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bookViews>
    <workbookView xWindow="0" yWindow="0" windowWidth="25200" windowHeight="11988" tabRatio="582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Universe'!$A$1:$P$468</definedName>
    <definedName name="_xlnm._FilterDatabase" localSheetId="4" hidden="1">DJIA!$A$1:$R$31</definedName>
    <definedName name="_xlnm._FilterDatabase" localSheetId="3" hidden="1">'MG Universe'!$A$1:$U$768</definedName>
  </definedNames>
  <calcPr calcId="171027"/>
</workbook>
</file>

<file path=xl/calcChain.xml><?xml version="1.0" encoding="utf-8"?>
<calcChain xmlns="http://schemas.openxmlformats.org/spreadsheetml/2006/main">
  <c r="B504" i="4" l="1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B23" i="3"/>
  <c r="B9" i="2" l="1"/>
  <c r="R101" i="5" l="1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3" i="4" l="1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8"/>
  <c r="A5" i="8" s="1"/>
  <c r="C67" i="8"/>
  <c r="C76" i="8" s="1"/>
  <c r="E54" i="8"/>
  <c r="F54" i="8"/>
  <c r="A50" i="8"/>
  <c r="A39" i="8"/>
  <c r="A52" i="8"/>
  <c r="A51" i="8"/>
  <c r="A41" i="8"/>
  <c r="D44" i="8"/>
  <c r="E44" i="8" s="1"/>
  <c r="F44" i="8" s="1"/>
  <c r="C35" i="8"/>
  <c r="D35" i="8"/>
  <c r="E35" i="8"/>
  <c r="F35" i="8"/>
  <c r="G35" i="8"/>
  <c r="H35" i="8"/>
  <c r="I35" i="8"/>
  <c r="J35" i="8"/>
  <c r="K35" i="8"/>
  <c r="L35" i="8"/>
  <c r="B35" i="8"/>
  <c r="B36" i="8" s="1"/>
  <c r="E43" i="8" s="1"/>
  <c r="F43" i="8" s="1"/>
  <c r="C29" i="8"/>
  <c r="D29" i="8"/>
  <c r="E29" i="8"/>
  <c r="F29" i="8"/>
  <c r="G29" i="8"/>
  <c r="H29" i="8"/>
  <c r="I29" i="8"/>
  <c r="J29" i="8"/>
  <c r="K29" i="8"/>
  <c r="L29" i="8"/>
  <c r="B29" i="8"/>
  <c r="B30" i="8"/>
  <c r="E42" i="8" s="1"/>
  <c r="F42" i="8" s="1"/>
  <c r="D40" i="8"/>
  <c r="E40" i="8" s="1"/>
  <c r="F40" i="8" s="1"/>
  <c r="C19" i="8"/>
  <c r="C20" i="8"/>
  <c r="C21" i="8"/>
  <c r="C72" i="8" s="1"/>
  <c r="C22" i="8"/>
  <c r="C23" i="8"/>
  <c r="C24" i="8"/>
  <c r="C18" i="8"/>
  <c r="D41" i="8" s="1"/>
  <c r="E41" i="8" s="1"/>
  <c r="F41" i="8" s="1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4" i="3"/>
  <c r="B25" i="3"/>
  <c r="B26" i="3"/>
  <c r="B27" i="3"/>
  <c r="B28" i="3"/>
  <c r="B29" i="3"/>
  <c r="B30" i="3"/>
  <c r="B31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75" i="8"/>
  <c r="D46" i="8"/>
  <c r="C14" i="2"/>
  <c r="C13" i="2"/>
  <c r="D14" i="2"/>
  <c r="C12" i="2"/>
  <c r="D13" i="2"/>
  <c r="E14" i="2"/>
  <c r="D12" i="2"/>
  <c r="E13" i="2"/>
  <c r="E12" i="2"/>
  <c r="C71" i="8"/>
  <c r="B31" i="8"/>
  <c r="E53" i="8" s="1"/>
  <c r="F53" i="8" s="1"/>
  <c r="D51" i="8"/>
  <c r="E51" i="8"/>
  <c r="F51" i="8" s="1"/>
  <c r="D56" i="8" s="1"/>
  <c r="D57" i="8" s="1"/>
  <c r="D52" i="8"/>
  <c r="E52" i="8"/>
  <c r="F52" i="8" s="1"/>
  <c r="C74" i="8"/>
  <c r="B34" i="2" l="1"/>
  <c r="D47" i="8"/>
  <c r="D48" i="8" s="1"/>
  <c r="B33" i="3"/>
  <c r="B19" i="2"/>
  <c r="B20" i="2" s="1"/>
  <c r="B21" i="2" s="1"/>
  <c r="E27" i="2"/>
  <c r="E37" i="2"/>
  <c r="E26" i="2"/>
  <c r="D25" i="2"/>
  <c r="B12" i="2"/>
  <c r="E28" i="8"/>
  <c r="D28" i="8"/>
  <c r="C28" i="8"/>
  <c r="F28" i="8"/>
  <c r="E3" i="9" s="1"/>
  <c r="G28" i="8"/>
  <c r="E39" i="2"/>
  <c r="D39" i="2"/>
  <c r="C37" i="2"/>
  <c r="C25" i="2"/>
  <c r="D37" i="2"/>
  <c r="E25" i="2"/>
  <c r="C38" i="2"/>
  <c r="C39" i="2"/>
  <c r="D38" i="2"/>
  <c r="E38" i="2"/>
  <c r="B22" i="2"/>
  <c r="B32" i="2"/>
  <c r="C15" i="2"/>
  <c r="E15" i="2"/>
  <c r="B33" i="2"/>
  <c r="B14" i="2"/>
  <c r="C27" i="2"/>
  <c r="C26" i="2"/>
  <c r="D26" i="2"/>
  <c r="B13" i="2"/>
  <c r="D15" i="2"/>
  <c r="D27" i="2"/>
  <c r="B28" i="8"/>
  <c r="H28" i="8"/>
  <c r="E40" i="2" l="1"/>
  <c r="B25" i="2"/>
  <c r="B39" i="2"/>
  <c r="B37" i="2"/>
  <c r="B38" i="2"/>
  <c r="E28" i="2"/>
  <c r="D40" i="2"/>
  <c r="C40" i="2"/>
  <c r="B27" i="2"/>
  <c r="B26" i="2"/>
  <c r="B15" i="2"/>
  <c r="C28" i="2"/>
  <c r="D28" i="2"/>
  <c r="C60" i="8"/>
  <c r="D45" i="8"/>
  <c r="E55" i="8"/>
  <c r="F55" i="8" s="1"/>
  <c r="E2" i="9"/>
  <c r="E4" i="9" s="1"/>
  <c r="E5" i="9" s="1"/>
  <c r="E6" i="9" s="1"/>
  <c r="E7" i="9" s="1"/>
  <c r="C61" i="8" s="1"/>
  <c r="B28" i="2" l="1"/>
  <c r="B40" i="2"/>
  <c r="E45" i="8"/>
  <c r="F45" i="8" s="1"/>
  <c r="E46" i="8"/>
  <c r="F46" i="8" s="1"/>
  <c r="C66" i="8"/>
  <c r="C65" i="8"/>
  <c r="C73" i="8"/>
  <c r="C62" i="8"/>
  <c r="C64" i="8"/>
  <c r="C68" i="8" l="1"/>
  <c r="C63" i="8"/>
</calcChain>
</file>

<file path=xl/sharedStrings.xml><?xml version="1.0" encoding="utf-8"?>
<sst xmlns="http://schemas.openxmlformats.org/spreadsheetml/2006/main" count="7658" uniqueCount="1766">
  <si>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</si>
  <si>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</si>
  <si>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</si>
  <si>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</si>
  <si>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</si>
  <si>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</si>
  <si>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</si>
  <si>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</si>
  <si>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</si>
  <si>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</si>
  <si>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</si>
  <si>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</si>
  <si>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</si>
  <si>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</si>
  <si>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</si>
  <si>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</si>
  <si>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</si>
  <si>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</si>
  <si>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Value</t>
  </si>
  <si>
    <t>S&amp;P 500</t>
  </si>
  <si>
    <t>Enter Tickers in this Column</t>
  </si>
  <si>
    <t>MG Grade</t>
  </si>
  <si>
    <t>AAN</t>
  </si>
  <si>
    <t>Aaron's, Inc.</t>
  </si>
  <si>
    <t>B</t>
  </si>
  <si>
    <t>D</t>
  </si>
  <si>
    <t>O</t>
  </si>
  <si>
    <t>DO</t>
  </si>
  <si>
    <t>ACIW</t>
  </si>
  <si>
    <t>ACI Worldwide Inc</t>
  </si>
  <si>
    <t>D+</t>
  </si>
  <si>
    <t>S</t>
  </si>
  <si>
    <t>F</t>
  </si>
  <si>
    <t>SF</t>
  </si>
  <si>
    <t>ALL</t>
  </si>
  <si>
    <t>Allstate Corp</t>
  </si>
  <si>
    <t>B-</t>
  </si>
  <si>
    <t>E</t>
  </si>
  <si>
    <t>U</t>
  </si>
  <si>
    <t>EU</t>
  </si>
  <si>
    <t>N/A</t>
  </si>
  <si>
    <t>BBT</t>
  </si>
  <si>
    <t>BB&amp;T Corporation</t>
  </si>
  <si>
    <t>B+</t>
  </si>
  <si>
    <t>EF</t>
  </si>
  <si>
    <t>Realty Income Corp</t>
  </si>
  <si>
    <t>SO</t>
  </si>
  <si>
    <t>AAP</t>
  </si>
  <si>
    <t>Advance Auto Parts, Inc.</t>
  </si>
  <si>
    <t>C-</t>
  </si>
  <si>
    <t>EO</t>
  </si>
  <si>
    <t>ACC</t>
  </si>
  <si>
    <t>American Campus Communities, Inc.</t>
  </si>
  <si>
    <t>ADP</t>
  </si>
  <si>
    <t>Automatic Data Processing</t>
  </si>
  <si>
    <t>MCD</t>
  </si>
  <si>
    <t>McDonald's Corporation</t>
  </si>
  <si>
    <t>C</t>
  </si>
  <si>
    <t>WAT</t>
  </si>
  <si>
    <t>Waters Corporation</t>
  </si>
  <si>
    <t>FLIR</t>
  </si>
  <si>
    <t>FLIR Systems, Inc.</t>
  </si>
  <si>
    <t>GM</t>
  </si>
  <si>
    <t>General Motors Company</t>
  </si>
  <si>
    <t>LEN</t>
  </si>
  <si>
    <t>Lennar Corporation</t>
  </si>
  <si>
    <t>NKE</t>
  </si>
  <si>
    <t>Nike Inc</t>
  </si>
  <si>
    <t>Ticker</t>
  </si>
  <si>
    <t>Name with Link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</si>
  <si>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</si>
  <si>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</si>
  <si>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</si>
  <si>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</si>
  <si>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</si>
  <si>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</si>
  <si>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</si>
  <si>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</si>
  <si>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</si>
  <si>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</si>
  <si>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</si>
  <si>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</si>
  <si>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</si>
  <si>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</si>
  <si>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A</t>
  </si>
  <si>
    <t>Agilent Technologies Inc</t>
  </si>
  <si>
    <t>AA</t>
  </si>
  <si>
    <t>AAL</t>
  </si>
  <si>
    <t>American Airlines Group Inc</t>
  </si>
  <si>
    <t>SU</t>
  </si>
  <si>
    <t>AAPL</t>
  </si>
  <si>
    <t>Apple Inc.</t>
  </si>
  <si>
    <t>ABBV</t>
  </si>
  <si>
    <t>AbbVie Inc</t>
  </si>
  <si>
    <t>ABC</t>
  </si>
  <si>
    <t>AmerisourceBergen Corp.</t>
  </si>
  <si>
    <t>ABT</t>
  </si>
  <si>
    <t>Abbott Laboratories</t>
  </si>
  <si>
    <t>ACM</t>
  </si>
  <si>
    <t>Aecom</t>
  </si>
  <si>
    <t>ACN</t>
  </si>
  <si>
    <t>Accenture Plc</t>
  </si>
  <si>
    <t>ACXM</t>
  </si>
  <si>
    <t>Acxiom Corporation</t>
  </si>
  <si>
    <t>ADBE</t>
  </si>
  <si>
    <t>Adobe Systems Incorporated</t>
  </si>
  <si>
    <t>ADI</t>
  </si>
  <si>
    <t>Analog Devices, Inc.</t>
  </si>
  <si>
    <t>ADM</t>
  </si>
  <si>
    <t>Archer Daniels Midland Company</t>
  </si>
  <si>
    <t>ADS</t>
  </si>
  <si>
    <t>Alliance Data Systems Corporation</t>
  </si>
  <si>
    <t>ADSK</t>
  </si>
  <si>
    <t>Autodesk, Inc.</t>
  </si>
  <si>
    <t>AEE</t>
  </si>
  <si>
    <t>Ameren Corp</t>
  </si>
  <si>
    <t>AEO</t>
  </si>
  <si>
    <t>American Eagle Outfitters</t>
  </si>
  <si>
    <t>C+</t>
  </si>
  <si>
    <t>AEP</t>
  </si>
  <si>
    <t>American Electric Power Company Inc</t>
  </si>
  <si>
    <t>AES</t>
  </si>
  <si>
    <t>AES Corp</t>
  </si>
  <si>
    <t>AET</t>
  </si>
  <si>
    <t>Aetna Inc</t>
  </si>
  <si>
    <t>DF</t>
  </si>
  <si>
    <t>AFG</t>
  </si>
  <si>
    <t>American Financial Group Inc</t>
  </si>
  <si>
    <t>AFL</t>
  </si>
  <si>
    <t>AFLAC Incorporated</t>
  </si>
  <si>
    <t>A+</t>
  </si>
  <si>
    <t>DU</t>
  </si>
  <si>
    <t>AGCO</t>
  </si>
  <si>
    <t>AGCO Corporation</t>
  </si>
  <si>
    <t>AGN</t>
  </si>
  <si>
    <t>Allergan plc Ordinary Shares</t>
  </si>
  <si>
    <t>AHL</t>
  </si>
  <si>
    <t>Aspen Insurance Holdings Limited</t>
  </si>
  <si>
    <t>AIG</t>
  </si>
  <si>
    <t>American International Group Inc</t>
  </si>
  <si>
    <t>AIV</t>
  </si>
  <si>
    <t>Apartment Investment and Management Co</t>
  </si>
  <si>
    <t>AIZ</t>
  </si>
  <si>
    <t>Assurant, Inc.</t>
  </si>
  <si>
    <t>A-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</si>
  <si>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</si>
  <si>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</si>
  <si>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</si>
  <si>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</si>
  <si>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</si>
  <si>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</si>
  <si>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</si>
  <si>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</si>
  <si>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ALEX</t>
  </si>
  <si>
    <t>Alexander &amp; Baldwin Inc</t>
  </si>
  <si>
    <t>ALGN</t>
  </si>
  <si>
    <t>Align Technology, Inc.</t>
  </si>
  <si>
    <t>ALK</t>
  </si>
  <si>
    <t>Alaska Air Group, Inc.</t>
  </si>
  <si>
    <t>ALLE</t>
  </si>
  <si>
    <t>Allegion PLC</t>
  </si>
  <si>
    <t>ALXN</t>
  </si>
  <si>
    <t>Alexion Pharmaceuticals, Inc.</t>
  </si>
  <si>
    <t>AMAT</t>
  </si>
  <si>
    <t>Applied Materials, Inc.</t>
  </si>
  <si>
    <t>AMCX</t>
  </si>
  <si>
    <t>AMC Networks Inc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</si>
  <si>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</si>
  <si>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</si>
  <si>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</si>
  <si>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</si>
  <si>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</si>
  <si>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</si>
  <si>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</si>
  <si>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</si>
  <si>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</si>
  <si>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</si>
  <si>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</si>
  <si>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</si>
  <si>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</si>
  <si>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</si>
  <si>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</si>
  <si>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</si>
  <si>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</si>
  <si>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</si>
  <si>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</si>
  <si>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</si>
  <si>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</si>
  <si>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</si>
  <si>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</si>
  <si>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 Class A Ordinary Shares (UK)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</si>
  <si>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</si>
  <si>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</si>
  <si>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</si>
  <si>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</si>
  <si>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</si>
  <si>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</si>
  <si>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</si>
  <si>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</si>
  <si>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</si>
  <si>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</si>
  <si>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APOL</t>
  </si>
  <si>
    <t>Apollo Education Group Inc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</si>
  <si>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</si>
  <si>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</si>
  <si>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</si>
  <si>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</si>
  <si>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</si>
  <si>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</si>
  <si>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ARW</t>
  </si>
  <si>
    <t>Arrow Electronics, Inc.</t>
  </si>
  <si>
    <t>ASH</t>
  </si>
  <si>
    <t>Ashland Global Holdings Inc.</t>
  </si>
  <si>
    <t>ATI</t>
  </si>
  <si>
    <t>Allegheny Technologies Incorporated</t>
  </si>
  <si>
    <t>AVB</t>
  </si>
  <si>
    <t>AvalonBay Communities Inc</t>
  </si>
  <si>
    <t>AVGO</t>
  </si>
  <si>
    <t>Broadcom Ltd</t>
  </si>
  <si>
    <t>AVP</t>
  </si>
  <si>
    <t>Avon Products, Inc.</t>
  </si>
  <si>
    <t>AVY</t>
  </si>
  <si>
    <t>Avery Dennison Corp</t>
  </si>
  <si>
    <t>AXP</t>
  </si>
  <si>
    <t>American Express Company</t>
  </si>
  <si>
    <t>AZO</t>
  </si>
  <si>
    <t>AutoZone, Inc.</t>
  </si>
  <si>
    <t>BA</t>
  </si>
  <si>
    <t>Boeing Co</t>
  </si>
  <si>
    <t>BAC</t>
  </si>
  <si>
    <t>Bank of America Corp</t>
  </si>
  <si>
    <t>BAX</t>
  </si>
  <si>
    <t>Baxter International Inc</t>
  </si>
  <si>
    <t>BBBY</t>
  </si>
  <si>
    <t>Bed Bath &amp; Beyond Inc.</t>
  </si>
  <si>
    <t>BBY</t>
  </si>
  <si>
    <t>Best Buy Co Inc</t>
  </si>
  <si>
    <t>BCR</t>
  </si>
  <si>
    <t>C R Bard Inc</t>
  </si>
  <si>
    <t>BDX</t>
  </si>
  <si>
    <t>Becton Dickinson and Co</t>
  </si>
  <si>
    <t>BEN</t>
  </si>
  <si>
    <t>Franklin Resources, Inc.</t>
  </si>
  <si>
    <t>BF.B</t>
  </si>
  <si>
    <t>Brown-Forman Corporation</t>
  </si>
  <si>
    <t>BGS</t>
  </si>
  <si>
    <t>B&amp;G Foods, Inc.</t>
  </si>
  <si>
    <t>BHI</t>
  </si>
  <si>
    <t>Baker Hughes Incorporated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</si>
  <si>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</si>
  <si>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</si>
  <si>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</si>
  <si>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</si>
  <si>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</si>
  <si>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</si>
  <si>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</si>
  <si>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</si>
  <si>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</si>
  <si>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</si>
  <si>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</si>
  <si>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</si>
  <si>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</si>
  <si>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</si>
  <si>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</si>
  <si>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</si>
  <si>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</si>
  <si>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</si>
  <si>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</si>
  <si>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</si>
  <si>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</si>
  <si>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</si>
  <si>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</si>
  <si>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</si>
  <si>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</si>
  <si>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</si>
  <si>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</si>
  <si>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</si>
  <si>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</si>
  <si>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</si>
  <si>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</si>
  <si>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</si>
  <si>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Chubb Ltd</t>
  </si>
  <si>
    <t>CBG</t>
  </si>
  <si>
    <t>CBRE Group Inc</t>
  </si>
  <si>
    <t>CBS</t>
  </si>
  <si>
    <t>CBS Corporation</t>
  </si>
  <si>
    <t>CCE</t>
  </si>
  <si>
    <t>Coca-Cola European Partners plc Ordinary Shares</t>
  </si>
  <si>
    <t>CCI</t>
  </si>
  <si>
    <t>CCL</t>
  </si>
  <si>
    <t>Carnival Corp</t>
  </si>
  <si>
    <t>CELG</t>
  </si>
  <si>
    <t>Celgene Corporation</t>
  </si>
  <si>
    <t>CERN</t>
  </si>
  <si>
    <t>Cerner Corporation</t>
  </si>
  <si>
    <t>CF</t>
  </si>
  <si>
    <t>CF Industries Holdings, Inc.</t>
  </si>
  <si>
    <t>CHK</t>
  </si>
  <si>
    <t>Chesapeake Energy Corporation</t>
  </si>
  <si>
    <t>CHRW</t>
  </si>
  <si>
    <t>C.H. Robinson Worldwide, Inc.</t>
  </si>
  <si>
    <t>CI</t>
  </si>
  <si>
    <t>CIGNA Corporation</t>
  </si>
  <si>
    <t>CINF</t>
  </si>
  <si>
    <t>Cincinnati Financial Corporation</t>
  </si>
  <si>
    <t>CL</t>
  </si>
  <si>
    <t>Colgate-Palmolive Company</t>
  </si>
  <si>
    <t>CLF</t>
  </si>
  <si>
    <t>Cliffs Natural Resources Inc</t>
  </si>
  <si>
    <t>CLX</t>
  </si>
  <si>
    <t>Clorox Co</t>
  </si>
  <si>
    <t>CMA</t>
  </si>
  <si>
    <t>Comerica Incorporated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</si>
  <si>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</si>
  <si>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</si>
  <si>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</si>
  <si>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</si>
  <si>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</si>
  <si>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</si>
  <si>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</si>
  <si>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</si>
  <si>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CMS</t>
  </si>
  <si>
    <t>CMS Energy Corporation</t>
  </si>
  <si>
    <t>CNP</t>
  </si>
  <si>
    <t>CenterPoint Energy, Inc.</t>
  </si>
  <si>
    <t>CNX</t>
  </si>
  <si>
    <t>CONSOL Energy Inc.</t>
  </si>
  <si>
    <t>COF</t>
  </si>
  <si>
    <t>Capital One Financial Corp.</t>
  </si>
  <si>
    <t>COG</t>
  </si>
  <si>
    <t>Cabot Oil &amp; Gas Corporation</t>
  </si>
  <si>
    <t>COH</t>
  </si>
  <si>
    <t>Coach Inc</t>
  </si>
  <si>
    <t>COL</t>
  </si>
  <si>
    <t>Rockwell Collins, Inc.</t>
  </si>
  <si>
    <t>COP</t>
  </si>
  <si>
    <t>ConocoPhillips</t>
  </si>
  <si>
    <t>COST</t>
  </si>
  <si>
    <t>Costco Wholesale Corporation</t>
  </si>
  <si>
    <t>CPB</t>
  </si>
  <si>
    <t>Campbell Soup Company</t>
  </si>
  <si>
    <t>CRM</t>
  </si>
  <si>
    <t>salesforce.com, inc.</t>
  </si>
  <si>
    <t>CSC</t>
  </si>
  <si>
    <t>Computer Sciences Corporation</t>
  </si>
  <si>
    <t>CSCO</t>
  </si>
  <si>
    <t>Cisco Systems, Inc.</t>
  </si>
  <si>
    <t>CSX</t>
  </si>
  <si>
    <t>CSX Corporation</t>
  </si>
  <si>
    <t>CTAS</t>
  </si>
  <si>
    <t>Cintas Corporation</t>
  </si>
  <si>
    <t>CTL</t>
  </si>
  <si>
    <t>Centurylink Inc</t>
  </si>
  <si>
    <t>CTSH</t>
  </si>
  <si>
    <t>Cognizant Technology Solutions Corp</t>
  </si>
  <si>
    <t>CTXS</t>
  </si>
  <si>
    <t>Citrix Systems, Inc.</t>
  </si>
  <si>
    <t>CVS</t>
  </si>
  <si>
    <t>CVS Health Corp</t>
  </si>
  <si>
    <t>CVX</t>
  </si>
  <si>
    <t>Chevron Corporation</t>
  </si>
  <si>
    <t>Dominion Resources, Inc.</t>
  </si>
  <si>
    <t>DAL</t>
  </si>
  <si>
    <t>Delta Air Lines, Inc.</t>
  </si>
  <si>
    <t>DD</t>
  </si>
  <si>
    <t>E I Du Pont De Nemours And Co</t>
  </si>
  <si>
    <t>DE</t>
  </si>
  <si>
    <t>Deere &amp; Company</t>
  </si>
  <si>
    <t>DFS</t>
  </si>
  <si>
    <t>Discover Financial Services</t>
  </si>
  <si>
    <t>DG</t>
  </si>
  <si>
    <t>Dollar General Corp.</t>
  </si>
  <si>
    <t>DGX</t>
  </si>
  <si>
    <t>Quest Diagnostics Inc</t>
  </si>
  <si>
    <t>DHI</t>
  </si>
  <si>
    <t>D.R. Horton, Inc.</t>
  </si>
  <si>
    <t>DHR</t>
  </si>
  <si>
    <t>Danaher Corporation</t>
  </si>
  <si>
    <t>DIS</t>
  </si>
  <si>
    <t>Walt Disney Co</t>
  </si>
  <si>
    <t>DISCA</t>
  </si>
  <si>
    <t>Discovery Communications Inc.</t>
  </si>
  <si>
    <t>DISCK</t>
  </si>
  <si>
    <t>DLPH</t>
  </si>
  <si>
    <t>Delphi Automotive PLC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</si>
  <si>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</si>
  <si>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</si>
  <si>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</si>
  <si>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</si>
  <si>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</si>
  <si>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</si>
  <si>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</si>
  <si>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</si>
  <si>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</si>
  <si>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DOW</t>
  </si>
  <si>
    <t>Dow Chemical Co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</si>
  <si>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</si>
  <si>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</si>
  <si>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</si>
  <si>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</si>
  <si>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</si>
  <si>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</si>
  <si>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</si>
  <si>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</si>
  <si>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</si>
  <si>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</si>
  <si>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</si>
  <si>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</si>
  <si>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</si>
  <si>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</si>
  <si>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</si>
  <si>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</si>
  <si>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</si>
  <si>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</si>
  <si>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</si>
  <si>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</si>
  <si>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</si>
  <si>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</si>
  <si>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</si>
  <si>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</si>
  <si>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</si>
  <si>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</si>
  <si>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</si>
  <si>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</si>
  <si>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</si>
  <si>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</si>
  <si>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</si>
  <si>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 - Ordinary Shares</t>
  </si>
  <si>
    <t>EOG</t>
  </si>
  <si>
    <t>EOG Resources Inc</t>
  </si>
  <si>
    <t>EPD</t>
  </si>
  <si>
    <t>Enterprise Products Partners L.P.</t>
  </si>
  <si>
    <t>EQIX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</si>
  <si>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</si>
  <si>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</si>
  <si>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</si>
  <si>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</si>
  <si>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</si>
  <si>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</si>
  <si>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</si>
  <si>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Company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</si>
  <si>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</si>
  <si>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</si>
  <si>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</si>
  <si>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</si>
  <si>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</si>
  <si>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</si>
  <si>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</si>
  <si>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Corporation, PLC Ordinary Shares</t>
  </si>
  <si>
    <t>ETR</t>
  </si>
  <si>
    <t>Entergy Corporation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</si>
  <si>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</si>
  <si>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</si>
  <si>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</si>
  <si>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</si>
  <si>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</si>
  <si>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</si>
  <si>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</si>
  <si>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Inc</t>
  </si>
  <si>
    <t>Ford Motor Company</t>
  </si>
  <si>
    <t>FAST</t>
  </si>
  <si>
    <t>Fastenal Company</t>
  </si>
  <si>
    <t>FB</t>
  </si>
  <si>
    <t>Facebook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</si>
  <si>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</si>
  <si>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</si>
  <si>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</si>
  <si>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</si>
  <si>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</si>
  <si>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</si>
  <si>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</si>
  <si>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</si>
  <si>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</si>
  <si>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</si>
  <si>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</si>
  <si>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</si>
  <si>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</si>
  <si>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</si>
  <si>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</si>
  <si>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</si>
  <si>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</si>
  <si>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</si>
  <si>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</si>
  <si>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</si>
  <si>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</si>
  <si>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</si>
  <si>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FOXA</t>
  </si>
  <si>
    <t>Twenty-First Century Fox Inc</t>
  </si>
  <si>
    <t>FSLR</t>
  </si>
  <si>
    <t>First Solar, Inc.</t>
  </si>
  <si>
    <t>FTI</t>
  </si>
  <si>
    <t>FTR</t>
  </si>
  <si>
    <t>Frontier Communications Corp</t>
  </si>
  <si>
    <t>GAS</t>
  </si>
  <si>
    <t>AGL Resources Inc.</t>
  </si>
  <si>
    <t>GD</t>
  </si>
  <si>
    <t>General Dynamics Corporation</t>
  </si>
  <si>
    <t>GE</t>
  </si>
  <si>
    <t>General Electric Company</t>
  </si>
  <si>
    <t>GG</t>
  </si>
  <si>
    <t>Goldcorp Inc. (USA)</t>
  </si>
  <si>
    <t>GGP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</si>
  <si>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</si>
  <si>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</si>
  <si>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</si>
  <si>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</si>
  <si>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</si>
  <si>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</si>
  <si>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</si>
  <si>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</si>
  <si>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</si>
  <si>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</si>
  <si>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</si>
  <si>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</si>
  <si>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</si>
  <si>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</si>
  <si>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</si>
  <si>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</si>
  <si>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</si>
  <si>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</si>
  <si>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</si>
  <si>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</si>
  <si>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</si>
  <si>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</si>
  <si>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</si>
  <si>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</si>
  <si>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</si>
  <si>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</si>
  <si>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</si>
  <si>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</si>
  <si>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</si>
  <si>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HAR</t>
  </si>
  <si>
    <t>Harman International Industries Inc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</si>
  <si>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</si>
  <si>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</si>
  <si>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</si>
  <si>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</si>
  <si>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</si>
  <si>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</si>
  <si>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</si>
  <si>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Holdings Inc</t>
  </si>
  <si>
    <t>HCN</t>
  </si>
  <si>
    <t>Welltower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</si>
  <si>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</si>
  <si>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</si>
  <si>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</si>
  <si>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</si>
  <si>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</si>
  <si>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</si>
  <si>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</si>
  <si>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</si>
  <si>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</si>
  <si>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</si>
  <si>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HON</t>
  </si>
  <si>
    <t>Honeywell International Inc.</t>
  </si>
  <si>
    <t>HP</t>
  </si>
  <si>
    <t>Helmerich &amp; Payne, Inc.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</si>
  <si>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</si>
  <si>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</si>
  <si>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</si>
  <si>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</si>
  <si>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</si>
  <si>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</si>
  <si>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</si>
  <si>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</si>
  <si>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</si>
  <si>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</si>
  <si>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</si>
  <si>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</si>
  <si>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</si>
  <si>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</si>
  <si>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</si>
  <si>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</si>
  <si>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</si>
  <si>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International Business Machines Corp.</t>
  </si>
  <si>
    <t>ICE</t>
  </si>
  <si>
    <t>Intercontinental Exchange Inc</t>
  </si>
  <si>
    <t>IFF</t>
  </si>
  <si>
    <t>International Flavors &amp; Fragrances Inc</t>
  </si>
  <si>
    <t>INFY</t>
  </si>
  <si>
    <t>Infosys Ltd ADR</t>
  </si>
  <si>
    <t>INTC</t>
  </si>
  <si>
    <t>Intel Corporation</t>
  </si>
  <si>
    <t>INTU</t>
  </si>
  <si>
    <t>Intuit Inc.</t>
  </si>
  <si>
    <t>IP</t>
  </si>
  <si>
    <t>International Paper Co</t>
  </si>
  <si>
    <t>IPG</t>
  </si>
  <si>
    <t>Interpublic Group of Companies Inc</t>
  </si>
  <si>
    <t>IR</t>
  </si>
  <si>
    <t>Ingersoll-Rand PLC</t>
  </si>
  <si>
    <t>IRM</t>
  </si>
  <si>
    <t>ISRG</t>
  </si>
  <si>
    <t>Intuitive Surgical, Inc.</t>
  </si>
  <si>
    <t>ITW</t>
  </si>
  <si>
    <t>Illinois Tool Works Inc.</t>
  </si>
  <si>
    <t>IVZ</t>
  </si>
  <si>
    <t>Invesco Ltd.</t>
  </si>
  <si>
    <t>JBL</t>
  </si>
  <si>
    <t>Jabil Circuit, Inc.</t>
  </si>
  <si>
    <t>JCI</t>
  </si>
  <si>
    <t>Johnson Controls International plc Ordinary Share</t>
  </si>
  <si>
    <t>JEC</t>
  </si>
  <si>
    <t>Jacobs Engineering Group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</si>
  <si>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</si>
  <si>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</si>
  <si>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</si>
  <si>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</si>
  <si>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</si>
  <si>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</si>
  <si>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</si>
  <si>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</si>
  <si>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JWN</t>
  </si>
  <si>
    <t>Nordstrom, Inc.</t>
  </si>
  <si>
    <t>K</t>
  </si>
  <si>
    <t>Kellogg Company</t>
  </si>
  <si>
    <t>KEY</t>
  </si>
  <si>
    <t>KeyCorp</t>
  </si>
  <si>
    <t>KIM</t>
  </si>
  <si>
    <t>Kimco Realty Corp</t>
  </si>
  <si>
    <t>KKR</t>
  </si>
  <si>
    <t>KKR &amp; Co. L.P.</t>
  </si>
  <si>
    <t>KLAC</t>
  </si>
  <si>
    <t>KLA-Tencor Corp</t>
  </si>
  <si>
    <t>KMB</t>
  </si>
  <si>
    <t>Kimberly Clark Corp</t>
  </si>
  <si>
    <t>KMI</t>
  </si>
  <si>
    <t>Kinder Morgan Inc</t>
  </si>
  <si>
    <t>KMX</t>
  </si>
  <si>
    <t>CarMax, Inc</t>
  </si>
  <si>
    <t>KO</t>
  </si>
  <si>
    <t>The Coca-Cola Co</t>
  </si>
  <si>
    <t>KORS</t>
  </si>
  <si>
    <t>Michael Kors Holdings Ltd</t>
  </si>
  <si>
    <t>KR</t>
  </si>
  <si>
    <t>Kroger Co</t>
  </si>
  <si>
    <t>KSS</t>
  </si>
  <si>
    <t>Kohl's Corporation</t>
  </si>
  <si>
    <t>KSU</t>
  </si>
  <si>
    <t>Kansas City Southern</t>
  </si>
  <si>
    <t>L</t>
  </si>
  <si>
    <t>Loews Corporation</t>
  </si>
  <si>
    <t>LB</t>
  </si>
  <si>
    <t>L Brands Inc</t>
  </si>
  <si>
    <t>LEG</t>
  </si>
  <si>
    <t>Leggett &amp; Platt, Inc.</t>
  </si>
  <si>
    <t>LH</t>
  </si>
  <si>
    <t>Laboratory Corp. of America Holdings</t>
  </si>
  <si>
    <t>LLL</t>
  </si>
  <si>
    <t>LLTC</t>
  </si>
  <si>
    <t>Linear Technology Corporation</t>
  </si>
  <si>
    <t>LLY</t>
  </si>
  <si>
    <t>Eli Lilly and Co</t>
  </si>
  <si>
    <t>LM</t>
  </si>
  <si>
    <t>Legg Mason Inc</t>
  </si>
  <si>
    <t>LMT</t>
  </si>
  <si>
    <t>Lockheed Martin Corporation</t>
  </si>
  <si>
    <t>LNC</t>
  </si>
  <si>
    <t>Lincoln National Corporation</t>
  </si>
  <si>
    <t>LOW</t>
  </si>
  <si>
    <t>Lowe's Companies, Inc.</t>
  </si>
  <si>
    <t>LRCX</t>
  </si>
  <si>
    <t>Lam Research Corporation</t>
  </si>
  <si>
    <t>LUK</t>
  </si>
  <si>
    <t>Leucadia National Corp.</t>
  </si>
  <si>
    <t>LUV</t>
  </si>
  <si>
    <t>Southwest Airlines Co</t>
  </si>
  <si>
    <t>LVLT</t>
  </si>
  <si>
    <t>Level 3 Communications, Inc.</t>
  </si>
  <si>
    <t>LYB</t>
  </si>
  <si>
    <t>LyondellBasell Industries NV</t>
  </si>
  <si>
    <t>M</t>
  </si>
  <si>
    <t>Macy's Inc</t>
  </si>
  <si>
    <t>MA</t>
  </si>
  <si>
    <t>Mastercard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</si>
  <si>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</si>
  <si>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</si>
  <si>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</si>
  <si>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</si>
  <si>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</si>
  <si>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</si>
  <si>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</si>
  <si>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</si>
  <si>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</si>
  <si>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</si>
  <si>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</si>
  <si>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</si>
  <si>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</si>
  <si>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</si>
  <si>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</si>
  <si>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</si>
  <si>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</si>
  <si>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</t>
  </si>
  <si>
    <t>MDT</t>
  </si>
  <si>
    <t>MET</t>
  </si>
  <si>
    <t>Metlife Inc</t>
  </si>
  <si>
    <t>MHK</t>
  </si>
  <si>
    <t>Mohawk Industries, Inc.</t>
  </si>
  <si>
    <t>MJN</t>
  </si>
  <si>
    <t>Mead Johnson Nutrition CO</t>
  </si>
  <si>
    <t>MKC</t>
  </si>
  <si>
    <t>McCormick &amp; Company, Incorporated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</si>
  <si>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</si>
  <si>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</si>
  <si>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</si>
  <si>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</si>
  <si>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</si>
  <si>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</si>
  <si>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</si>
  <si>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</si>
  <si>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</si>
  <si>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</si>
  <si>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</si>
  <si>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Corporation</t>
  </si>
  <si>
    <t>MO</t>
  </si>
  <si>
    <t>Altria Group Inc</t>
  </si>
  <si>
    <t>MON</t>
  </si>
  <si>
    <t>Monsanto Company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</si>
  <si>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</si>
  <si>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</si>
  <si>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</si>
  <si>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</si>
  <si>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</si>
  <si>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</si>
  <si>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</si>
  <si>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</si>
  <si>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</si>
  <si>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</si>
  <si>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</si>
  <si>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</si>
  <si>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</si>
  <si>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</si>
  <si>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</si>
  <si>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</si>
  <si>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</si>
  <si>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</si>
  <si>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</si>
  <si>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</si>
  <si>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</si>
  <si>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</si>
  <si>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</si>
  <si>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NAVI</t>
  </si>
  <si>
    <t>Navient Corp</t>
  </si>
  <si>
    <t>NBL</t>
  </si>
  <si>
    <t>Noble Energy, Inc.</t>
  </si>
  <si>
    <t>NBR</t>
  </si>
  <si>
    <t>Nabors Industries Ltd.</t>
  </si>
  <si>
    <t>NDAQ</t>
  </si>
  <si>
    <t>Nasdaq Inc</t>
  </si>
  <si>
    <t>NE</t>
  </si>
  <si>
    <t>Noble Corporation Ordinary Shares (UK)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</si>
  <si>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</si>
  <si>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</si>
  <si>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</si>
  <si>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</si>
  <si>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</si>
  <si>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</si>
  <si>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</si>
  <si>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</si>
  <si>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NI</t>
  </si>
  <si>
    <t>NiSource Inc.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</si>
  <si>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</si>
  <si>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</si>
  <si>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</si>
  <si>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</si>
  <si>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</si>
  <si>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</si>
  <si>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</si>
  <si>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</si>
  <si>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</si>
  <si>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</si>
  <si>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</si>
  <si>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</si>
  <si>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</si>
  <si>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</si>
  <si>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</si>
  <si>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</si>
  <si>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</si>
  <si>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</si>
  <si>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</si>
  <si>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</si>
  <si>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</si>
  <si>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</si>
  <si>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</si>
  <si>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</si>
  <si>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NWSA</t>
  </si>
  <si>
    <t>News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</si>
  <si>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</si>
  <si>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</si>
  <si>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</si>
  <si>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</si>
  <si>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</si>
  <si>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</si>
  <si>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</si>
  <si>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</si>
  <si>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</si>
  <si>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</si>
  <si>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</si>
  <si>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</si>
  <si>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</si>
  <si>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</si>
  <si>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</si>
  <si>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</si>
  <si>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</si>
  <si>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</si>
  <si>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</si>
  <si>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</si>
  <si>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</si>
  <si>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</si>
  <si>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</si>
  <si>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</si>
  <si>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PCLN</t>
  </si>
  <si>
    <t>Priceline Group Inc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</si>
  <si>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</si>
  <si>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</si>
  <si>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</si>
  <si>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</si>
  <si>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</si>
  <si>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</si>
  <si>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</si>
  <si>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</si>
  <si>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</si>
  <si>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</si>
  <si>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</si>
  <si>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</si>
  <si>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</si>
  <si>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</si>
  <si>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</si>
  <si>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</si>
  <si>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</si>
  <si>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</si>
  <si>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</si>
  <si>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</si>
  <si>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</si>
  <si>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</si>
  <si>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</si>
  <si>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</si>
  <si>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</si>
  <si>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</si>
  <si>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</si>
  <si>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</si>
  <si>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PNR</t>
  </si>
  <si>
    <t>Pentair plc. Ordinary Share</t>
  </si>
  <si>
    <t>PNW</t>
  </si>
  <si>
    <t>Pinnacle West Capital Corporation</t>
  </si>
  <si>
    <t>PPG</t>
  </si>
  <si>
    <t>PPG Industries, Inc.</t>
  </si>
  <si>
    <t>PPL</t>
  </si>
  <si>
    <t>PPL Corp</t>
  </si>
  <si>
    <t>PRGO</t>
  </si>
  <si>
    <t>Perrigo Company plc Ordinary Shares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</si>
  <si>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</si>
  <si>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</si>
  <si>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</si>
  <si>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</si>
  <si>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</si>
  <si>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</si>
  <si>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</si>
  <si>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</si>
  <si>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</si>
  <si>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</si>
  <si>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</si>
  <si>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</si>
  <si>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</si>
  <si>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</si>
  <si>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</si>
  <si>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</si>
  <si>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</si>
  <si>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</si>
  <si>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</si>
  <si>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</si>
  <si>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</si>
  <si>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</si>
  <si>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RAI</t>
  </si>
  <si>
    <t>Reynolds American,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</si>
  <si>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</si>
  <si>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</si>
  <si>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</si>
  <si>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</si>
  <si>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</si>
  <si>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</si>
  <si>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</si>
  <si>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</si>
  <si>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</si>
  <si>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</si>
  <si>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</si>
  <si>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</si>
  <si>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</si>
  <si>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</si>
  <si>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</si>
  <si>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</si>
  <si>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</si>
  <si>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</si>
  <si>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</si>
  <si>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</si>
  <si>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</si>
  <si>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</si>
  <si>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</si>
  <si>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</si>
  <si>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</si>
  <si>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</si>
  <si>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</si>
  <si>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</si>
  <si>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</si>
  <si>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</si>
  <si>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SBUX</t>
  </si>
  <si>
    <t>Starbucks Corporation</t>
  </si>
  <si>
    <t>SCG</t>
  </si>
  <si>
    <t>SCANA Corporation</t>
  </si>
  <si>
    <t>SCHW</t>
  </si>
  <si>
    <t>Charles Schwab Corp</t>
  </si>
  <si>
    <t>SE</t>
  </si>
  <si>
    <t>Spectra Energy Corp.</t>
  </si>
  <si>
    <t>SEE</t>
  </si>
  <si>
    <t>Sealed Air Corp</t>
  </si>
  <si>
    <t>SHW</t>
  </si>
  <si>
    <t>Sherwin-Williams Co</t>
  </si>
  <si>
    <t>SJM</t>
  </si>
  <si>
    <t>J M Smucker Co</t>
  </si>
  <si>
    <t>SLB</t>
  </si>
  <si>
    <t>Schlumberger Limited.</t>
  </si>
  <si>
    <t>SLG</t>
  </si>
  <si>
    <t>SL Green Realty Corp</t>
  </si>
  <si>
    <t>SLM</t>
  </si>
  <si>
    <t>SLM Corp</t>
  </si>
  <si>
    <t>SLW</t>
  </si>
  <si>
    <t>Silver Wheaton Corp. (USA)</t>
  </si>
  <si>
    <t>SNA</t>
  </si>
  <si>
    <t>Snap-on Incorporated</t>
  </si>
  <si>
    <t>SNI</t>
  </si>
  <si>
    <t>Scripps Networks Interactive, Inc.</t>
  </si>
  <si>
    <t>Southern Co</t>
  </si>
  <si>
    <t>SPG</t>
  </si>
  <si>
    <t>Simon Property Group Inc</t>
  </si>
  <si>
    <t>SPH</t>
  </si>
  <si>
    <t>Suburban Propane Partners LP</t>
  </si>
  <si>
    <t>SPLS</t>
  </si>
  <si>
    <t>Staples, Inc.</t>
  </si>
  <si>
    <t>SRCL</t>
  </si>
  <si>
    <t>Stericycle Inc</t>
  </si>
  <si>
    <t>SRE</t>
  </si>
  <si>
    <t>Sempra Energy</t>
  </si>
  <si>
    <t>STI</t>
  </si>
  <si>
    <t>SunTrust Banks, Inc.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</si>
  <si>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</si>
  <si>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</si>
  <si>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</si>
  <si>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</si>
  <si>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</si>
  <si>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</si>
  <si>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</si>
  <si>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</t>
  </si>
  <si>
    <t>SWK</t>
  </si>
  <si>
    <t>Stanley Black &amp; Decker, Inc.</t>
  </si>
  <si>
    <t>SWKS</t>
  </si>
  <si>
    <t>Skyworks Solutions Inc</t>
  </si>
  <si>
    <t>SWN</t>
  </si>
  <si>
    <t>Southwestern Energy Company</t>
  </si>
  <si>
    <t>SYK</t>
  </si>
  <si>
    <t>Stryker Corporation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</si>
  <si>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</si>
  <si>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</si>
  <si>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</si>
  <si>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</si>
  <si>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</si>
  <si>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</si>
  <si>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</si>
  <si>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</t>
  </si>
  <si>
    <t>TDC</t>
  </si>
  <si>
    <t>Teradata Corporation</t>
  </si>
  <si>
    <t>TDW</t>
  </si>
  <si>
    <t>Tidewater Inc.</t>
  </si>
  <si>
    <t>TEL</t>
  </si>
  <si>
    <t>TE Connectivity Ltd</t>
  </si>
  <si>
    <t>TGNA</t>
  </si>
  <si>
    <t>Tegna Inc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</si>
  <si>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</si>
  <si>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</si>
  <si>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</si>
  <si>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</si>
  <si>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</si>
  <si>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</si>
  <si>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</si>
  <si>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</si>
  <si>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</si>
  <si>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</si>
  <si>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</si>
  <si>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</si>
  <si>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TRIP</t>
  </si>
  <si>
    <t>Tripadvisor Inc</t>
  </si>
  <si>
    <t>TROW</t>
  </si>
  <si>
    <t>T. Rowe Price Group Inc</t>
  </si>
  <si>
    <t>TRV</t>
  </si>
  <si>
    <t>Travelers Companies Inc</t>
  </si>
  <si>
    <t>TSCO</t>
  </si>
  <si>
    <t>Tractor Supply Company</t>
  </si>
  <si>
    <t>TSN</t>
  </si>
  <si>
    <t>Tyson Foods, Inc.</t>
  </si>
  <si>
    <t>TSO</t>
  </si>
  <si>
    <t>Tesoro Corporation</t>
  </si>
  <si>
    <t>TSS</t>
  </si>
  <si>
    <t>Total System Services, Inc.</t>
  </si>
  <si>
    <t>TWX</t>
  </si>
  <si>
    <t>Time Warner Inc</t>
  </si>
  <si>
    <t>TXN</t>
  </si>
  <si>
    <t>Texas Instruments Incorporated</t>
  </si>
  <si>
    <t>TXT</t>
  </si>
  <si>
    <t>Textron Inc.</t>
  </si>
  <si>
    <t>UA</t>
  </si>
  <si>
    <t>Under Armour Inc</t>
  </si>
  <si>
    <t>UHS</t>
  </si>
  <si>
    <t>Universal Health Services, Inc.</t>
  </si>
  <si>
    <t>UNH</t>
  </si>
  <si>
    <t>UnitedHealth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</si>
  <si>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</si>
  <si>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</si>
  <si>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</si>
  <si>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</si>
  <si>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</si>
  <si>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</si>
  <si>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</si>
  <si>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</si>
  <si>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</si>
  <si>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</si>
  <si>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</si>
  <si>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</si>
  <si>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</si>
  <si>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</si>
  <si>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</si>
  <si>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</si>
  <si>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</si>
  <si>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</si>
  <si>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</si>
  <si>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</si>
  <si>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</si>
  <si>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</t>
  </si>
  <si>
    <t>VLO</t>
  </si>
  <si>
    <t>Valero Energy Corporation</t>
  </si>
  <si>
    <t>VMC</t>
  </si>
  <si>
    <t>Vulcan Materials Company</t>
  </si>
  <si>
    <t>VNO</t>
  </si>
  <si>
    <t>Vornado Realty Trust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</si>
  <si>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</si>
  <si>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</si>
  <si>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</si>
  <si>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</si>
  <si>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</si>
  <si>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</si>
  <si>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</si>
  <si>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</si>
  <si>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WBA</t>
  </si>
  <si>
    <t>Walgreens Boots Alliance Inc</t>
  </si>
  <si>
    <t>WDC</t>
  </si>
  <si>
    <t>Western Digital Corp</t>
  </si>
  <si>
    <t>WEC</t>
  </si>
  <si>
    <t>WEC Energy Group Inc</t>
  </si>
  <si>
    <t>WFC</t>
  </si>
  <si>
    <t>Wells Fargo &amp; Co</t>
  </si>
  <si>
    <t>WFM</t>
  </si>
  <si>
    <t>Whole Foods Market, Inc.</t>
  </si>
  <si>
    <t>WHR</t>
  </si>
  <si>
    <t>Whirlpool Corporation</t>
  </si>
  <si>
    <t>WIN</t>
  </si>
  <si>
    <t>Windstream Holdings, Inc.</t>
  </si>
  <si>
    <t>WM</t>
  </si>
  <si>
    <t>Waste Management, Inc.</t>
  </si>
  <si>
    <t>WMB</t>
  </si>
  <si>
    <t>Williams Companies Inc</t>
  </si>
  <si>
    <t>WMT</t>
  </si>
  <si>
    <t>WNR</t>
  </si>
  <si>
    <t>Western Refining, Inc.</t>
  </si>
  <si>
    <t>WPX</t>
  </si>
  <si>
    <t>WPX Energy Inc</t>
  </si>
  <si>
    <t>WR</t>
  </si>
  <si>
    <t>Westar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</si>
  <si>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</si>
  <si>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</si>
  <si>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</si>
  <si>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</si>
  <si>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</si>
  <si>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</si>
  <si>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</si>
  <si>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</si>
  <si>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</si>
  <si>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Wyndham Worldwide Corporation</t>
  </si>
  <si>
    <t>WYNN</t>
  </si>
  <si>
    <t>Wynn Resorts, Limited</t>
  </si>
  <si>
    <t>X</t>
  </si>
  <si>
    <t>United States Steel Corporation</t>
  </si>
  <si>
    <t>XEL</t>
  </si>
  <si>
    <t>Xcel Energy Inc</t>
  </si>
  <si>
    <t>XL</t>
  </si>
  <si>
    <t>XL Group Ltd.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</si>
  <si>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</si>
  <si>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</si>
  <si>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</si>
  <si>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</si>
  <si>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</si>
  <si>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</si>
  <si>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</si>
  <si>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</si>
  <si>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</si>
  <si>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</si>
  <si>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YHOO</t>
  </si>
  <si>
    <t>Yahoo! Inc.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</si>
  <si>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</si>
  <si>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</si>
  <si>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</si>
  <si>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</si>
  <si>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</si>
  <si>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</si>
  <si>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</si>
  <si>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</si>
  <si>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</si>
  <si>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NRG</t>
  </si>
  <si>
    <t>RCL</t>
  </si>
  <si>
    <t>XEC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</si>
  <si>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</si>
  <si>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</si>
  <si>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</si>
  <si>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</si>
  <si>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</si>
  <si>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</si>
  <si>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Market Cap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</si>
  <si>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</si>
  <si>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</si>
  <si>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</si>
  <si>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</si>
  <si>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</si>
  <si>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</si>
  <si>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</si>
  <si>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</si>
  <si>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</si>
  <si>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</si>
  <si>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</si>
  <si>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</si>
  <si>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</si>
  <si>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</si>
  <si>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</si>
  <si>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</si>
  <si>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</si>
  <si>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</si>
  <si>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</si>
  <si>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</si>
  <si>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</si>
  <si>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</si>
  <si>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</si>
  <si>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</si>
  <si>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</si>
  <si>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</si>
  <si>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</si>
  <si>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</si>
  <si>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</si>
  <si>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</si>
  <si>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</si>
  <si>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</si>
  <si>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</si>
  <si>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</si>
  <si>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</si>
  <si>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</si>
  <si>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</si>
  <si>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</si>
  <si>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</si>
  <si>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</si>
  <si>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</si>
  <si>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</si>
  <si>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</si>
  <si>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</si>
  <si>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</si>
  <si>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</si>
  <si>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</si>
  <si>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</si>
  <si>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</si>
  <si>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</si>
  <si>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</si>
  <si>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</si>
  <si>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</si>
  <si>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</si>
  <si>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</si>
  <si>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</si>
  <si>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</si>
  <si>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</si>
  <si>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</si>
  <si>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</si>
  <si>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</si>
  <si>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</si>
  <si>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</si>
  <si>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</si>
  <si>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</si>
  <si>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</si>
  <si>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</si>
  <si>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</si>
  <si>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</si>
  <si>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</si>
  <si>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</si>
  <si>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</si>
  <si>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</si>
  <si>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</si>
  <si>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</si>
  <si>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</si>
  <si>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</si>
  <si>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</si>
  <si>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</si>
  <si>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CENX</t>
  </si>
  <si>
    <t>Century Aluminum Co</t>
  </si>
  <si>
    <t>CEVA</t>
  </si>
  <si>
    <t>CEVA, Inc.</t>
  </si>
  <si>
    <t>CFG</t>
  </si>
  <si>
    <t>Citizens Financial Group Inc</t>
  </si>
  <si>
    <t>CFNL</t>
  </si>
  <si>
    <t>Cardinal Financial Corporation</t>
  </si>
  <si>
    <t>IIVI</t>
  </si>
  <si>
    <t>II-VI, Inc.</t>
  </si>
  <si>
    <t>ILG</t>
  </si>
  <si>
    <t>ILG Inc</t>
  </si>
  <si>
    <t>ILMN</t>
  </si>
  <si>
    <t>Illumina, Inc.</t>
  </si>
  <si>
    <t>IM</t>
  </si>
  <si>
    <t>Ingram Micro Inc.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</si>
  <si>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</si>
  <si>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</si>
  <si>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</si>
  <si>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</si>
  <si>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</si>
  <si>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</si>
  <si>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</si>
  <si>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</si>
  <si>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TSE:SAP</t>
  </si>
  <si>
    <t>Saputo Inc.</t>
  </si>
  <si>
    <t>TSE:CEU</t>
  </si>
  <si>
    <t>Canadian Energy Services &amp; Technlgy Corp</t>
  </si>
  <si>
    <t>TSE:IGM</t>
  </si>
  <si>
    <t>IGM Financial Inc.</t>
  </si>
  <si>
    <t>CFR</t>
  </si>
  <si>
    <t>Cullen/Frost Bankers, Inc.</t>
  </si>
  <si>
    <t>CGI</t>
  </si>
  <si>
    <t>Celadon Group, Inc.</t>
  </si>
  <si>
    <t>CGNX</t>
  </si>
  <si>
    <t>Cognex Corporation</t>
  </si>
  <si>
    <t>CHCO</t>
  </si>
  <si>
    <t>City Holding Company</t>
  </si>
  <si>
    <t>IMO</t>
  </si>
  <si>
    <t>INDB</t>
  </si>
  <si>
    <t>Independent Bank Corp</t>
  </si>
  <si>
    <t>INGN</t>
  </si>
  <si>
    <t>Inogen Inc</t>
  </si>
  <si>
    <t>INGR</t>
  </si>
  <si>
    <t>Ingredion Inc</t>
  </si>
  <si>
    <t>SBNY</t>
  </si>
  <si>
    <t>Signature Bank</t>
  </si>
  <si>
    <t>SBRA</t>
  </si>
  <si>
    <t>Sabra Health Care REIT Inc</t>
  </si>
  <si>
    <t>SBSI</t>
  </si>
  <si>
    <t>Southside Bancshares, Inc.</t>
  </si>
  <si>
    <t>SCAI</t>
  </si>
  <si>
    <t>Surgical Care Affiliates Inc</t>
  </si>
  <si>
    <t>SCHL</t>
  </si>
  <si>
    <t>Scholastic Corp</t>
  </si>
  <si>
    <t>SCI</t>
  </si>
  <si>
    <t>Service Corporation International</t>
  </si>
  <si>
    <t>TSE:CFP</t>
  </si>
  <si>
    <t>Canfor Corporation</t>
  </si>
  <si>
    <t>TSE:CG</t>
  </si>
  <si>
    <t>Centerra Gold Inc.</t>
  </si>
  <si>
    <t>TSE:CGX</t>
  </si>
  <si>
    <t>Cineplex Inc</t>
  </si>
  <si>
    <t>TSE:IMG</t>
  </si>
  <si>
    <t>IAMGOLD Corp</t>
  </si>
  <si>
    <t>TSE:INE</t>
  </si>
  <si>
    <t>Innergex Renewable Energy Inc</t>
  </si>
  <si>
    <t>TSE:SCL</t>
  </si>
  <si>
    <t>Shawcor Ltd</t>
  </si>
  <si>
    <t>UAA</t>
  </si>
  <si>
    <t>CHD</t>
  </si>
  <si>
    <t>Church &amp; Dwight Co., Inc.</t>
  </si>
  <si>
    <t>CHE</t>
  </si>
  <si>
    <t>Chemed Corporation</t>
  </si>
  <si>
    <t>CHS</t>
  </si>
  <si>
    <t>Chico's FAS, Inc.</t>
  </si>
  <si>
    <t>CHSP</t>
  </si>
  <si>
    <t>Chesapeake Lodging Trust</t>
  </si>
  <si>
    <t>INN</t>
  </si>
  <si>
    <t>Summit Hotel Properties Inc</t>
  </si>
  <si>
    <t>INT</t>
  </si>
  <si>
    <t>World Fuel Services Corp</t>
  </si>
  <si>
    <t>INTL</t>
  </si>
  <si>
    <t>INTL Fcstone Inc</t>
  </si>
  <si>
    <t>IOSP</t>
  </si>
  <si>
    <t>Innospec Inc.</t>
  </si>
  <si>
    <t>Iron Mountain Incorporated (Delaware) REIT</t>
  </si>
  <si>
    <t>SCLN</t>
  </si>
  <si>
    <t>SciClone Pharmaceuticals, Inc.</t>
  </si>
  <si>
    <t>SCSC</t>
  </si>
  <si>
    <t>ScanSource, Inc.</t>
  </si>
  <si>
    <t>SCSS</t>
  </si>
  <si>
    <t>Select Comfort Corp.</t>
  </si>
  <si>
    <t>SCVL</t>
  </si>
  <si>
    <t>Shoe Carnival, Inc.</t>
  </si>
  <si>
    <t>SEIC</t>
  </si>
  <si>
    <t>SEI Investments Company</t>
  </si>
  <si>
    <t>TSE:CHE.UN</t>
  </si>
  <si>
    <t>Chemtrade Logistics Income Fund</t>
  </si>
  <si>
    <t>CHTR</t>
  </si>
  <si>
    <t>Charter Communications, Inc.</t>
  </si>
  <si>
    <t>CHUY</t>
  </si>
  <si>
    <t>Chuy's Holdings Inc</t>
  </si>
  <si>
    <t>IPAR</t>
  </si>
  <si>
    <t>Inter Parfums, Inc.</t>
  </si>
  <si>
    <t>IPCC</t>
  </si>
  <si>
    <t>Infinity Property and Casualty Corp.</t>
  </si>
  <si>
    <t>SEM</t>
  </si>
  <si>
    <t>Select Medical Holdings Corporation</t>
  </si>
  <si>
    <t>SENEA</t>
  </si>
  <si>
    <t>Seneca Foods Corp</t>
  </si>
  <si>
    <t>CIEN</t>
  </si>
  <si>
    <t>Ciena Corporation</t>
  </si>
  <si>
    <t>CIG</t>
  </si>
  <si>
    <t>Cia Energetica de Minas Gerais CEMIG-ADR</t>
  </si>
  <si>
    <t>CIR</t>
  </si>
  <si>
    <t>CIRCOR International, Inc.</t>
  </si>
  <si>
    <t>IPGP</t>
  </si>
  <si>
    <t>IPG Photonics Corporation</t>
  </si>
  <si>
    <t>IPHS</t>
  </si>
  <si>
    <t>Innophos Holdings, Inc.</t>
  </si>
  <si>
    <t>IPI</t>
  </si>
  <si>
    <t>Intrepid Potash, Inc.</t>
  </si>
  <si>
    <t>Stifel Financial Corp</t>
  </si>
  <si>
    <t>SFBS</t>
  </si>
  <si>
    <t>ServisFirst Bancshares, Inc.</t>
  </si>
  <si>
    <t>TSE:CIX</t>
  </si>
  <si>
    <t>CI Financial Corp</t>
  </si>
  <si>
    <t>TSE:IPL</t>
  </si>
  <si>
    <t>Inter Pipeline Ltd</t>
  </si>
  <si>
    <t>CKH</t>
  </si>
  <si>
    <t>Seacor Holdings, Inc.</t>
  </si>
  <si>
    <t>CLD</t>
  </si>
  <si>
    <t>Cloud Peak Energy Inc.</t>
  </si>
  <si>
    <t>CLGX</t>
  </si>
  <si>
    <t>Corelogic Inc</t>
  </si>
  <si>
    <t>CLH</t>
  </si>
  <si>
    <t>Clean Harbors Inc</t>
  </si>
  <si>
    <t>CLI</t>
  </si>
  <si>
    <t>Mack Cali Realty Corp</t>
  </si>
  <si>
    <t>CLMS</t>
  </si>
  <si>
    <t>Calamos Asset Management, Inc</t>
  </si>
  <si>
    <t>IPXL</t>
  </si>
  <si>
    <t>Impax Laboratories Inc</t>
  </si>
  <si>
    <t>IQNT</t>
  </si>
  <si>
    <t>Inteliquent Inc</t>
  </si>
  <si>
    <t>IRBT</t>
  </si>
  <si>
    <t>iRobot Corporation</t>
  </si>
  <si>
    <t>IRDM</t>
  </si>
  <si>
    <t>Iridium Communications Inc</t>
  </si>
  <si>
    <t>ISCA</t>
  </si>
  <si>
    <t>International Speedway Corp</t>
  </si>
  <si>
    <t>ISIL</t>
  </si>
  <si>
    <t>Intersil Corp</t>
  </si>
  <si>
    <t>ITG</t>
  </si>
  <si>
    <t>Investment Technology Group</t>
  </si>
  <si>
    <t>L3 Technologies Inc</t>
  </si>
  <si>
    <t>SFNC</t>
  </si>
  <si>
    <t>Simmons First National Corporation</t>
  </si>
  <si>
    <t>SGMS</t>
  </si>
  <si>
    <t>Scientific Games Corp</t>
  </si>
  <si>
    <t>SHLM</t>
  </si>
  <si>
    <t>A Schulman Inc</t>
  </si>
  <si>
    <t>SHOO</t>
  </si>
  <si>
    <t>Steven Madden, Ltd.</t>
  </si>
  <si>
    <t>SIG</t>
  </si>
  <si>
    <t>Signet Jewelers Ltd.</t>
  </si>
  <si>
    <t>SIGI</t>
  </si>
  <si>
    <t>Selective Insurance Group</t>
  </si>
  <si>
    <t>TSE:ARE</t>
  </si>
  <si>
    <t>Aecon Group Inc</t>
  </si>
  <si>
    <t>TSE:CJR.B</t>
  </si>
  <si>
    <t>Corus Entertainment Inc.</t>
  </si>
  <si>
    <t>TSE:SES</t>
  </si>
  <si>
    <t>Secure Energy Services Inc</t>
  </si>
  <si>
    <t>TSE:SGY</t>
  </si>
  <si>
    <t>Surge Energy Inc</t>
  </si>
  <si>
    <t>Alcoa Corp</t>
  </si>
  <si>
    <t>Crown Castle International Corp. (REIT)</t>
  </si>
  <si>
    <t>CLW</t>
  </si>
  <si>
    <t>Clearwater Paper Corp</t>
  </si>
  <si>
    <t>CMC</t>
  </si>
  <si>
    <t>Commercial Metals Company</t>
  </si>
  <si>
    <t>CMO</t>
  </si>
  <si>
    <t>Capstead Mortgage Corporation</t>
  </si>
  <si>
    <t>CMP</t>
  </si>
  <si>
    <t>Compass Minerals International, Inc.</t>
  </si>
  <si>
    <t>CMTL</t>
  </si>
  <si>
    <t>Comtech Telecomm. Corp.</t>
  </si>
  <si>
    <t>Equinix, Inc.</t>
  </si>
  <si>
    <t>ITRI</t>
  </si>
  <si>
    <t>Itron, Inc.</t>
  </si>
  <si>
    <t>ITT</t>
  </si>
  <si>
    <t>ITT Inc.</t>
  </si>
  <si>
    <t>IVC</t>
  </si>
  <si>
    <t>Invacare Corporation</t>
  </si>
  <si>
    <t>JACK</t>
  </si>
  <si>
    <t>Jack in the Box Inc.</t>
  </si>
  <si>
    <t>JBHT</t>
  </si>
  <si>
    <t>J B Hunt Transport Services Inc</t>
  </si>
  <si>
    <t>Medtronic plc. Ordinary Shares</t>
  </si>
  <si>
    <t>Mylan N.V.</t>
  </si>
  <si>
    <t>SIVB</t>
  </si>
  <si>
    <t>SVB Financial Group</t>
  </si>
  <si>
    <t>SJI</t>
  </si>
  <si>
    <t>South Jersey Industries Inc</t>
  </si>
  <si>
    <t>SKT</t>
  </si>
  <si>
    <t>Tanger Factory Outlet Centers Inc.</t>
  </si>
  <si>
    <t>SKYW</t>
  </si>
  <si>
    <t>SkyWest, Inc.</t>
  </si>
  <si>
    <t>SLAB</t>
  </si>
  <si>
    <t>Silicon Laboratories</t>
  </si>
  <si>
    <t>SLCA</t>
  </si>
  <si>
    <t>U.S. Silica Holdings Inc</t>
  </si>
  <si>
    <t>TSE:CLS</t>
  </si>
  <si>
    <t>Celestica Inc</t>
  </si>
  <si>
    <t>TSE:CM</t>
  </si>
  <si>
    <t>Canadian Imperial Bank of Commerce</t>
  </si>
  <si>
    <t>TSE:ITP</t>
  </si>
  <si>
    <t>Intertape Polymer Group</t>
  </si>
  <si>
    <t>TSE:IVN</t>
  </si>
  <si>
    <t>Ivanhoe Mines Ltd</t>
  </si>
  <si>
    <t>TSE:SJ</t>
  </si>
  <si>
    <t>Stella-Jones Inc</t>
  </si>
  <si>
    <t>TSE:SJR.B</t>
  </si>
  <si>
    <t>Shaw Communications Inc</t>
  </si>
  <si>
    <t>Wal-Mart Stores Inc</t>
  </si>
  <si>
    <t>(excluding outliers over 200%)</t>
  </si>
  <si>
    <t>(excluding outliers over 500%)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</si>
  <si>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</si>
  <si>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</si>
  <si>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</si>
  <si>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</si>
  <si>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</si>
  <si>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</si>
  <si>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</si>
  <si>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</si>
  <si>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CNSL</t>
  </si>
  <si>
    <t>Consolidated Communications Holdings Inc</t>
  </si>
  <si>
    <t>GGP Inc</t>
  </si>
  <si>
    <t>JBLU</t>
  </si>
  <si>
    <t>JetBlue Airways Corporation</t>
  </si>
  <si>
    <t>JBT</t>
  </si>
  <si>
    <t>John Bean Technologies Corp</t>
  </si>
  <si>
    <t>JCP</t>
  </si>
  <si>
    <t>J C Penney Company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</si>
  <si>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</si>
  <si>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</si>
  <si>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</si>
  <si>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</si>
  <si>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</si>
  <si>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</si>
  <si>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SLGN</t>
  </si>
  <si>
    <t>Silgan Holdings Inc.</t>
  </si>
  <si>
    <t>SM</t>
  </si>
  <si>
    <t>SM Energy Co</t>
  </si>
  <si>
    <t>SMCI</t>
  </si>
  <si>
    <t>Super Micro Computer, Inc.</t>
  </si>
  <si>
    <t>SMG</t>
  </si>
  <si>
    <t>Scotts Miracle-Gro Co</t>
  </si>
  <si>
    <t>SMP</t>
  </si>
  <si>
    <t>Standard Motor Products, Inc.</t>
  </si>
  <si>
    <t>TSE:CNQ</t>
  </si>
  <si>
    <t>Canadian Natural Resources Limited</t>
  </si>
  <si>
    <t>TSE:CNR</t>
  </si>
  <si>
    <t>Canadian National Railway Company</t>
  </si>
  <si>
    <t>TSE:JE</t>
  </si>
  <si>
    <t>Just Energy Group Inc</t>
  </si>
  <si>
    <t>TSE:SLF</t>
  </si>
  <si>
    <t>Sun Life Financial Inc</t>
  </si>
  <si>
    <t>TSE:SMF</t>
  </si>
  <si>
    <t>Semafo Inc.</t>
  </si>
  <si>
    <t>COHR</t>
  </si>
  <si>
    <t>Coherent, Inc.</t>
  </si>
  <si>
    <t>COHU</t>
  </si>
  <si>
    <t>Cohu, Inc.</t>
  </si>
  <si>
    <t>COLB</t>
  </si>
  <si>
    <t>Columbia Banking System Inc</t>
  </si>
  <si>
    <t>COO</t>
  </si>
  <si>
    <t>Cooper Companies Inc</t>
  </si>
  <si>
    <t>COR</t>
  </si>
  <si>
    <t>CoreSite Realty Corp</t>
  </si>
  <si>
    <t>CORE</t>
  </si>
  <si>
    <t>Core-Mark Holding Company, Inc.</t>
  </si>
  <si>
    <t>COTY</t>
  </si>
  <si>
    <t>Coty Inc</t>
  </si>
  <si>
    <t>CPF</t>
  </si>
  <si>
    <t>Central Pacific Financial Corp.</t>
  </si>
  <si>
    <t>JNS</t>
  </si>
  <si>
    <t>Janus Capital Group Inc</t>
  </si>
  <si>
    <t>JW.A</t>
  </si>
  <si>
    <t>John Wiley &amp; Sons Inc</t>
  </si>
  <si>
    <t>KALU</t>
  </si>
  <si>
    <t>Kaiser Aluminum Corp.</t>
  </si>
  <si>
    <t>KAMN</t>
  </si>
  <si>
    <t>Kaman Corporation</t>
  </si>
  <si>
    <t>KATE</t>
  </si>
  <si>
    <t>Kate Spade &amp; Co</t>
  </si>
  <si>
    <t>KBH</t>
  </si>
  <si>
    <t>KB Home</t>
  </si>
  <si>
    <t>KBR</t>
  </si>
  <si>
    <t>KBR, Inc.</t>
  </si>
  <si>
    <t>KELYA</t>
  </si>
  <si>
    <t>Kelly Services, Inc.</t>
  </si>
  <si>
    <t>SMRT</t>
  </si>
  <si>
    <t>Stein Mart, Inc.</t>
  </si>
  <si>
    <t>SMTC</t>
  </si>
  <si>
    <t>Semtech Corporation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</si>
  <si>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</si>
  <si>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</si>
  <si>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</si>
  <si>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</si>
  <si>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</si>
  <si>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</si>
  <si>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</si>
  <si>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</si>
  <si>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SON</t>
  </si>
  <si>
    <t>Sonoco Products Co</t>
  </si>
  <si>
    <t>SONC</t>
  </si>
  <si>
    <t>Sonic Corporation</t>
  </si>
  <si>
    <t>TSE:CP</t>
  </si>
  <si>
    <t>Canadian Pacific Railway Limited</t>
  </si>
  <si>
    <t>TSE:CPG</t>
  </si>
  <si>
    <t>Crescent Point Energy Corp</t>
  </si>
  <si>
    <t>TSE:KDX</t>
  </si>
  <si>
    <t>Klondex Mines Ltd</t>
  </si>
  <si>
    <t>TSE:KEL</t>
  </si>
  <si>
    <t>Kelt Exploration Ltd</t>
  </si>
  <si>
    <t>TSE:SNC</t>
  </si>
  <si>
    <t>Snc-Lavalin Group Inc</t>
  </si>
  <si>
    <t>TSE:SPB</t>
  </si>
  <si>
    <t>Superior Plus Corp.</t>
  </si>
  <si>
    <t>TSE:SPE</t>
  </si>
  <si>
    <t>Spartan Energy Corp</t>
  </si>
  <si>
    <t>ARNC</t>
  </si>
  <si>
    <t>ATVI</t>
  </si>
  <si>
    <t>AWK</t>
  </si>
  <si>
    <t>AYI</t>
  </si>
  <si>
    <t>BF-B</t>
  </si>
  <si>
    <t>BRK-B</t>
  </si>
  <si>
    <t>CSRA</t>
  </si>
  <si>
    <t>CXO</t>
  </si>
  <si>
    <t>DLR</t>
  </si>
  <si>
    <t>EVHC</t>
  </si>
  <si>
    <t>EXR</t>
  </si>
  <si>
    <t>FBHS</t>
  </si>
  <si>
    <t>FL</t>
  </si>
  <si>
    <t>FOX</t>
  </si>
  <si>
    <t>FRT</t>
  </si>
  <si>
    <t>FTV</t>
  </si>
  <si>
    <t>GPN</t>
  </si>
  <si>
    <t>HOLX</t>
  </si>
  <si>
    <t>HPE</t>
  </si>
  <si>
    <t>IDXX</t>
  </si>
  <si>
    <t>KHC</t>
  </si>
  <si>
    <t>LKQ</t>
  </si>
  <si>
    <t>LNT</t>
  </si>
  <si>
    <t>MAA</t>
  </si>
  <si>
    <t>MTD</t>
  </si>
  <si>
    <t>NWS</t>
  </si>
  <si>
    <t>PYPL</t>
  </si>
  <si>
    <t>SPGI</t>
  </si>
  <si>
    <t>SYF</t>
  </si>
  <si>
    <t>TDG</t>
  </si>
  <si>
    <t>UAL</t>
  </si>
  <si>
    <t>UDR</t>
  </si>
  <si>
    <t>ULTA</t>
  </si>
  <si>
    <t>VRSK</t>
  </si>
  <si>
    <t>WLTW</t>
  </si>
  <si>
    <t>IT Hardware</t>
  </si>
  <si>
    <t>Large</t>
  </si>
  <si>
    <t>Mining</t>
  </si>
  <si>
    <t>Mid</t>
  </si>
  <si>
    <t>Airlines</t>
  </si>
  <si>
    <t>Retail</t>
  </si>
  <si>
    <t>Auto</t>
  </si>
  <si>
    <t>Pharmaceuticals</t>
  </si>
  <si>
    <t>REIT</t>
  </si>
  <si>
    <t>Information Technology</t>
  </si>
  <si>
    <t>Construction</t>
  </si>
  <si>
    <t>Business Support</t>
  </si>
  <si>
    <t>Software</t>
  </si>
  <si>
    <t>Food Processing</t>
  </si>
  <si>
    <t>Utilities</t>
  </si>
  <si>
    <t>Apparel</t>
  </si>
  <si>
    <t>Insurance</t>
  </si>
  <si>
    <t>Machinery</t>
  </si>
  <si>
    <t>Chemicals</t>
  </si>
  <si>
    <t>Medical</t>
  </si>
  <si>
    <t>Security</t>
  </si>
  <si>
    <t>Media Entertainment</t>
  </si>
  <si>
    <t>Financial Services</t>
  </si>
  <si>
    <t>Small</t>
  </si>
  <si>
    <t>Oil &amp; Gas</t>
  </si>
  <si>
    <t>Telecom</t>
  </si>
  <si>
    <t>Steel</t>
  </si>
  <si>
    <t>Personal Products</t>
  </si>
  <si>
    <t>Aircraft Manufacturing</t>
  </si>
  <si>
    <t>Banks</t>
  </si>
  <si>
    <t>Alcohol &amp; Tobacco</t>
  </si>
  <si>
    <t>Packaging</t>
  </si>
  <si>
    <t>Hospitality</t>
  </si>
  <si>
    <t>Fertilizer</t>
  </si>
  <si>
    <t>Freight</t>
  </si>
  <si>
    <t>Restaurants</t>
  </si>
  <si>
    <t>Environmental</t>
  </si>
  <si>
    <t>Household Goods</t>
  </si>
  <si>
    <t>Defense</t>
  </si>
  <si>
    <t>Supermarkets</t>
  </si>
  <si>
    <t>CPLA</t>
  </si>
  <si>
    <t>Capella Education Company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</si>
  <si>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</si>
  <si>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</si>
  <si>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</si>
  <si>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</si>
  <si>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</si>
  <si>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</si>
  <si>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</si>
  <si>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</si>
  <si>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</si>
  <si>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</si>
  <si>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</si>
  <si>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</si>
  <si>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</si>
  <si>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</si>
  <si>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</si>
  <si>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</si>
  <si>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Internet Services</t>
  </si>
  <si>
    <t>Railroads</t>
  </si>
  <si>
    <t>Conglomerates</t>
  </si>
  <si>
    <t>Credit Cards</t>
  </si>
  <si>
    <t>Children's Products</t>
  </si>
  <si>
    <t>Travel</t>
  </si>
  <si>
    <t>Renewable Energy</t>
  </si>
  <si>
    <t>TechnipFMC plc Ordinary Share</t>
  </si>
  <si>
    <t>Marketing</t>
  </si>
  <si>
    <t>KEYS</t>
  </si>
  <si>
    <t>Keysight Technologies Inc</t>
  </si>
  <si>
    <t>KFY</t>
  </si>
  <si>
    <t>Korn/Ferry International</t>
  </si>
  <si>
    <t>Kraft Heinz Co</t>
  </si>
  <si>
    <t>KIRK</t>
  </si>
  <si>
    <t>Kirkland's, Inc.</t>
  </si>
  <si>
    <t>KLIC</t>
  </si>
  <si>
    <t>Kulicke and Soffa Industries Inc.</t>
  </si>
  <si>
    <t>KLXI</t>
  </si>
  <si>
    <t>KLX Inc</t>
  </si>
  <si>
    <t>KMPR</t>
  </si>
  <si>
    <t>Kemper Corp</t>
  </si>
  <si>
    <t>KMT</t>
  </si>
  <si>
    <t>Kennametal Inc.</t>
  </si>
  <si>
    <t>KN</t>
  </si>
  <si>
    <t>Knowles Corp</t>
  </si>
  <si>
    <t>KND</t>
  </si>
  <si>
    <t>Kindred Healthcare, Inc.</t>
  </si>
  <si>
    <t>Publishing</t>
  </si>
  <si>
    <t>Casinos</t>
  </si>
  <si>
    <t>S&amp;P Global Inc</t>
  </si>
  <si>
    <t>SPN</t>
  </si>
  <si>
    <t>Superior Energy Services, Inc.</t>
  </si>
  <si>
    <t>SPOK</t>
  </si>
  <si>
    <t>Spok Holdings, Inc.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</si>
  <si>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</si>
  <si>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</si>
  <si>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</si>
  <si>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</si>
  <si>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</si>
  <si>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</si>
  <si>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</si>
  <si>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Corporation</t>
  </si>
  <si>
    <t>SR</t>
  </si>
  <si>
    <t>Spire Inc</t>
  </si>
  <si>
    <t>SRDX</t>
  </si>
  <si>
    <t>SurModics, Inc.</t>
  </si>
  <si>
    <t>SSD</t>
  </si>
  <si>
    <t>Simpson Manufacturing Co, Inc.</t>
  </si>
  <si>
    <t>TSE:CPX</t>
  </si>
  <si>
    <t>Capital Power Corp</t>
  </si>
  <si>
    <t>TSE:CR</t>
  </si>
  <si>
    <t>Crew Energy Inc</t>
  </si>
  <si>
    <t>TSE:KL</t>
  </si>
  <si>
    <t>KIRKLAND LAKE GOLD LTD</t>
  </si>
  <si>
    <t>TSE:SRU.UN</t>
  </si>
  <si>
    <t>Smart REIT</t>
  </si>
  <si>
    <t>Household Appliances</t>
  </si>
  <si>
    <t>Industry</t>
  </si>
  <si>
    <t>Cap Size</t>
  </si>
  <si>
    <t>CRL</t>
  </si>
  <si>
    <t>Charles River Laboratories Intl. Inc</t>
  </si>
  <si>
    <t>CROX</t>
  </si>
  <si>
    <t>Crocs, Inc.</t>
  </si>
  <si>
    <t>KNX</t>
  </si>
  <si>
    <t>Knight Transportation</t>
  </si>
  <si>
    <t>KOP</t>
  </si>
  <si>
    <t>Koppers Holdings Inc.</t>
  </si>
  <si>
    <t>KOPN</t>
  </si>
  <si>
    <t>Kopin Corporation</t>
  </si>
  <si>
    <t>KRA</t>
  </si>
  <si>
    <t>Kraton Corp</t>
  </si>
  <si>
    <t>SSI</t>
  </si>
  <si>
    <t>Stage Stores Inc</t>
  </si>
  <si>
    <t>TSE:CRR.UN</t>
  </si>
  <si>
    <t>Crombie Real Estate Investment Trust</t>
  </si>
  <si>
    <t>TSE:SSL</t>
  </si>
  <si>
    <t>Sandstorm Gold Ltd</t>
  </si>
  <si>
    <t>TSE:SSO</t>
  </si>
  <si>
    <t>Silver Standard Resources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</si>
  <si>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</si>
  <si>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</si>
  <si>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</si>
  <si>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</si>
  <si>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</si>
  <si>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</si>
  <si>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</si>
  <si>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</si>
  <si>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CSGS</t>
  </si>
  <si>
    <t>CSG Systems International, Inc.</t>
  </si>
  <si>
    <t>CSL</t>
  </si>
  <si>
    <t>Carlisle Companies, Inc.</t>
  </si>
  <si>
    <t>CSRA Inc</t>
  </si>
  <si>
    <t>Imperial Oil Ltd (USA)</t>
  </si>
  <si>
    <t>KRC</t>
  </si>
  <si>
    <t>Kilroy Realty Corp</t>
  </si>
  <si>
    <t>KRG</t>
  </si>
  <si>
    <t>Kite Realty Group Trust</t>
  </si>
  <si>
    <t>KS</t>
  </si>
  <si>
    <t>KapStone Paper and Packaging Corp.</t>
  </si>
  <si>
    <t>KWR</t>
  </si>
  <si>
    <t>Quaker Chemical Corp</t>
  </si>
  <si>
    <t>LABL</t>
  </si>
  <si>
    <t>Multi-Color Corporation</t>
  </si>
  <si>
    <t>LAD</t>
  </si>
  <si>
    <t>Lithia Motors Inc</t>
  </si>
  <si>
    <t>LAMR</t>
  </si>
  <si>
    <t>Lamar Advertising Company</t>
  </si>
  <si>
    <t>LANC</t>
  </si>
  <si>
    <t>Lancaster Colony Corp.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</si>
  <si>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</si>
  <si>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</si>
  <si>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</si>
  <si>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</si>
  <si>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</si>
  <si>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</si>
  <si>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</si>
  <si>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</si>
  <si>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</si>
  <si>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</si>
  <si>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</si>
  <si>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</si>
  <si>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</si>
  <si>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</si>
  <si>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</si>
  <si>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</si>
  <si>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</si>
  <si>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Strayer Education Inc</t>
  </si>
  <si>
    <t>TSE:CSH.UN</t>
  </si>
  <si>
    <t>Chartwell Retirement Residences</t>
  </si>
  <si>
    <t>TSE:KXS</t>
  </si>
  <si>
    <t>Kinaxis Inc</t>
  </si>
  <si>
    <t>TSE:STN</t>
  </si>
  <si>
    <t>Stantec Inc.</t>
  </si>
  <si>
    <t>UNIT</t>
  </si>
  <si>
    <t>Uniti Group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</si>
</sst>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8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10"/>
      <color rgb="FF000000"/>
      <name val="Arial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0" fontId="13" fillId="3" borderId="9" xfId="0" applyFont="1" applyFill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14" fontId="14" fillId="0" borderId="9" xfId="0" applyNumberFormat="1" applyFont="1" applyBorder="1" applyAlignment="1">
      <alignment horizontal="right" wrapText="1"/>
    </xf>
    <xf numFmtId="8" fontId="14" fillId="0" borderId="9" xfId="0" applyNumberFormat="1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5" fillId="0" borderId="0" xfId="0" applyFont="1" applyBorder="1"/>
    <xf numFmtId="0" fontId="15" fillId="0" borderId="9" xfId="0" applyFont="1" applyBorder="1"/>
    <xf numFmtId="0" fontId="15" fillId="0" borderId="0" xfId="0" applyFont="1"/>
    <xf numFmtId="0" fontId="15" fillId="0" borderId="23" xfId="0" applyFont="1" applyBorder="1"/>
    <xf numFmtId="0" fontId="16" fillId="0" borderId="9" xfId="1" applyFont="1" applyBorder="1" applyAlignment="1">
      <alignment wrapText="1"/>
    </xf>
    <xf numFmtId="0" fontId="17" fillId="3" borderId="9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24" xfId="0" applyBorder="1"/>
    <xf numFmtId="6" fontId="8" fillId="0" borderId="9" xfId="0" applyNumberFormat="1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derngraham.com/2017/02/25/danaher-corporation-valuation-february-2017-dhr/?utm_source=MGScreens&amp;utm_medium=ebook" TargetMode="External"/><Relationship Id="rId18" Type="http://schemas.openxmlformats.org/officeDocument/2006/relationships/hyperlink" Target="http://www.moderngraham.com/2017/02/27/frontier-communications-corp-valuation-february-2017-ftr/?utm_source=MGScreens&amp;utm_medium=ebook" TargetMode="External"/><Relationship Id="rId26" Type="http://schemas.openxmlformats.org/officeDocument/2006/relationships/hyperlink" Target="http://www.moderngraham.com/2017/02/28/lamar-advertising-company-valuation-initial-coverage-lamr/?utm_source=MGScreens&amp;utm_medium=ebook" TargetMode="External"/><Relationship Id="rId39" Type="http://schemas.openxmlformats.org/officeDocument/2006/relationships/hyperlink" Target="http://www.moderngraham.com/2017/02/27/steel-dynamics-inc-valuation-initial-coverage-stld/?utm_source=MGScreens&amp;utm_medium=ebook" TargetMode="External"/><Relationship Id="rId3" Type="http://schemas.openxmlformats.org/officeDocument/2006/relationships/hyperlink" Target="http://www.moderngraham.com/2017/02/28/american-tower-corp-valuation-february-2017-amt/?utm_source=MGScreens&amp;utm_medium=ebook" TargetMode="External"/><Relationship Id="rId21" Type="http://schemas.openxmlformats.org/officeDocument/2006/relationships/hyperlink" Target="http://www.moderngraham.com/2017/02/23/kite-realty-group-trust-valuation-initial-coverage-krg/?utm_source=MGScreens&amp;utm_medium=ebook" TargetMode="External"/><Relationship Id="rId34" Type="http://schemas.openxmlformats.org/officeDocument/2006/relationships/hyperlink" Target="http://www.moderngraham.com/2017/02/23/shutterstock-inc-valuation-initial-coverage-sstk/?utm_source=MGScreens&amp;utm_medium=ebook" TargetMode="External"/><Relationship Id="rId42" Type="http://schemas.openxmlformats.org/officeDocument/2006/relationships/hyperlink" Target="http://www.moderngraham.com/2017/02/28/tidewater-inc-valuation-february-2017-tdw/?utm_source=MGScreens&amp;utm_medium=ebook" TargetMode="External"/><Relationship Id="rId47" Type="http://schemas.openxmlformats.org/officeDocument/2006/relationships/hyperlink" Target="http://www.moderngraham.com/2017/02/28/unitedhealth-group-inc-valuation-february-2017-unh/?utm_source=MGScreens&amp;utm_medium=ebook" TargetMode="External"/><Relationship Id="rId50" Type="http://schemas.openxmlformats.org/officeDocument/2006/relationships/printerSettings" Target="../printerSettings/printerSettings2.bin"/><Relationship Id="rId7" Type="http://schemas.openxmlformats.org/officeDocument/2006/relationships/hyperlink" Target="http://www.moderngraham.com/2017/02/23/corvel-corp-valuation-initial-coverage-crvl/?utm_source=MGScreens&amp;utm_medium=ebook" TargetMode="External"/><Relationship Id="rId12" Type="http://schemas.openxmlformats.org/officeDocument/2006/relationships/hyperlink" Target="http://www.moderngraham.com/2017/02/28/csra-inc-valuation-initial-coverage-csra/?utm_source=MGScreens&amp;utm_medium=ebook" TargetMode="External"/><Relationship Id="rId17" Type="http://schemas.openxmlformats.org/officeDocument/2006/relationships/hyperlink" Target="http://www.moderngraham.com/2017/02/26/equity-residential-valuation-february-2017-eqr/?utm_source=MGScreens&amp;utm_medium=ebook" TargetMode="External"/><Relationship Id="rId25" Type="http://schemas.openxmlformats.org/officeDocument/2006/relationships/hyperlink" Target="http://www.moderngraham.com/2017/02/27/lithia-motors-inc-valuation-initial-coverage-lad/?utm_source=MGScreens&amp;utm_medium=ebook" TargetMode="External"/><Relationship Id="rId33" Type="http://schemas.openxmlformats.org/officeDocument/2006/relationships/hyperlink" Target="http://www.moderngraham.com/2017/02/22/e-w-scripps-co-valuation-initial-coverage-ssp/?utm_source=MGScreens&amp;utm_medium=ebook" TargetMode="External"/><Relationship Id="rId38" Type="http://schemas.openxmlformats.org/officeDocument/2006/relationships/hyperlink" Target="http://www.moderngraham.com/2017/02/26/sterling-bancorp-valuation-initial-coverage-stl/?utm_source=MGScreens&amp;utm_medium=ebook" TargetMode="External"/><Relationship Id="rId46" Type="http://schemas.openxmlformats.org/officeDocument/2006/relationships/hyperlink" Target="http://www.moderngraham.com/2017/02/28/stantec-inc-valuation-initial-coverage-tsestn/?utm_source=MGScreens&amp;utm_medium=ebook" TargetMode="External"/><Relationship Id="rId2" Type="http://schemas.openxmlformats.org/officeDocument/2006/relationships/hyperlink" Target="http://www.moderngraham.com/2017/02/28/analog-devices-inc-valuation-february-2017-adi/?utm_source=MGScreens&amp;utm_medium=ebook" TargetMode="External"/><Relationship Id="rId16" Type="http://schemas.openxmlformats.org/officeDocument/2006/relationships/hyperlink" Target="http://www.moderngraham.com/2017/02/26/consolidated-edison-inc-valuation-february-2017-ed/?utm_source=MGScreens&amp;utm_medium=ebook" TargetMode="External"/><Relationship Id="rId20" Type="http://schemas.openxmlformats.org/officeDocument/2006/relationships/hyperlink" Target="http://www.moderngraham.com/2017/02/23/kilroy-realty-corp-valuation-initial-coverage-krc/?utm_source=MGScreens&amp;utm_medium=ebook" TargetMode="External"/><Relationship Id="rId29" Type="http://schemas.openxmlformats.org/officeDocument/2006/relationships/hyperlink" Target="http://www.moderngraham.com/2017/02/26/netflix-inc-valuation-february-2017-nflx/?utm_source=MGScreens&amp;utm_medium=ebook" TargetMode="External"/><Relationship Id="rId41" Type="http://schemas.openxmlformats.org/officeDocument/2006/relationships/hyperlink" Target="http://www.moderngraham.com/2017/02/28/strayer-education-inc-valuation-initial-coverage-stra/?utm_source=MGScreens&amp;utm_medium=ebook" TargetMode="External"/><Relationship Id="rId1" Type="http://schemas.openxmlformats.org/officeDocument/2006/relationships/hyperlink" Target="http://www.moderngraham.com/2017/02/22/adobe-systems-inc-valuation-february-2017-adbe/?utm_source=MGScreens&amp;utm_medium=ebook" TargetMode="External"/><Relationship Id="rId6" Type="http://schemas.openxmlformats.org/officeDocument/2006/relationships/hyperlink" Target="http://www.moderngraham.com/2017/02/23/carpenter-technology-corp-valuation-initial-coverage-crs/?utm_source=MGScreens&amp;utm_medium=ebook" TargetMode="External"/><Relationship Id="rId11" Type="http://schemas.openxmlformats.org/officeDocument/2006/relationships/hyperlink" Target="http://www.moderngraham.com/2017/02/27/carlisle-companies-inc-valuation-initial-coverage-csl/?utm_source=MGScreens&amp;utm_medium=ebook" TargetMode="External"/><Relationship Id="rId24" Type="http://schemas.openxmlformats.org/officeDocument/2006/relationships/hyperlink" Target="http://www.moderngraham.com/2017/02/26/multi-color-corporation-valuation-initial-coverage-labl/?utm_source=MGScreens&amp;utm_medium=ebook" TargetMode="External"/><Relationship Id="rId32" Type="http://schemas.openxmlformats.org/officeDocument/2006/relationships/hyperlink" Target="http://www.moderngraham.com/2017/02/27/robert-half-international-inc-valuation-february-2017-rhi/?utm_source=MGScreens&amp;utm_medium=ebook" TargetMode="External"/><Relationship Id="rId37" Type="http://schemas.openxmlformats.org/officeDocument/2006/relationships/hyperlink" Target="http://www.moderngraham.com/2017/02/26/steris-plc-valuation-initial-coverage-ste/?utm_source=MGScreens&amp;utm_medium=ebook" TargetMode="External"/><Relationship Id="rId40" Type="http://schemas.openxmlformats.org/officeDocument/2006/relationships/hyperlink" Target="http://www.moderngraham.com/2017/02/27/stamps-com-inc-valuation-initial-coverage-stmp/?utm_source=MGScreens&amp;utm_medium=ebook" TargetMode="External"/><Relationship Id="rId45" Type="http://schemas.openxmlformats.org/officeDocument/2006/relationships/hyperlink" Target="http://www.moderngraham.com/2017/02/26/kinaxis-inc-valuation-initial-coverage-tsekxs/?utm_source=MGScreens&amp;utm_medium=ebook" TargetMode="External"/><Relationship Id="rId5" Type="http://schemas.openxmlformats.org/officeDocument/2006/relationships/hyperlink" Target="http://www.moderngraham.com/2017/02/24/franklin-resources-inc-valuation-february-2017-ben/?utm_source=MGScreens&amp;utm_medium=ebook" TargetMode="External"/><Relationship Id="rId15" Type="http://schemas.openxmlformats.org/officeDocument/2006/relationships/hyperlink" Target="http://www.moderngraham.com/2017/02/26/davita-inc-valuation-february-2017-dva/?utm_source=MGScreens&amp;utm_medium=ebook" TargetMode="External"/><Relationship Id="rId23" Type="http://schemas.openxmlformats.org/officeDocument/2006/relationships/hyperlink" Target="http://www.moderngraham.com/2017/02/25/quaker-chemical-corp-valuation-initial-coverage-kwr/?utm_source=MGScreens&amp;utm_medium=ebook" TargetMode="External"/><Relationship Id="rId28" Type="http://schemas.openxmlformats.org/officeDocument/2006/relationships/hyperlink" Target="http://www.moderngraham.com/2017/02/24/micron-technology-inc-valuation-february-2017-mu/?utm_source=MGScreens&amp;utm_medium=ebook" TargetMode="External"/><Relationship Id="rId36" Type="http://schemas.openxmlformats.org/officeDocument/2006/relationships/hyperlink" Target="http://www.moderngraham.com/2017/02/25/stewart-information-services-corp-valuation-initial-coverage-stc/?utm_source=MGScreens&amp;utm_medium=ebook" TargetMode="External"/><Relationship Id="rId49" Type="http://schemas.openxmlformats.org/officeDocument/2006/relationships/hyperlink" Target="http://www.moderngraham.com/2017/02/28/valero-energy-corp-valuation-february-2017-vlo/?utm_source=MGScreens&amp;utm_medium=ebook" TargetMode="External"/><Relationship Id="rId10" Type="http://schemas.openxmlformats.org/officeDocument/2006/relationships/hyperlink" Target="http://www.moderngraham.com/2017/02/26/csg-systems-international-inc-valuation-initial-coverage-csgs/?utm_source=MGScreens&amp;utm_medium=ebook" TargetMode="External"/><Relationship Id="rId19" Type="http://schemas.openxmlformats.org/officeDocument/2006/relationships/hyperlink" Target="http://www.moderngraham.com/2017/02/22/home-depot-inc-valuation-february-2017-hd/?utm_source=MGScreens&amp;utm_medium=ebook" TargetMode="External"/><Relationship Id="rId31" Type="http://schemas.openxmlformats.org/officeDocument/2006/relationships/hyperlink" Target="http://www.moderngraham.com/2017/02/27/regal-beloit-corp-valuation-february-2017-rbc/?utm_source=MGScreens&amp;utm_medium=ebook" TargetMode="External"/><Relationship Id="rId44" Type="http://schemas.openxmlformats.org/officeDocument/2006/relationships/hyperlink" Target="http://www.moderngraham.com/2017/02/27/chartwell-retirement-residences-valuation-initial-coverage-tsecsh-un/?utm_source=MGScreens&amp;utm_medium=ebook" TargetMode="External"/><Relationship Id="rId4" Type="http://schemas.openxmlformats.org/officeDocument/2006/relationships/hyperlink" Target="http://www.moderngraham.com/2017/02/23/amphenol-corp-valuation-february-2017-aph/?utm_source=MGScreens&amp;utm_medium=ebook" TargetMode="External"/><Relationship Id="rId9" Type="http://schemas.openxmlformats.org/officeDocument/2006/relationships/hyperlink" Target="http://www.moderngraham.com/2017/02/25/carrizo-oil-gas-inc-valuation-initial-coverage-crzo/?utm_source=MGScreens&amp;utm_medium=ebook" TargetMode="External"/><Relationship Id="rId14" Type="http://schemas.openxmlformats.org/officeDocument/2006/relationships/hyperlink" Target="http://www.moderngraham.com/2017/02/25/delphi-automotive-plc-valuation-february-2017-dlph/?utm_source=MGScreens&amp;utm_medium=ebook" TargetMode="External"/><Relationship Id="rId22" Type="http://schemas.openxmlformats.org/officeDocument/2006/relationships/hyperlink" Target="http://www.moderngraham.com/2017/02/24/kapstone-paper-and-packaging-corp-valuation-initial-coverage-ks/?utm_source=MGScreens&amp;utm_medium=ebook" TargetMode="External"/><Relationship Id="rId27" Type="http://schemas.openxmlformats.org/officeDocument/2006/relationships/hyperlink" Target="http://www.moderngraham.com/2017/02/28/lancaster-colony-corp-valuation-initial-coverage-lanc/?utm_source=MGScreens&amp;utm_medium=ebook" TargetMode="External"/><Relationship Id="rId30" Type="http://schemas.openxmlformats.org/officeDocument/2006/relationships/hyperlink" Target="http://www.moderngraham.com/2017/02/27/occidental-petroleum-corp-valuation-february-2017-oxy/?utm_source=MGScreens&amp;utm_medium=ebook" TargetMode="External"/><Relationship Id="rId35" Type="http://schemas.openxmlformats.org/officeDocument/2006/relationships/hyperlink" Target="http://www.moderngraham.com/2017/02/23/st-bancorp-inc-valuation-initial-coverage-stba/?utm_source=MGScreens&amp;utm_medium=ebook" TargetMode="External"/><Relationship Id="rId43" Type="http://schemas.openxmlformats.org/officeDocument/2006/relationships/hyperlink" Target="http://www.moderngraham.com/2017/02/27/tegna-inc-valuation-february-2017-tgna/?utm_source=MGScreens&amp;utm_medium=ebook" TargetMode="External"/><Relationship Id="rId48" Type="http://schemas.openxmlformats.org/officeDocument/2006/relationships/hyperlink" Target="http://www.moderngraham.com/2017/02/26/communications-sales-leasing-valuation-initial-coverage-csal/?utm_source=MGScreens&amp;utm_medium=ebook" TargetMode="External"/><Relationship Id="rId8" Type="http://schemas.openxmlformats.org/officeDocument/2006/relationships/hyperlink" Target="http://www.moderngraham.com/2017/02/24/cryolife-inc-valuation-initial-coverage-cry/?utm_source=MGScreens&amp;utm_medium=ebook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6/12/08/cullenfrost-bankers-inc-valuation-initial-coverage-cfr/?utm_source=MGScreens&amp;utm_medium=ebook" TargetMode="External"/><Relationship Id="rId299" Type="http://schemas.openxmlformats.org/officeDocument/2006/relationships/hyperlink" Target="http://www.moderngraham.com/2016/08/30/hca-holdings-inc-valuation-august-2016-hca/?utm_source=MGScreens&amp;utm_medium=ebook" TargetMode="External"/><Relationship Id="rId671" Type="http://schemas.openxmlformats.org/officeDocument/2006/relationships/hyperlink" Target="http://www.moderngraham.com/2017/01/11/celestica-inc-valuation-initial-coverage-tsecls/?utm_source=MGScreens&amp;utm_medium=ebook" TargetMode="External"/><Relationship Id="rId727" Type="http://schemas.openxmlformats.org/officeDocument/2006/relationships/hyperlink" Target="http://www.moderngraham.com/2016/06/11/viacom-inc-valuation-june-2016-viab/?utm_source=MGScreens&amp;utm_medium=ebook" TargetMode="External"/><Relationship Id="rId21" Type="http://schemas.openxmlformats.org/officeDocument/2006/relationships/hyperlink" Target="http://www.moderngraham.com/2017/02/11/ameren-corp-valuation-february-2017-aee/?utm_source=MGScreens&amp;utm_medium=ebook" TargetMode="External"/><Relationship Id="rId63" Type="http://schemas.openxmlformats.org/officeDocument/2006/relationships/hyperlink" Target="http://www.moderngraham.com/2017/01/09/apollo-education-group-inc-valuation-january-2017-apol/?utm_source=MGScreens&amp;utm_medium=ebook" TargetMode="External"/><Relationship Id="rId159" Type="http://schemas.openxmlformats.org/officeDocument/2006/relationships/hyperlink" Target="http://www.moderngraham.com/2017/01/31/consolidated-communications-holdings-inc-valuation-initial-coverage-cnsl/?utm_source=MGScreens&amp;utm_medium=ebook" TargetMode="External"/><Relationship Id="rId324" Type="http://schemas.openxmlformats.org/officeDocument/2006/relationships/hyperlink" Target="http://www.moderngraham.com/2016/12/09/independent-bank-corp-valuation-initial-coverage-indb/?utm_source=MGScreens&amp;utm_medium=ebook" TargetMode="External"/><Relationship Id="rId366" Type="http://schemas.openxmlformats.org/officeDocument/2006/relationships/hyperlink" Target="http://www.moderngraham.com/2017/01/31/jones-lang-lasalle-inc-valuation-initial-coverage-jll/?utm_source=MGScreens&amp;utm_medium=ebook" TargetMode="External"/><Relationship Id="rId531" Type="http://schemas.openxmlformats.org/officeDocument/2006/relationships/hyperlink" Target="http://www.moderngraham.com/2016/06/13/praxair-inc-valuation-june-2016-px/?utm_source=MGScreens&amp;utm_medium=ebook" TargetMode="External"/><Relationship Id="rId573" Type="http://schemas.openxmlformats.org/officeDocument/2006/relationships/hyperlink" Target="http://www.moderngraham.com/2016/12/21/select-medical-holdings-corp-valuation-initial-coverage-sem/?utm_source=MGScreens&amp;utm_medium=ebook" TargetMode="External"/><Relationship Id="rId629" Type="http://schemas.openxmlformats.org/officeDocument/2006/relationships/hyperlink" Target="http://www.moderngraham.com/2017/02/23/st-bancorp-inc-valuation-initial-coverage-stba/?utm_source=MGScreens&amp;utm_medium=ebook" TargetMode="External"/><Relationship Id="rId170" Type="http://schemas.openxmlformats.org/officeDocument/2006/relationships/hyperlink" Target="http://www.moderngraham.com/2017/02/04/coresite-realty-corp-valuation-initial-coverage-cor/?utm_source=MGScreens&amp;utm_medium=ebook" TargetMode="External"/><Relationship Id="rId226" Type="http://schemas.openxmlformats.org/officeDocument/2006/relationships/hyperlink" Target="http://www.moderngraham.com/2017/02/14/duke-energy-corp-valuation-february-2017-duk/?utm_source=MGScreens&amp;utm_medium=ebook" TargetMode="External"/><Relationship Id="rId433" Type="http://schemas.openxmlformats.org/officeDocument/2006/relationships/hyperlink" Target="http://www.moderngraham.com/2016/07/12/mastercard-inc-valuation-july-2016-ma/?utm_source=MGScreens&amp;utm_medium=ebook" TargetMode="External"/><Relationship Id="rId268" Type="http://schemas.openxmlformats.org/officeDocument/2006/relationships/hyperlink" Target="http://www.moderngraham.com/2016/07/06/fmc-corporation-valuation-july-2016-fmc/?utm_source=MGScreens&amp;utm_medium=ebook" TargetMode="External"/><Relationship Id="rId475" Type="http://schemas.openxmlformats.org/officeDocument/2006/relationships/hyperlink" Target="http://www.moderngraham.com/2016/06/28/newmont-mining-corp-valuation-june-2016-nem/?utm_source=MGScreens&amp;utm_medium=ebook" TargetMode="External"/><Relationship Id="rId640" Type="http://schemas.openxmlformats.org/officeDocument/2006/relationships/hyperlink" Target="http://www.moderngraham.com/2017/02/03/constellation-brands-inc-valuation-february-2017-stz/?utm_source=MGScreens&amp;utm_medium=ebook" TargetMode="External"/><Relationship Id="rId682" Type="http://schemas.openxmlformats.org/officeDocument/2006/relationships/hyperlink" Target="http://www.moderngraham.com/2016/12/07/iamgold-corp-valuation-initial-coverage-img/?utm_source=MGScreens&amp;utm_medium=ebook" TargetMode="External"/><Relationship Id="rId738" Type="http://schemas.openxmlformats.org/officeDocument/2006/relationships/hyperlink" Target="http://www.moderngraham.com/2016/06/29/wec-energy-group-inc-valuation-june-2016-wec/?utm_source=MGScreens&amp;utm_medium=ebook" TargetMode="External"/><Relationship Id="rId32" Type="http://schemas.openxmlformats.org/officeDocument/2006/relationships/hyperlink" Target="http://www.moderngraham.com/2016/07/03/apartment-investment-management-co-valuation-july-2016-aiv/?utm_source=MGScreens&amp;utm_medium=ebook" TargetMode="External"/><Relationship Id="rId74" Type="http://schemas.openxmlformats.org/officeDocument/2006/relationships/hyperlink" Target="http://www.moderngraham.com/2016/05/19/american-express-company-valuation-may-2016-axp/?utm_source=MGScreens&amp;utm_medium=ebook" TargetMode="External"/><Relationship Id="rId128" Type="http://schemas.openxmlformats.org/officeDocument/2006/relationships/hyperlink" Target="http://www.moderngraham.com/2016/12/22/chuys-holdings-inc-valuation-initial-coverage-chuy/?utm_source=MGScreens&amp;utm_medium=ebook" TargetMode="External"/><Relationship Id="rId335" Type="http://schemas.openxmlformats.org/officeDocument/2006/relationships/hyperlink" Target="http://www.moderngraham.com/2016/12/21/inter-parfums-inc-valuation-initial-coverage-ipar/?utm_source=MGScreens&amp;utm_medium=ebook" TargetMode="External"/><Relationship Id="rId377" Type="http://schemas.openxmlformats.org/officeDocument/2006/relationships/hyperlink" Target="http://www.moderngraham.com/2017/02/04/kate-spade-co-valuation-initial-coverage-kate/?utm_source=MGScreens&amp;utm_medium=ebook" TargetMode="External"/><Relationship Id="rId500" Type="http://schemas.openxmlformats.org/officeDocument/2006/relationships/hyperlink" Target="http://www.moderngraham.com/2017/02/27/occidental-petroleum-corp-valuation-february-2017-oxy/?utm_source=MGScreens&amp;utm_medium=ebook" TargetMode="External"/><Relationship Id="rId542" Type="http://schemas.openxmlformats.org/officeDocument/2006/relationships/hyperlink" Target="http://www.moderngraham.com/2016/06/27/regions-financial-corp-june-2016-rf/?utm_source=MGScreens&amp;utm_medium=ebook" TargetMode="External"/><Relationship Id="rId584" Type="http://schemas.openxmlformats.org/officeDocument/2006/relationships/hyperlink" Target="http://www.moderngraham.com/2017/01/11/svb-financial-group-valuation-initial-coverage-sivb/?utm_source=MGScreens&amp;utm_medium=ebook" TargetMode="External"/><Relationship Id="rId5" Type="http://schemas.openxmlformats.org/officeDocument/2006/relationships/hyperlink" Target="http://www.moderngraham.com/2016/11/20/advance-auto-parts-inc-valuation-november-2016-aap/?utm_source=MGScreens&amp;utm_medium=ebook" TargetMode="External"/><Relationship Id="rId181" Type="http://schemas.openxmlformats.org/officeDocument/2006/relationships/hyperlink" Target="http://www.moderngraham.com/2017/02/13/cray-inc-valuation-initial-coverage-cray/?utm_source=MGScreens&amp;utm_medium=ebook" TargetMode="External"/><Relationship Id="rId237" Type="http://schemas.openxmlformats.org/officeDocument/2006/relationships/hyperlink" Target="http://www.moderngraham.com/2016/02/12/emerson-electric-co-valuation-february-2016-emr/?utm_source=MGScreens&amp;utm_medium=ebook" TargetMode="External"/><Relationship Id="rId402" Type="http://schemas.openxmlformats.org/officeDocument/2006/relationships/hyperlink" Target="http://www.moderngraham.com/2016/07/09/michael-kors-holdings-ltd-valuation-july-2016-kors/?utm_source=MGScreens&amp;utm_medium=ebook" TargetMode="External"/><Relationship Id="rId279" Type="http://schemas.openxmlformats.org/officeDocument/2006/relationships/hyperlink" Target="http://www.moderngraham.com/2016/09/01/graham-holdings-co-valuation-august-2016-ghc/?utm_source=MGScreens&amp;utm_medium=ebook" TargetMode="External"/><Relationship Id="rId444" Type="http://schemas.openxmlformats.org/officeDocument/2006/relationships/hyperlink" Target="http://www.moderngraham.com/2016/07/12/medtronic-plc-valuation-july-2016-mdt/?utm_source=MGScreens&amp;utm_medium=ebook" TargetMode="External"/><Relationship Id="rId486" Type="http://schemas.openxmlformats.org/officeDocument/2006/relationships/hyperlink" Target="http://www.moderngraham.com/2016/12/14/norfolk-southern-corp-valuation-december-2016-nsc/?utm_source=MGScreens&amp;utm_medium=ebook" TargetMode="External"/><Relationship Id="rId651" Type="http://schemas.openxmlformats.org/officeDocument/2006/relationships/hyperlink" Target="http://www.moderngraham.com/2016/06/23/te-connectivity-ltd-valuation-june-2016-tel/?utm_source=MGScreens&amp;utm_medium=ebook" TargetMode="External"/><Relationship Id="rId693" Type="http://schemas.openxmlformats.org/officeDocument/2006/relationships/hyperlink" Target="http://www.moderngraham.com/2016/12/13/shawcor-ltd-valuation-initial-coverage-tsescl/?utm_source=MGScreens&amp;utm_medium=ebook" TargetMode="External"/><Relationship Id="rId707" Type="http://schemas.openxmlformats.org/officeDocument/2006/relationships/hyperlink" Target="http://www.moderngraham.com/2016/08/25/tyson-foods-inc-valuation-august-2016-tsn/?utm_source=MGScreens&amp;utm_medium=ebook" TargetMode="External"/><Relationship Id="rId749" Type="http://schemas.openxmlformats.org/officeDocument/2006/relationships/hyperlink" Target="http://www.moderngraham.com/2016/12/06/westrock-co-valuation-december-2016-wrk/?utm_source=MGScreens&amp;utm_medium=ebook" TargetMode="External"/><Relationship Id="rId43" Type="http://schemas.openxmlformats.org/officeDocument/2006/relationships/hyperlink" Target="http://www.moderngraham.com/2016/12/20/alexion-pharmaceuticals-inc-valuation-december-2016-alxn/?utm_source=MGScreens&amp;utm_medium=ebook" TargetMode="External"/><Relationship Id="rId139" Type="http://schemas.openxmlformats.org/officeDocument/2006/relationships/hyperlink" Target="http://www.moderngraham.com/2017/01/08/clean-harbors-inc-valuation-initial-coverage-clh/?utm_source=MGScreens&amp;utm_medium=ebook" TargetMode="External"/><Relationship Id="rId290" Type="http://schemas.openxmlformats.org/officeDocument/2006/relationships/hyperlink" Target="http://www.moderngraham.com/2016/08/22/garmin-limited-valuation-august-2016-grmn/?utm_source=MGScreens&amp;utm_medium=ebook" TargetMode="External"/><Relationship Id="rId304" Type="http://schemas.openxmlformats.org/officeDocument/2006/relationships/hyperlink" Target="http://www.moderngraham.com/2016/12/20/hartford-financial-services-group-inc-valuation-december-2016-hig/?utm_source=MGScreens&amp;utm_medium=ebook" TargetMode="External"/><Relationship Id="rId346" Type="http://schemas.openxmlformats.org/officeDocument/2006/relationships/hyperlink" Target="http://www.moderngraham.com/2016/07/24/iron-mountain-inc-valuation-july-2016-irm/?utm_source=MGScreens&amp;utm_medium=ebook" TargetMode="External"/><Relationship Id="rId388" Type="http://schemas.openxmlformats.org/officeDocument/2006/relationships/hyperlink" Target="http://www.moderngraham.com/2016/07/13/kla-tencor-corp-valuation-july-2016-klac/?utm_source=MGScreens&amp;utm_medium=ebook" TargetMode="External"/><Relationship Id="rId511" Type="http://schemas.openxmlformats.org/officeDocument/2006/relationships/hyperlink" Target="http://www.moderngraham.com/2016/08/29/principal-financial-group-inc-valuation-august-2016-pfg/?utm_source=MGScreens&amp;utm_medium=ebook" TargetMode="External"/><Relationship Id="rId553" Type="http://schemas.openxmlformats.org/officeDocument/2006/relationships/hyperlink" Target="http://www.moderngraham.com/2016/12/02/saia-inc-valuation-initial-coverage-saia/?utm_source=MGScreens&amp;utm_medium=ebook" TargetMode="External"/><Relationship Id="rId609" Type="http://schemas.openxmlformats.org/officeDocument/2006/relationships/hyperlink" Target="http://www.moderngraham.com/2017/02/06/sonoco-products-co-valuation-initial-coverage-son/?utm_source=MGScreens&amp;utm_medium=ebook" TargetMode="External"/><Relationship Id="rId760" Type="http://schemas.openxmlformats.org/officeDocument/2006/relationships/hyperlink" Target="http://www.moderngraham.com/2015/11/19/dentsply-international-inc-valuation-november-2015-update-xray/?utm_source=MGScreens&amp;utm_medium=ebook" TargetMode="External"/><Relationship Id="rId85" Type="http://schemas.openxmlformats.org/officeDocument/2006/relationships/hyperlink" Target="http://www.moderngraham.com/2017/02/02/brown-forman-corporation-february-2017-bf-b/?utm_source=MGScreens&amp;utm_medium=ebook" TargetMode="External"/><Relationship Id="rId150" Type="http://schemas.openxmlformats.org/officeDocument/2006/relationships/hyperlink" Target="http://www.moderngraham.com/2017/01/16/capstead-mortgage-corporation-valuation-initial-coverage-cmo/?utm_source=MGScreens&amp;utm_medium=ebook" TargetMode="External"/><Relationship Id="rId192" Type="http://schemas.openxmlformats.org/officeDocument/2006/relationships/hyperlink" Target="http://www.moderngraham.com/2016/07/18/computer-sciences-corp-valuation-july-2016-csc/?utm_source=MGScreens&amp;utm_medium=ebook" TargetMode="External"/><Relationship Id="rId206" Type="http://schemas.openxmlformats.org/officeDocument/2006/relationships/hyperlink" Target="http://www.moderngraham.com/2016/08/28/e-i-du-pont-de-nemours-co-valuation-august-2016-dd/?utm_source=MGScreens&amp;utm_medium=ebook" TargetMode="External"/><Relationship Id="rId413" Type="http://schemas.openxmlformats.org/officeDocument/2006/relationships/hyperlink" Target="http://www.moderngraham.com/2017/02/27/lithia-motors-inc-valuation-initial-coverage-lad/?utm_source=MGScreens&amp;utm_medium=ebook" TargetMode="External"/><Relationship Id="rId595" Type="http://schemas.openxmlformats.org/officeDocument/2006/relationships/hyperlink" Target="http://www.moderngraham.com/2016/12/05/silver-wheaton-corp-valuation-december-2016-slw/?utm_source=MGScreens&amp;utm_medium=ebook" TargetMode="External"/><Relationship Id="rId248" Type="http://schemas.openxmlformats.org/officeDocument/2006/relationships/hyperlink" Target="http://www.moderngraham.com/2016/07/18/etrade-financial-corp-valuation-july-2016-etfc/?utm_source=MGScreens&amp;utm_medium=ebook" TargetMode="External"/><Relationship Id="rId455" Type="http://schemas.openxmlformats.org/officeDocument/2006/relationships/hyperlink" Target="http://www.moderngraham.com/2016/06/25/altria-group-inc-valuation-june-2016-mo/?utm_source=MGScreens&amp;utm_medium=ebook" TargetMode="External"/><Relationship Id="rId497" Type="http://schemas.openxmlformats.org/officeDocument/2006/relationships/hyperlink" Target="http://www.moderngraham.com/2016/07/24/omnicon-group-inc-valuation-july-2016-omc/?utm_source=MGScreens&amp;utm_medium=ebook" TargetMode="External"/><Relationship Id="rId620" Type="http://schemas.openxmlformats.org/officeDocument/2006/relationships/hyperlink" Target="http://www.moderngraham.com/2017/02/12/spx-corporation-valuation-initial-coverage-spxc/?utm_source=MGScreens&amp;utm_medium=ebook" TargetMode="External"/><Relationship Id="rId662" Type="http://schemas.openxmlformats.org/officeDocument/2006/relationships/hyperlink" Target="http://www.moderngraham.com/2016/09/01/tractor-supply-company-valuation-august-2016-tsco/?utm_source=MGScreens&amp;utm_medium=ebook" TargetMode="External"/><Relationship Id="rId718" Type="http://schemas.openxmlformats.org/officeDocument/2006/relationships/hyperlink" Target="http://www.moderngraham.com/2016/08/01/union-pacific-corp-valuation-august-2016-unp/?utm_source=MGScreens&amp;utm_medium=ebook" TargetMode="External"/><Relationship Id="rId12" Type="http://schemas.openxmlformats.org/officeDocument/2006/relationships/hyperlink" Target="http://www.moderngraham.com/2016/12/06/aecom-valuation-december-2016-acm/?utm_source=MGScreens&amp;utm_medium=ebook" TargetMode="External"/><Relationship Id="rId108" Type="http://schemas.openxmlformats.org/officeDocument/2006/relationships/hyperlink" Target="http://www.moderngraham.com/2016/06/29/crown-castle-international-corp-valuation-june-2016-cci/?utm_source=MGScreens&amp;utm_medium=ebook" TargetMode="External"/><Relationship Id="rId315" Type="http://schemas.openxmlformats.org/officeDocument/2006/relationships/hyperlink" Target="http://www.moderngraham.com/2016/08/24/humana-inc-valuation-august-2016-hum/?utm_source=MGScreens&amp;utm_medium=ebook" TargetMode="External"/><Relationship Id="rId357" Type="http://schemas.openxmlformats.org/officeDocument/2006/relationships/hyperlink" Target="http://www.moderngraham.com/2017/01/24/j-b-hunt-transport-services-inc-valuation-initial-coverage-jbht/?utm_source=MGScreens&amp;utm_medium=ebook" TargetMode="External"/><Relationship Id="rId522" Type="http://schemas.openxmlformats.org/officeDocument/2006/relationships/hyperlink" Target="http://www.moderngraham.com/2015/12/10/pinnacle-west-capital-corp-valuation-december-2015-update-pnw/?utm_source=MGScreens&amp;utm_medium=ebook" TargetMode="External"/><Relationship Id="rId54" Type="http://schemas.openxmlformats.org/officeDocument/2006/relationships/hyperlink" Target="http://www.moderngraham.com/2015/11/19/abercrombie-fitch-co-valuation-november-2015-update-anf/?utm_source=MGScreens&amp;utm_medium=ebook" TargetMode="External"/><Relationship Id="rId96" Type="http://schemas.openxmlformats.org/officeDocument/2006/relationships/hyperlink" Target="http://www.moderngraham.com/2016/12/09/borgwarner-inc-valuation-december-2016-bwa/?utm_source=MGScreens&amp;utm_medium=ebook" TargetMode="External"/><Relationship Id="rId161" Type="http://schemas.openxmlformats.org/officeDocument/2006/relationships/hyperlink" Target="http://www.moderngraham.com/2016/07/06/capital-one-financial-corp-valuation-july-2016-cof/?utm_source=MGScreens&amp;utm_medium=ebook" TargetMode="External"/><Relationship Id="rId217" Type="http://schemas.openxmlformats.org/officeDocument/2006/relationships/hyperlink" Target="http://www.moderngraham.com/2017/02/08/dollar-tree-inc-valuation-february-2017-dltr/?utm_source=MGScreens&amp;utm_medium=ebook" TargetMode="External"/><Relationship Id="rId399" Type="http://schemas.openxmlformats.org/officeDocument/2006/relationships/hyperlink" Target="http://www.moderngraham.com/2016/07/28/coca-cola-co-valuation-july-2016-ko/?utm_source=MGScreens&amp;utm_medium=ebook" TargetMode="External"/><Relationship Id="rId564" Type="http://schemas.openxmlformats.org/officeDocument/2006/relationships/hyperlink" Target="http://www.moderngraham.com/2016/08/17/charles-schwab-corp-valuation-august-2016-schw/?utm_source=MGScreens&amp;utm_medium=ebook" TargetMode="External"/><Relationship Id="rId259" Type="http://schemas.openxmlformats.org/officeDocument/2006/relationships/hyperlink" Target="http://www.moderngraham.com/2016/07/19/fedex-corp-valuation-july-2016-fdx/?utm_source=MGScreens&amp;utm_medium=ebook" TargetMode="External"/><Relationship Id="rId424" Type="http://schemas.openxmlformats.org/officeDocument/2006/relationships/hyperlink" Target="http://www.moderngraham.com/2016/06/10/lockheed-martin-corporation-valuation-june-2016-lmt/?utm_source=MGScreens&amp;utm_medium=ebook" TargetMode="External"/><Relationship Id="rId466" Type="http://schemas.openxmlformats.org/officeDocument/2006/relationships/hyperlink" Target="http://www.moderngraham.com/2017/02/24/micron-technology-inc-valuation-february-2017-mu/?utm_source=MGScreens&amp;utm_medium=ebook" TargetMode="External"/><Relationship Id="rId631" Type="http://schemas.openxmlformats.org/officeDocument/2006/relationships/hyperlink" Target="http://www.moderngraham.com/2017/02/26/steris-plc-valuation-initial-coverage-ste/?utm_source=MGScreens&amp;utm_medium=ebook" TargetMode="External"/><Relationship Id="rId673" Type="http://schemas.openxmlformats.org/officeDocument/2006/relationships/hyperlink" Target="http://www.moderngraham.com/2017/01/29/canadian-national-resources-ltd-valuation-initial-coverage-tsecnq/?utm_source=MGScreens&amp;utm_medium=ebook" TargetMode="External"/><Relationship Id="rId729" Type="http://schemas.openxmlformats.org/officeDocument/2006/relationships/hyperlink" Target="http://www.moderngraham.com/2016/07/20/vulcan-materials-co-valuation-july-2016-vmc/?utm_source=MGScreens&amp;utm_medium=ebook" TargetMode="External"/><Relationship Id="rId23" Type="http://schemas.openxmlformats.org/officeDocument/2006/relationships/hyperlink" Target="http://www.moderngraham.com/2015/11/19/american-electric-power-co-valuation-november-2015-update-aep/?utm_source=MGScreens&amp;utm_medium=ebook" TargetMode="External"/><Relationship Id="rId119" Type="http://schemas.openxmlformats.org/officeDocument/2006/relationships/hyperlink" Target="http://www.moderngraham.com/2016/12/12/cognex-corporation-valuation-initial-coverage-cgnx/?utm_source=MGScreens&amp;utm_medium=ebook" TargetMode="External"/><Relationship Id="rId270" Type="http://schemas.openxmlformats.org/officeDocument/2006/relationships/hyperlink" Target="http://www.moderngraham.com/2016/12/03/twenty-first-century-fox-inc-valuation-november-2016-foxa/?utm_source=MGScreens&amp;utm_medium=ebook" TargetMode="External"/><Relationship Id="rId326" Type="http://schemas.openxmlformats.org/officeDocument/2006/relationships/hyperlink" Target="http://www.moderngraham.com/2016/12/13/inogen-inc-valuation-initial-coverage-ingn/?utm_source=MGScreens&amp;utm_medium=ebook" TargetMode="External"/><Relationship Id="rId533" Type="http://schemas.openxmlformats.org/officeDocument/2006/relationships/hyperlink" Target="http://www.moderngraham.com/2017/02/09/qualcomm-inc-valuation-february-2017-qcom/?utm_source=MGScreens&amp;utm_medium=ebook" TargetMode="External"/><Relationship Id="rId65" Type="http://schemas.openxmlformats.org/officeDocument/2006/relationships/hyperlink" Target="http://www.moderngraham.com/2016/09/03/alliance-resource-partners-lp-valuation-september-2016-arlp/?utm_source=MGScreens&amp;utm_medium=ebook" TargetMode="External"/><Relationship Id="rId130" Type="http://schemas.openxmlformats.org/officeDocument/2006/relationships/hyperlink" Target="http://www.moderngraham.com/2016/12/28/ciena-corporation-valuation-initial-coverage-cien/?utm_source=MGScreens&amp;utm_medium=ebook" TargetMode="External"/><Relationship Id="rId368" Type="http://schemas.openxmlformats.org/officeDocument/2006/relationships/hyperlink" Target="http://www.moderngraham.com/2016/06/21/juniper-networks-inc-valuation-june-2016-jnpr/?utm_source=MGScreens&amp;utm_medium=ebook" TargetMode="External"/><Relationship Id="rId575" Type="http://schemas.openxmlformats.org/officeDocument/2006/relationships/hyperlink" Target="http://www.moderngraham.com/2016/12/29/stifel-financial-corp-valuation-initial-coverage-sf/?utm_source=MGScreens&amp;utm_medium=ebook" TargetMode="External"/><Relationship Id="rId740" Type="http://schemas.openxmlformats.org/officeDocument/2006/relationships/hyperlink" Target="http://www.moderngraham.com/2016/05/19/whole-foods-market-inc-valuation-may-2016-wfm/?utm_source=MGScreens&amp;utm_medium=ebook" TargetMode="External"/><Relationship Id="rId172" Type="http://schemas.openxmlformats.org/officeDocument/2006/relationships/hyperlink" Target="http://www.moderngraham.com/2016/07/18/costco-wholesale-corp-valuation-july-2016-cost/?utm_source=MGScreens&amp;utm_medium=ebook" TargetMode="External"/><Relationship Id="rId228" Type="http://schemas.openxmlformats.org/officeDocument/2006/relationships/hyperlink" Target="http://www.moderngraham.com/2016/07/18/devon-energy-corp-valuation-july-2016-dvn/?utm_source=MGScreens&amp;utm_medium=ebook" TargetMode="External"/><Relationship Id="rId435" Type="http://schemas.openxmlformats.org/officeDocument/2006/relationships/hyperlink" Target="http://www.moderngraham.com/2016/09/03/main-street-capital-corporation-valuation-september-2016-main/?utm_source=MGScreens&amp;utm_medium=ebook" TargetMode="External"/><Relationship Id="rId477" Type="http://schemas.openxmlformats.org/officeDocument/2006/relationships/hyperlink" Target="http://www.moderngraham.com/2016/12/22/newfield-exploration-co-valuation-december-2016-nfx/?utm_source=MGScreens&amp;utm_medium=ebook" TargetMode="External"/><Relationship Id="rId600" Type="http://schemas.openxmlformats.org/officeDocument/2006/relationships/hyperlink" Target="http://www.moderngraham.com/2017/02/02/stein-mart-inc-valuation-initial-coverage-smrt/?utm_source=MGScreens&amp;utm_medium=ebook" TargetMode="External"/><Relationship Id="rId642" Type="http://schemas.openxmlformats.org/officeDocument/2006/relationships/hyperlink" Target="http://www.moderngraham.com/2016/08/25/skyworks-solutions-inc-valuation-august-2016-swks/?utm_source=MGScreens&amp;utm_medium=ebook" TargetMode="External"/><Relationship Id="rId684" Type="http://schemas.openxmlformats.org/officeDocument/2006/relationships/hyperlink" Target="http://www.moderngraham.com/2017/01/03/inter-pipeline-ltd-valuation-initial-coverage-tseipl/?utm_source=MGScreens&amp;utm_medium=ebook" TargetMode="External"/><Relationship Id="rId281" Type="http://schemas.openxmlformats.org/officeDocument/2006/relationships/hyperlink" Target="http://www.moderngraham.com/2017/01/16/general-mills-inc-valuation-january-2017-gis/?utm_source=MGScreens&amp;utm_medium=ebook" TargetMode="External"/><Relationship Id="rId337" Type="http://schemas.openxmlformats.org/officeDocument/2006/relationships/hyperlink" Target="http://www.moderngraham.com/2016/12/15/interpublic-group-of-companies-inc-valuation-december-2016-ipg/?utm_source=MGScreens&amp;utm_medium=ebook" TargetMode="External"/><Relationship Id="rId502" Type="http://schemas.openxmlformats.org/officeDocument/2006/relationships/hyperlink" Target="http://www.moderngraham.com/2016/06/20/peoples-united-financial-inc-valuation-june-2016-pbct/?utm_source=MGScreens&amp;utm_medium=ebook" TargetMode="External"/><Relationship Id="rId34" Type="http://schemas.openxmlformats.org/officeDocument/2006/relationships/hyperlink" Target="http://www.moderngraham.com/2016/12/14/arthur-j-gallagher-co-valuation-december-2016-ajg/?utm_source=MGScreens&amp;utm_medium=ebook" TargetMode="External"/><Relationship Id="rId76" Type="http://schemas.openxmlformats.org/officeDocument/2006/relationships/hyperlink" Target="http://www.moderngraham.com/2016/06/13/boeing-company-valuation-june-2016-ba/?utm_source=MGScreens&amp;utm_medium=ebook" TargetMode="External"/><Relationship Id="rId141" Type="http://schemas.openxmlformats.org/officeDocument/2006/relationships/hyperlink" Target="http://www.moderngraham.com/2017/01/10/calamos-asset-management-inc-valuation-initial-coverage-clms/?utm_source=MGScreens&amp;utm_medium=ebook" TargetMode="External"/><Relationship Id="rId379" Type="http://schemas.openxmlformats.org/officeDocument/2006/relationships/hyperlink" Target="http://www.moderngraham.com/2017/02/05/kbr-inc-valuation-initial-coverage-kbr/?utm_source=MGScreens&amp;utm_medium=ebook" TargetMode="External"/><Relationship Id="rId544" Type="http://schemas.openxmlformats.org/officeDocument/2006/relationships/hyperlink" Target="http://www.moderngraham.com/2016/06/30/red-hat-inc-valuation-june-2016-rht/?utm_source=MGScreens&amp;utm_medium=ebook" TargetMode="External"/><Relationship Id="rId586" Type="http://schemas.openxmlformats.org/officeDocument/2006/relationships/hyperlink" Target="http://www.moderngraham.com/2017/02/13/j-m-smucker-co-valuation-february-2017-sjm/?utm_source=MGScreens&amp;utm_medium=ebook" TargetMode="External"/><Relationship Id="rId751" Type="http://schemas.openxmlformats.org/officeDocument/2006/relationships/hyperlink" Target="http://www.moderngraham.com/2016/09/03/wolverine-world-wide-inc-valuation-september-2016-www/?utm_source=MGScreens&amp;utm_medium=ebook" TargetMode="External"/><Relationship Id="rId7" Type="http://schemas.openxmlformats.org/officeDocument/2006/relationships/hyperlink" Target="http://www.moderngraham.com/2016/07/20/abbvie-inc-valuation-july-2016-abbv/?utm_source=MGScreens&amp;utm_medium=ebook" TargetMode="External"/><Relationship Id="rId183" Type="http://schemas.openxmlformats.org/officeDocument/2006/relationships/hyperlink" Target="http://www.moderngraham.com/2017/02/14/cree-inc-valuation-initial-coverage-cree/?utm_source=MGScreens&amp;utm_medium=ebook" TargetMode="External"/><Relationship Id="rId239" Type="http://schemas.openxmlformats.org/officeDocument/2006/relationships/hyperlink" Target="http://www.moderngraham.com/2016/07/31/eog-resources-inc-valuation-july-2016-eog/?utm_source=MGScreens&amp;utm_medium=ebook" TargetMode="External"/><Relationship Id="rId390" Type="http://schemas.openxmlformats.org/officeDocument/2006/relationships/hyperlink" Target="http://www.moderngraham.com/2017/02/12/klx-inc-valuation-initial-coverage-klxi/?utm_source=MGScreens&amp;utm_medium=ebook" TargetMode="External"/><Relationship Id="rId404" Type="http://schemas.openxmlformats.org/officeDocument/2006/relationships/hyperlink" Target="http://www.moderngraham.com/2017/02/21/kraton-corp-valuation-initial-coverage-kra/?utm_source=MGScreens&amp;utm_medium=ebook" TargetMode="External"/><Relationship Id="rId446" Type="http://schemas.openxmlformats.org/officeDocument/2006/relationships/hyperlink" Target="http://www.moderngraham.com/2017/02/06/mohawk-industries-inc-valuation-february-2017-mhk/?utm_source=MGScreens&amp;utm_medium=ebook" TargetMode="External"/><Relationship Id="rId611" Type="http://schemas.openxmlformats.org/officeDocument/2006/relationships/hyperlink" Target="http://www.moderngraham.com/2016/06/12/simon-property-group-inc-valuation-june-2016-spg/?utm_source=MGScreens&amp;utm_medium=ebook" TargetMode="External"/><Relationship Id="rId653" Type="http://schemas.openxmlformats.org/officeDocument/2006/relationships/hyperlink" Target="http://www.moderngraham.com/2016/08/22/target-corp-valuation-august-2016-tgt/?utm_source=MGScreens&amp;utm_medium=ebook" TargetMode="External"/><Relationship Id="rId250" Type="http://schemas.openxmlformats.org/officeDocument/2006/relationships/hyperlink" Target="http://www.moderngraham.com/2016/01/27/entergy-corp-valuation-january-2016-update-etr/?utm_source=MGScreens&amp;utm_medium=ebook" TargetMode="External"/><Relationship Id="rId292" Type="http://schemas.openxmlformats.org/officeDocument/2006/relationships/hyperlink" Target="http://www.moderngraham.com/2016/07/03/goodyear-tire-rubber-co-valuation-july-2016-gt/?utm_source=MGScreens&amp;utm_medium=ebook" TargetMode="External"/><Relationship Id="rId306" Type="http://schemas.openxmlformats.org/officeDocument/2006/relationships/hyperlink" Target="http://www.moderngraham.com/2016/02/10/honeywell-international-inc-valuation-february-2016-hon/?utm_source=MGScreens&amp;utm_medium=ebook" TargetMode="External"/><Relationship Id="rId488" Type="http://schemas.openxmlformats.org/officeDocument/2006/relationships/hyperlink" Target="http://www.moderngraham.com/2016/07/28/northern-trust-corp-valuation-july-2016-ntrs/?utm_source=MGScreens&amp;utm_medium=ebook" TargetMode="External"/><Relationship Id="rId695" Type="http://schemas.openxmlformats.org/officeDocument/2006/relationships/hyperlink" Target="http://www.moderngraham.com/2017/01/08/surge-energy-inc-valuation-initial-coverage-tsesgy/?utm_source=MGScreens&amp;utm_medium=ebook" TargetMode="External"/><Relationship Id="rId709" Type="http://schemas.openxmlformats.org/officeDocument/2006/relationships/hyperlink" Target="http://www.moderngraham.com/2016/05/19/total-system-services-inc-valuation-may-2016-tss/?utm_source=MGScreens&amp;utm_medium=ebook" TargetMode="External"/><Relationship Id="rId45" Type="http://schemas.openxmlformats.org/officeDocument/2006/relationships/hyperlink" Target="http://www.moderngraham.com/2016/12/28/amc-networks-inc-valuation-december-2016-amcx/?utm_source=MGScreens&amp;utm_medium=ebook" TargetMode="External"/><Relationship Id="rId87" Type="http://schemas.openxmlformats.org/officeDocument/2006/relationships/hyperlink" Target="http://www.moderngraham.com/2016/07/27/baker-hughes-inc-valuation-july-2016-bhi/?utm_source=MGScreens&amp;utm_medium=ebook" TargetMode="External"/><Relationship Id="rId110" Type="http://schemas.openxmlformats.org/officeDocument/2006/relationships/hyperlink" Target="http://www.moderngraham.com/2015/12/11/celgene-corp-valuation-december-2015-update-celg/?utm_source=MGScreens&amp;utm_medium=ebook" TargetMode="External"/><Relationship Id="rId348" Type="http://schemas.openxmlformats.org/officeDocument/2006/relationships/hyperlink" Target="http://www.moderngraham.com/2017/01/08/intersil-corp-valuation-initial-coverage-isil/?utm_source=MGScreens&amp;utm_medium=ebook" TargetMode="External"/><Relationship Id="rId513" Type="http://schemas.openxmlformats.org/officeDocument/2006/relationships/hyperlink" Target="http://www.moderngraham.com/2016/06/10/progressive-corporation-valuation-june-2016-pgr/?utm_source=MGScreens&amp;utm_medium=ebook" TargetMode="External"/><Relationship Id="rId555" Type="http://schemas.openxmlformats.org/officeDocument/2006/relationships/hyperlink" Target="http://www.moderngraham.com/2016/12/04/boston-beer-company-inc-valuation-initial-coverage-sam/?utm_source=MGScreens&amp;utm_medium=ebook" TargetMode="External"/><Relationship Id="rId597" Type="http://schemas.openxmlformats.org/officeDocument/2006/relationships/hyperlink" Target="http://www.moderngraham.com/2017/01/28/super-micro-computer-inc-valuation-initial-coverage-smci/?utm_source=MGScreens&amp;utm_medium=ebook" TargetMode="External"/><Relationship Id="rId720" Type="http://schemas.openxmlformats.org/officeDocument/2006/relationships/hyperlink" Target="http://www.moderngraham.com/2016/07/19/urban-outfitters-inc-valuation-july-2016-urbn/?utm_source=MGScreens&amp;utm_medium=ebook" TargetMode="External"/><Relationship Id="rId762" Type="http://schemas.openxmlformats.org/officeDocument/2006/relationships/hyperlink" Target="http://www.moderngraham.com/2017/01/08/xylem-inc-valuation-january-2017-xyl/?utm_source=MGScreens&amp;utm_medium=ebook" TargetMode="External"/><Relationship Id="rId152" Type="http://schemas.openxmlformats.org/officeDocument/2006/relationships/hyperlink" Target="http://www.moderngraham.com/2016/06/27/cms-energy-corp-valuation-june-2016-cms/?utm_source=MGScreens&amp;utm_medium=ebook" TargetMode="External"/><Relationship Id="rId194" Type="http://schemas.openxmlformats.org/officeDocument/2006/relationships/hyperlink" Target="http://www.moderngraham.com/2017/02/26/csg-systems-international-inc-valuation-initial-coverage-csgs/?utm_source=MGScreens&amp;utm_medium=ebook" TargetMode="External"/><Relationship Id="rId208" Type="http://schemas.openxmlformats.org/officeDocument/2006/relationships/hyperlink" Target="http://www.moderngraham.com/2017/01/28/discover-financial-services-valuation-january-2017-dfs/?utm_source=MGScreens&amp;utm_medium=ebook" TargetMode="External"/><Relationship Id="rId415" Type="http://schemas.openxmlformats.org/officeDocument/2006/relationships/hyperlink" Target="http://www.moderngraham.com/2017/02/28/lancaster-colony-corp-valuation-initial-coverage-lanc/?utm_source=MGScreens&amp;utm_medium=ebook" TargetMode="External"/><Relationship Id="rId457" Type="http://schemas.openxmlformats.org/officeDocument/2006/relationships/hyperlink" Target="http://www.moderngraham.com/2017/02/08/mosaic-company-valuation-february-2017-mos/?utm_source=MGScreens&amp;utm_medium=ebook" TargetMode="External"/><Relationship Id="rId622" Type="http://schemas.openxmlformats.org/officeDocument/2006/relationships/hyperlink" Target="http://www.moderngraham.com/2017/02/06/stericycle-inc-valuation-february-2017-srcl/?utm_source=MGScreens&amp;utm_medium=ebook" TargetMode="External"/><Relationship Id="rId261" Type="http://schemas.openxmlformats.org/officeDocument/2006/relationships/hyperlink" Target="http://www.moderngraham.com/2016/07/24/f5-networks-inc-valuation-july-2016-ffiv/?utm_source=MGScreens&amp;utm_medium=ebook" TargetMode="External"/><Relationship Id="rId499" Type="http://schemas.openxmlformats.org/officeDocument/2006/relationships/hyperlink" Target="http://www.moderngraham.com/2016/07/24/oreilly-automotive-inc-valuation-july-2016-orly/?utm_source=MGScreens&amp;utm_medium=ebook" TargetMode="External"/><Relationship Id="rId664" Type="http://schemas.openxmlformats.org/officeDocument/2006/relationships/hyperlink" Target="http://www.moderngraham.com/2016/12/03/canadian-energy-services-technology-corp-valuation-initial-coverage-ceu/?utm_source=MGScreens&amp;utm_medium=ebook" TargetMode="External"/><Relationship Id="rId14" Type="http://schemas.openxmlformats.org/officeDocument/2006/relationships/hyperlink" Target="http://www.moderngraham.com/2016/12/01/acxiom-corporation-valuation-november-2016-acxm/?utm_source=MGScreens&amp;utm_medium=ebook" TargetMode="External"/><Relationship Id="rId56" Type="http://schemas.openxmlformats.org/officeDocument/2006/relationships/hyperlink" Target="http://www.moderngraham.com/2017/01/27/anthem-inc-valuation-january-2017-antm/?utm_source=MGScreens&amp;utm_medium=ebook" TargetMode="External"/><Relationship Id="rId317" Type="http://schemas.openxmlformats.org/officeDocument/2006/relationships/hyperlink" Target="http://www.moderngraham.com/2016/07/02/intercontinental-exchange-inc-valuation-july-2016-ice/?utm_source=MGScreens&amp;utm_medium=ebook" TargetMode="External"/><Relationship Id="rId359" Type="http://schemas.openxmlformats.org/officeDocument/2006/relationships/hyperlink" Target="http://www.moderngraham.com/2017/01/25/jetblue-airways-corporation-valuation-initial-coverage-jblu/?utm_source=MGScreens&amp;utm_medium=ebook" TargetMode="External"/><Relationship Id="rId524" Type="http://schemas.openxmlformats.org/officeDocument/2006/relationships/hyperlink" Target="http://www.moderngraham.com/2016/01/30/ppl-corporation-valuation-january-2016-update-ppl/?utm_source=MGScreens&amp;utm_medium=ebook" TargetMode="External"/><Relationship Id="rId566" Type="http://schemas.openxmlformats.org/officeDocument/2006/relationships/hyperlink" Target="http://www.moderngraham.com/2016/12/14/sciclone-pharmaceuticals-inc-valuation-initial-coverage-scln/?utm_source=MGScreens&amp;utm_medium=ebook" TargetMode="External"/><Relationship Id="rId731" Type="http://schemas.openxmlformats.org/officeDocument/2006/relationships/hyperlink" Target="http://www.moderngraham.com/2017/02/07/verisign-inc-valuation-february-2017-vrsn/?utm_source=MGScreens&amp;utm_medium=ebook" TargetMode="External"/><Relationship Id="rId98" Type="http://schemas.openxmlformats.org/officeDocument/2006/relationships/hyperlink" Target="http://www.moderngraham.com/2016/07/19/citigroup-inc-valuation-july-2016-c/?utm_source=MGScreens&amp;utm_medium=ebook" TargetMode="External"/><Relationship Id="rId121" Type="http://schemas.openxmlformats.org/officeDocument/2006/relationships/hyperlink" Target="http://www.moderngraham.com/2016/12/14/church-dwight-co-inc-valuation-initial-coverage-chd/?utm_source=MGScreens&amp;utm_medium=ebook" TargetMode="External"/><Relationship Id="rId163" Type="http://schemas.openxmlformats.org/officeDocument/2006/relationships/hyperlink" Target="http://www.moderngraham.com/2016/08/04/coach-inc-valuation-august-2016-coh/?utm_source=MGScreens&amp;utm_medium=ebook" TargetMode="External"/><Relationship Id="rId219" Type="http://schemas.openxmlformats.org/officeDocument/2006/relationships/hyperlink" Target="http://www.moderngraham.com/2017/02/21/denbury-resources-inc-valuation-february-2017-dnr/?utm_source=MGScreens&amp;utm_medium=ebook" TargetMode="External"/><Relationship Id="rId370" Type="http://schemas.openxmlformats.org/officeDocument/2006/relationships/hyperlink" Target="http://www.moderngraham.com/2016/02/05/joy-global-inc-valuation-february-2016-joy/?utm_source=MGScreens&amp;utm_medium=ebook" TargetMode="External"/><Relationship Id="rId426" Type="http://schemas.openxmlformats.org/officeDocument/2006/relationships/hyperlink" Target="http://www.moderngraham.com/2016/01/08/lowes-companies-inc-valuation-january-2016-update-low/?utm_source=MGScreens&amp;utm_medium=ebook" TargetMode="External"/><Relationship Id="rId633" Type="http://schemas.openxmlformats.org/officeDocument/2006/relationships/hyperlink" Target="http://www.moderngraham.com/2017/02/26/sterling-bancorp-valuation-initial-coverage-stl/?utm_source=MGScreens&amp;utm_medium=ebook" TargetMode="External"/><Relationship Id="rId230" Type="http://schemas.openxmlformats.org/officeDocument/2006/relationships/hyperlink" Target="http://www.moderngraham.com/2016/12/31/ebay-inc-valuation-december-2016-ebay/?utm_source=MGScreens&amp;utm_medium=ebook" TargetMode="External"/><Relationship Id="rId468" Type="http://schemas.openxmlformats.org/officeDocument/2006/relationships/hyperlink" Target="http://www.moderngraham.com/2016/01/06/mylan-nv-valuation-january-2016-update-myl/?utm_source=MGScreens&amp;utm_medium=ebook" TargetMode="External"/><Relationship Id="rId675" Type="http://schemas.openxmlformats.org/officeDocument/2006/relationships/hyperlink" Target="http://www.moderngraham.com/2017/02/06/canadian-pacific-railway-ltd-valuation-initial-coverage-tsecp/?utm_source=MGScreens&amp;utm_medium=ebook" TargetMode="External"/><Relationship Id="rId25" Type="http://schemas.openxmlformats.org/officeDocument/2006/relationships/hyperlink" Target="http://www.moderngraham.com/2016/07/31/aetna-inc-valuation-july-2016-aet/?utm_source=MGScreens&amp;utm_medium=ebook" TargetMode="External"/><Relationship Id="rId67" Type="http://schemas.openxmlformats.org/officeDocument/2006/relationships/hyperlink" Target="http://www.moderngraham.com/2016/07/03/arrow-electronics-inc-valuation-july-2016-arw/?utm_source=MGScreens&amp;utm_medium=ebook" TargetMode="External"/><Relationship Id="rId272" Type="http://schemas.openxmlformats.org/officeDocument/2006/relationships/hyperlink" Target="http://www.moderngraham.com/2016/08/29/fmc-technologies-inc-valuation-august-2016-fti/?utm_source=MGScreens&amp;utm_medium=ebook" TargetMode="External"/><Relationship Id="rId328" Type="http://schemas.openxmlformats.org/officeDocument/2006/relationships/hyperlink" Target="http://www.moderngraham.com/2016/12/15/summit-hotel-properties-inc-valuation-initial-coverage-inn/?utm_source=MGScreens&amp;utm_medium=ebook" TargetMode="External"/><Relationship Id="rId535" Type="http://schemas.openxmlformats.org/officeDocument/2006/relationships/hyperlink" Target="http://www.moderngraham.com/2016/12/05/qorvo-inc-valuation-december-2016-update-qrvo/?utm_source=MGScreens&amp;utm_medium=ebook" TargetMode="External"/><Relationship Id="rId577" Type="http://schemas.openxmlformats.org/officeDocument/2006/relationships/hyperlink" Target="http://www.moderngraham.com/2017/01/04/simmons-first-national-corporation-valuation-initial-coverage-sfnc/?utm_source=MGScreens&amp;utm_medium=ebook" TargetMode="External"/><Relationship Id="rId700" Type="http://schemas.openxmlformats.org/officeDocument/2006/relationships/hyperlink" Target="http://www.moderngraham.com/2017/02/03/snc-lavalin-group-inc-valuation-initial-coverage-tsesnc/?utm_source=MGScreens&amp;utm_medium=ebook" TargetMode="External"/><Relationship Id="rId742" Type="http://schemas.openxmlformats.org/officeDocument/2006/relationships/hyperlink" Target="http://www.moderngraham.com/2016/08/24/windstream-holdings-inc-valuation-august-2016-win/?utm_source=MGScreens&amp;utm_medium=ebook" TargetMode="External"/><Relationship Id="rId132" Type="http://schemas.openxmlformats.org/officeDocument/2006/relationships/hyperlink" Target="http://www.moderngraham.com/2016/05/21/cincinnati-financial-corporation-valuation-may-2016-cinf/?utm_source=MGScreens&amp;utm_medium=ebook" TargetMode="External"/><Relationship Id="rId174" Type="http://schemas.openxmlformats.org/officeDocument/2006/relationships/hyperlink" Target="http://www.moderngraham.com/2016/07/18/campbell-soup-company-valuation-july-2016-cpb/?utm_source=MGScreens&amp;utm_medium=ebook" TargetMode="External"/><Relationship Id="rId381" Type="http://schemas.openxmlformats.org/officeDocument/2006/relationships/hyperlink" Target="http://www.moderngraham.com/2016/06/24/keycorp-valuation-june-2016-key/?utm_source=MGScreens&amp;utm_medium=ebook" TargetMode="External"/><Relationship Id="rId602" Type="http://schemas.openxmlformats.org/officeDocument/2006/relationships/hyperlink" Target="http://www.moderngraham.com/2017/02/13/snap-on-inc-valuation-february-2017-sna/?utm_source=MGScreens&amp;utm_medium=ebook" TargetMode="External"/><Relationship Id="rId241" Type="http://schemas.openxmlformats.org/officeDocument/2006/relationships/hyperlink" Target="http://www.moderngraham.com/2016/08/26/equinix-inc-valuation-august-2016-eqix/?utm_source=MGScreens&amp;utm_medium=ebook" TargetMode="External"/><Relationship Id="rId437" Type="http://schemas.openxmlformats.org/officeDocument/2006/relationships/hyperlink" Target="http://www.moderngraham.com/2017/01/16/masco-corp-valuation-january-2017-mas/?utm_source=MGScreens&amp;utm_medium=ebook" TargetMode="External"/><Relationship Id="rId479" Type="http://schemas.openxmlformats.org/officeDocument/2006/relationships/hyperlink" Target="http://www.moderngraham.com/2016/11/19/nike-inc-valuation-november-2016-nke/?utm_source=MGScreens&amp;utm_medium=ebook" TargetMode="External"/><Relationship Id="rId644" Type="http://schemas.openxmlformats.org/officeDocument/2006/relationships/hyperlink" Target="http://www.moderngraham.com/2016/08/02/stryker-corporation-valuation-august-2016-syk/?utm_source=MGScreens&amp;utm_medium=ebook" TargetMode="External"/><Relationship Id="rId686" Type="http://schemas.openxmlformats.org/officeDocument/2006/relationships/hyperlink" Target="http://www.moderngraham.com/2017/01/16/ivanhoe-mines-ltd-valuation-initial-coverage-tseivn/?utm_source=MGScreens&amp;utm_medium=ebook" TargetMode="External"/><Relationship Id="rId36" Type="http://schemas.openxmlformats.org/officeDocument/2006/relationships/hyperlink" Target="http://www.moderngraham.com/2016/12/16/akorn-inc-valuation-december-2016-akrx/?utm_source=MGScreens&amp;utm_medium=ebook" TargetMode="External"/><Relationship Id="rId283" Type="http://schemas.openxmlformats.org/officeDocument/2006/relationships/hyperlink" Target="http://www.moderngraham.com/2016/11/19/general-motors-company-valuation-november-2016-gm/?utm_source=MGScreens&amp;utm_medium=ebook" TargetMode="External"/><Relationship Id="rId339" Type="http://schemas.openxmlformats.org/officeDocument/2006/relationships/hyperlink" Target="http://www.moderngraham.com/2016/12/29/innophos-holdings-inc-valuation-initial-coverage-iphs/?utm_source=MGScreens&amp;utm_medium=ebook" TargetMode="External"/><Relationship Id="rId490" Type="http://schemas.openxmlformats.org/officeDocument/2006/relationships/hyperlink" Target="http://www.moderngraham.com/2016/06/11/nvidia-corporation-valuation-june-2016-nvda/?utm_source=MGScreens&amp;utm_medium=ebook" TargetMode="External"/><Relationship Id="rId504" Type="http://schemas.openxmlformats.org/officeDocument/2006/relationships/hyperlink" Target="http://www.moderngraham.com/2017/02/05/paccar-inc-valuation-february-2017-pcar/?utm_source=MGScreens&amp;utm_medium=ebook" TargetMode="External"/><Relationship Id="rId546" Type="http://schemas.openxmlformats.org/officeDocument/2006/relationships/hyperlink" Target="http://www.moderngraham.com/2016/08/25/ralph-lauren-corp-valuation-august-2016-rl/?utm_source=MGScreens&amp;utm_medium=ebook" TargetMode="External"/><Relationship Id="rId711" Type="http://schemas.openxmlformats.org/officeDocument/2006/relationships/hyperlink" Target="http://www.moderngraham.com/2017/02/14/texas-instruments-inc-valuation-february-2017-txn/?utm_source=MGScreens&amp;utm_medium=ebook" TargetMode="External"/><Relationship Id="rId753" Type="http://schemas.openxmlformats.org/officeDocument/2006/relationships/hyperlink" Target="http://www.moderngraham.com/2017/01/09/wyndham-worldwide-corp-valuation-january-2017-wyn/?utm_source=MGScreens&amp;utm_medium=ebook" TargetMode="External"/><Relationship Id="rId78" Type="http://schemas.openxmlformats.org/officeDocument/2006/relationships/hyperlink" Target="http://www.moderngraham.com/2017/01/28/baxter-international-inc-valuation-january-2017-bax/?utm_source=MGScreens&amp;utm_medium=ebook" TargetMode="External"/><Relationship Id="rId101" Type="http://schemas.openxmlformats.org/officeDocument/2006/relationships/hyperlink" Target="http://www.moderngraham.com/2016/07/03/cardinal-health-inc-valuation-july-2016-cah/?utm_source=MGScreens&amp;utm_medium=ebook" TargetMode="External"/><Relationship Id="rId143" Type="http://schemas.openxmlformats.org/officeDocument/2006/relationships/hyperlink" Target="http://www.moderngraham.com/2017/01/28/clorox-company-valuation-january-2017-clx/?utm_source=MGScreens&amp;utm_medium=ebook" TargetMode="External"/><Relationship Id="rId185" Type="http://schemas.openxmlformats.org/officeDocument/2006/relationships/hyperlink" Target="http://www.moderngraham.com/2017/02/20/charles-river-laboratories-intl-inc-valuation-initial-coverage-crl/?utm_source=MGScreens&amp;utm_medium=ebook" TargetMode="External"/><Relationship Id="rId350" Type="http://schemas.openxmlformats.org/officeDocument/2006/relationships/hyperlink" Target="http://www.moderngraham.com/2017/01/10/investment-technology-group-valuation-initial-coverage-itg/?utm_source=MGScreens&amp;utm_medium=ebook" TargetMode="External"/><Relationship Id="rId406" Type="http://schemas.openxmlformats.org/officeDocument/2006/relationships/hyperlink" Target="http://www.moderngraham.com/2017/02/23/kite-realty-group-trust-valuation-initial-coverage-krg/?utm_source=MGScreens&amp;utm_medium=ebook" TargetMode="External"/><Relationship Id="rId588" Type="http://schemas.openxmlformats.org/officeDocument/2006/relationships/hyperlink" Target="http://www.moderngraham.com/2017/01/16/skywest-inc-valuation-initial-coverage-skyw/?utm_source=MGScreens&amp;utm_medium=ebook" TargetMode="External"/><Relationship Id="rId9" Type="http://schemas.openxmlformats.org/officeDocument/2006/relationships/hyperlink" Target="http://www.moderngraham.com/2017/01/25/abbott-laboratories-valuation-january-2017-abt/?utm_source=MGScreens&amp;utm_medium=ebook" TargetMode="External"/><Relationship Id="rId210" Type="http://schemas.openxmlformats.org/officeDocument/2006/relationships/hyperlink" Target="http://www.moderngraham.com/2016/07/28/quest-diagnostics-inc-valuation-july-2016-dgx/?utm_source=MGScreens&amp;utm_medium=ebook" TargetMode="External"/><Relationship Id="rId392" Type="http://schemas.openxmlformats.org/officeDocument/2006/relationships/hyperlink" Target="http://www.moderngraham.com/2017/01/16/kinder-morgan-inc-valuation-january-2017-kmi/?utm_source=MGScreens&amp;utm_medium=ebook" TargetMode="External"/><Relationship Id="rId448" Type="http://schemas.openxmlformats.org/officeDocument/2006/relationships/hyperlink" Target="http://www.moderngraham.com/2017/01/03/mccormick-company-valuation-january-2017-mkc/?utm_source=MGScreens&amp;utm_medium=ebook" TargetMode="External"/><Relationship Id="rId613" Type="http://schemas.openxmlformats.org/officeDocument/2006/relationships/hyperlink" Target="http://www.moderngraham.com/2016/06/26/suburban-propane-partners-valuation-june-2016-sph/?utm_source=MGScreens&amp;utm_medium=ebook" TargetMode="External"/><Relationship Id="rId655" Type="http://schemas.openxmlformats.org/officeDocument/2006/relationships/hyperlink" Target="http://www.moderngraham.com/2016/08/01/tiffany-co-valuation-august-2016-tif/?utm_source=MGScreens&amp;utm_medium=ebook" TargetMode="External"/><Relationship Id="rId697" Type="http://schemas.openxmlformats.org/officeDocument/2006/relationships/hyperlink" Target="http://www.moderngraham.com/2017/01/13/shaw-communications-inc-valuation-initial-coverage-tse-sjr-b/?utm_source=MGScreens&amp;utm_medium=ebook" TargetMode="External"/><Relationship Id="rId252" Type="http://schemas.openxmlformats.org/officeDocument/2006/relationships/hyperlink" Target="http://www.moderngraham.com/2016/07/18/exelon-corporation-valuation-july-2016-exc/?utm_source=MGScreens&amp;utm_medium=ebook" TargetMode="External"/><Relationship Id="rId294" Type="http://schemas.openxmlformats.org/officeDocument/2006/relationships/hyperlink" Target="http://www.moderngraham.com/2017/01/28/halliburton-company-valuation-january-2017-hal/?utm_source=MGScreens&amp;utm_medium=ebook" TargetMode="External"/><Relationship Id="rId308" Type="http://schemas.openxmlformats.org/officeDocument/2006/relationships/hyperlink" Target="http://www.moderngraham.com/2016/05/19/hp-inc-valuation-may-2016-hpq/?utm_source=MGScreens&amp;utm_medium=ebook" TargetMode="External"/><Relationship Id="rId515" Type="http://schemas.openxmlformats.org/officeDocument/2006/relationships/hyperlink" Target="http://www.moderngraham.com/2016/07/18/pultegroup-inc-valuation-july-2016-phm/?utm_source=MGScreens&amp;utm_medium=ebook" TargetMode="External"/><Relationship Id="rId722" Type="http://schemas.openxmlformats.org/officeDocument/2006/relationships/hyperlink" Target="http://www.moderngraham.com/2017/02/03/u-s-bancorp-valuation-february-2017-usb/?utm_source=MGScreens&amp;utm_medium=ebook" TargetMode="External"/><Relationship Id="rId47" Type="http://schemas.openxmlformats.org/officeDocument/2006/relationships/hyperlink" Target="http://www.moderngraham.com/2016/12/08/ametek-inc-valuation-december-2016-ame/?utm_source=MGScreens&amp;utm_medium=ebook" TargetMode="External"/><Relationship Id="rId89" Type="http://schemas.openxmlformats.org/officeDocument/2006/relationships/hyperlink" Target="http://www.moderngraham.com/2017/01/07/bank-of-new-york-mellon-corp-valuation-january-2017-bk/?utm_source=MGScreens&amp;utm_medium=ebook" TargetMode="External"/><Relationship Id="rId112" Type="http://schemas.openxmlformats.org/officeDocument/2006/relationships/hyperlink" Target="http://www.moderngraham.com/2016/08/02/cerner-corporation-valuation-august-2016-cern/?utm_source=MGScreens&amp;utm_medium=ebook" TargetMode="External"/><Relationship Id="rId154" Type="http://schemas.openxmlformats.org/officeDocument/2006/relationships/hyperlink" Target="http://www.moderngraham.com/2017/01/25/centene-corp-valuation-initial-coverage-cnc/?utm_source=MGScreens&amp;utm_medium=ebook" TargetMode="External"/><Relationship Id="rId361" Type="http://schemas.openxmlformats.org/officeDocument/2006/relationships/hyperlink" Target="http://www.moderngraham.com/2016/07/04/johnson-controls-inc-valuation-july-2016-jci/?utm_source=MGScreens&amp;utm_medium=ebook" TargetMode="External"/><Relationship Id="rId557" Type="http://schemas.openxmlformats.org/officeDocument/2006/relationships/hyperlink" Target="http://www.moderngraham.com/2016/12/07/signature-bank-valuation-initial-coverage-sbny/?utm_source=MGScreens&amp;utm_medium=ebook" TargetMode="External"/><Relationship Id="rId599" Type="http://schemas.openxmlformats.org/officeDocument/2006/relationships/hyperlink" Target="http://www.moderngraham.com/2017/01/31/standard-motor-products-inc-valuation-initial-coverage-smp/?utm_source=MGScreens&amp;utm_medium=ebook" TargetMode="External"/><Relationship Id="rId764" Type="http://schemas.openxmlformats.org/officeDocument/2006/relationships/hyperlink" Target="http://www.moderngraham.com/2016/12/07/yum-brands-inc-valuation-december-2016-yum/?utm_source=MGScreens&amp;utm_medium=ebook" TargetMode="External"/><Relationship Id="rId196" Type="http://schemas.openxmlformats.org/officeDocument/2006/relationships/hyperlink" Target="http://www.moderngraham.com/2017/02/28/csra-inc-valuation-initial-coverage-csra/?utm_source=MGScreens&amp;utm_medium=ebook" TargetMode="External"/><Relationship Id="rId417" Type="http://schemas.openxmlformats.org/officeDocument/2006/relationships/hyperlink" Target="http://www.moderngraham.com/2016/08/25/leggett-platt-inc-valuation-august-2016-leg/?utm_source=MGScreens&amp;utm_medium=ebook" TargetMode="External"/><Relationship Id="rId459" Type="http://schemas.openxmlformats.org/officeDocument/2006/relationships/hyperlink" Target="http://www.moderngraham.com/2016/08/29/merck-co-inc-valuation-august-2016-mrk/?utm_source=MGScreens&amp;utm_medium=ebook" TargetMode="External"/><Relationship Id="rId624" Type="http://schemas.openxmlformats.org/officeDocument/2006/relationships/hyperlink" Target="http://www.moderngraham.com/2017/02/11/sempra-energy-valuation-february-2017-sre/?utm_source=MGScreens&amp;utm_medium=ebook" TargetMode="External"/><Relationship Id="rId666" Type="http://schemas.openxmlformats.org/officeDocument/2006/relationships/hyperlink" Target="http://www.moderngraham.com/2016/12/10/centerra-gold-inc-valuation-initial-coverage-tsecg/?utm_source=MGScreens&amp;utm_medium=ebook" TargetMode="External"/><Relationship Id="rId16" Type="http://schemas.openxmlformats.org/officeDocument/2006/relationships/hyperlink" Target="http://www.moderngraham.com/2017/02/28/analog-devices-inc-valuation-february-2017-adi/?utm_source=MGScreens&amp;utm_medium=ebook" TargetMode="External"/><Relationship Id="rId221" Type="http://schemas.openxmlformats.org/officeDocument/2006/relationships/hyperlink" Target="http://www.moderngraham.com/2016/07/08/dover-corporation-valuation-july-2016-dov/?utm_source=MGScreens&amp;utm_medium=ebook" TargetMode="External"/><Relationship Id="rId263" Type="http://schemas.openxmlformats.org/officeDocument/2006/relationships/hyperlink" Target="http://www.moderngraham.com/2016/08/02/fiserv-inc-valuation-august-2016-fisv/?utm_source=MGScreens&amp;utm_medium=ebook" TargetMode="External"/><Relationship Id="rId319" Type="http://schemas.openxmlformats.org/officeDocument/2006/relationships/hyperlink" Target="http://www.moderngraham.com/2016/12/04/iivi-inc-valuation-initial-coverage-iivi/?utm_source=MGScreens&amp;utm_medium=ebook" TargetMode="External"/><Relationship Id="rId470" Type="http://schemas.openxmlformats.org/officeDocument/2006/relationships/hyperlink" Target="http://www.moderngraham.com/2016/07/14/noble-energy-inc-valuation-july-2016-nbl/?utm_source=MGScreens&amp;utm_medium=ebook" TargetMode="External"/><Relationship Id="rId526" Type="http://schemas.openxmlformats.org/officeDocument/2006/relationships/hyperlink" Target="http://www.moderngraham.com/2016/02/11/prudential-financial-inc-valuation-february-2016-pru/?utm_source=MGScreens&amp;utm_medium=ebook" TargetMode="External"/><Relationship Id="rId58" Type="http://schemas.openxmlformats.org/officeDocument/2006/relationships/hyperlink" Target="http://www.moderngraham.com/2016/06/11/a-o-smith-corporation-valuation-june-2016-aos/?utm_source=MGScreens&amp;utm_medium=ebook" TargetMode="External"/><Relationship Id="rId123" Type="http://schemas.openxmlformats.org/officeDocument/2006/relationships/hyperlink" Target="http://www.moderngraham.com/2016/06/21/chesapeake-energy-corp-valuation-june-2016-chk/?utm_source=MGScreens&amp;utm_medium=ebook" TargetMode="External"/><Relationship Id="rId330" Type="http://schemas.openxmlformats.org/officeDocument/2006/relationships/hyperlink" Target="http://www.moderngraham.com/2016/05/20/intel-corporation-valuation-may-2016-intc/?utm_source=MGScreens&amp;utm_medium=ebook" TargetMode="External"/><Relationship Id="rId568" Type="http://schemas.openxmlformats.org/officeDocument/2006/relationships/hyperlink" Target="http://www.moderngraham.com/2016/12/16/select-comfort-corp-valuation-initial-coverage-scss/?utm_source=MGScreens&amp;utm_medium=ebook" TargetMode="External"/><Relationship Id="rId733" Type="http://schemas.openxmlformats.org/officeDocument/2006/relationships/hyperlink" Target="http://www.moderngraham.com/2016/08/31/ventas-inc-valuation-august-2016-vtr/?utm_source=MGScreens&amp;utm_medium=ebook" TargetMode="External"/><Relationship Id="rId165" Type="http://schemas.openxmlformats.org/officeDocument/2006/relationships/hyperlink" Target="http://www.moderngraham.com/2017/02/02/cohu-inc-valuation-initial-coverage-cohu/?utm_source=MGScreens&amp;utm_medium=ebook" TargetMode="External"/><Relationship Id="rId372" Type="http://schemas.openxmlformats.org/officeDocument/2006/relationships/hyperlink" Target="http://www.moderngraham.com/2017/02/02/john-wiley-sons-inc-valuation-initial-coverage-jw-a/?utm_source=MGScreens&amp;utm_medium=ebook" TargetMode="External"/><Relationship Id="rId428" Type="http://schemas.openxmlformats.org/officeDocument/2006/relationships/hyperlink" Target="http://www.moderngraham.com/2016/07/18/leucadia-national-corp-valuation-july-2016-luk/?utm_source=MGScreens&amp;utm_medium=ebook" TargetMode="External"/><Relationship Id="rId635" Type="http://schemas.openxmlformats.org/officeDocument/2006/relationships/hyperlink" Target="http://www.moderngraham.com/2017/02/27/stamps-com-inc-valuation-initial-coverage-stmp/?utm_source=MGScreens&amp;utm_medium=ebook" TargetMode="External"/><Relationship Id="rId677" Type="http://schemas.openxmlformats.org/officeDocument/2006/relationships/hyperlink" Target="http://www.moderngraham.com/2017/02/11/capital-power-corp-valuation-initial-coverage-tsecpx/?utm_source=MGScreens&amp;utm_medium=ebook" TargetMode="External"/><Relationship Id="rId232" Type="http://schemas.openxmlformats.org/officeDocument/2006/relationships/hyperlink" Target="http://www.moderngraham.com/2017/02/26/consolidated-edison-inc-valuation-february-2017-ed/?utm_source=MGScreens&amp;utm_medium=ebook" TargetMode="External"/><Relationship Id="rId274" Type="http://schemas.openxmlformats.org/officeDocument/2006/relationships/hyperlink" Target="http://www.moderngraham.com/2016/06/13/agl-resources-inc-valuation-june-2016-gas/?utm_source=MGScreens&amp;utm_medium=ebook" TargetMode="External"/><Relationship Id="rId481" Type="http://schemas.openxmlformats.org/officeDocument/2006/relationships/hyperlink" Target="http://www.moderngraham.com/2016/12/04/national-retail-properties-inc-valuation-november-2016-nnn/?utm_source=MGScreens&amp;utm_medium=ebook" TargetMode="External"/><Relationship Id="rId702" Type="http://schemas.openxmlformats.org/officeDocument/2006/relationships/hyperlink" Target="http://www.moderngraham.com/2017/02/07/spartan-energy-corp-valuation-initial-coverage-tsespe/?utm_source=MGScreens&amp;utm_medium=ebook" TargetMode="External"/><Relationship Id="rId27" Type="http://schemas.openxmlformats.org/officeDocument/2006/relationships/hyperlink" Target="http://www.moderngraham.com/2016/12/19/aflac-inc-valuation-december-2016-afl/?utm_source=MGScreens&amp;utm_medium=ebook" TargetMode="External"/><Relationship Id="rId69" Type="http://schemas.openxmlformats.org/officeDocument/2006/relationships/hyperlink" Target="http://www.moderngraham.com/2015/11/24/allegheny-technologies-inc-valuation-november-2015-update-ati/?utm_source=MGScreens&amp;utm_medium=ebook" TargetMode="External"/><Relationship Id="rId134" Type="http://schemas.openxmlformats.org/officeDocument/2006/relationships/hyperlink" Target="http://www.moderngraham.com/2017/01/07/seacor-holdings-inc-valuation-initial-coverage-ckh/?utm_source=MGScreens&amp;utm_medium=ebook" TargetMode="External"/><Relationship Id="rId537" Type="http://schemas.openxmlformats.org/officeDocument/2006/relationships/hyperlink" Target="http://www.moderngraham.com/2016/07/20/reynolds-american-inc-valuation-july-2016-rai/?utm_source=MGScreens&amp;utm_medium=ebook" TargetMode="External"/><Relationship Id="rId579" Type="http://schemas.openxmlformats.org/officeDocument/2006/relationships/hyperlink" Target="http://www.moderngraham.com/2017/01/08/a-schulman-inc-valuation-initial-coverage-shlm/?utm_source=MGScreens&amp;utm_medium=ebook" TargetMode="External"/><Relationship Id="rId744" Type="http://schemas.openxmlformats.org/officeDocument/2006/relationships/hyperlink" Target="http://www.moderngraham.com/2016/06/11/williams-companies-inc-valuation-june-2016-wmb/?utm_source=MGScreens&amp;utm_medium=ebook" TargetMode="External"/><Relationship Id="rId80" Type="http://schemas.openxmlformats.org/officeDocument/2006/relationships/hyperlink" Target="http://www.moderngraham.com/2016/11/21/bbt-corporation-valuation-november-2016-bbt/?utm_source=MGScreens&amp;utm_medium=ebook" TargetMode="External"/><Relationship Id="rId176" Type="http://schemas.openxmlformats.org/officeDocument/2006/relationships/hyperlink" Target="http://www.moderngraham.com/2017/02/08/capella-education-company-valuation-initial-coverage-cpla/?utm_source=MGScreens&amp;utm_medium=ebook" TargetMode="External"/><Relationship Id="rId341" Type="http://schemas.openxmlformats.org/officeDocument/2006/relationships/hyperlink" Target="http://www.moderngraham.com/2017/01/04/impax-laboratories-inc/?utm_source=MGScreens&amp;utm_medium=ebook" TargetMode="External"/><Relationship Id="rId383" Type="http://schemas.openxmlformats.org/officeDocument/2006/relationships/hyperlink" Target="http://www.moderngraham.com/2017/02/08/korn-ferry-international-valuation-initial-coverage-kfy/?utm_source=MGScreens&amp;utm_medium=ebook" TargetMode="External"/><Relationship Id="rId439" Type="http://schemas.openxmlformats.org/officeDocument/2006/relationships/hyperlink" Target="http://www.moderngraham.com/2016/11/20/mcdonalds-corp-valuation-november-2016-mcd/?utm_source=MGScreens&amp;utm_medium=ebook" TargetMode="External"/><Relationship Id="rId590" Type="http://schemas.openxmlformats.org/officeDocument/2006/relationships/hyperlink" Target="http://www.moderngraham.com/2016/02/04/schlumberger-ltd-valuation-february-2016-slb/?utm_source=MGScreens&amp;utm_medium=ebook" TargetMode="External"/><Relationship Id="rId604" Type="http://schemas.openxmlformats.org/officeDocument/2006/relationships/hyperlink" Target="http://www.moderngraham.com/2017/02/04/senior-housing-properties-trust-valuation-initial-coverage-snh/?utm_source=MGScreens&amp;utm_medium=ebook" TargetMode="External"/><Relationship Id="rId646" Type="http://schemas.openxmlformats.org/officeDocument/2006/relationships/hyperlink" Target="http://www.moderngraham.com/2017/01/25/sysco-corporation-valuation-january-2017-syy/?utm_source=MGScreens&amp;utm_medium=ebook" TargetMode="External"/><Relationship Id="rId201" Type="http://schemas.openxmlformats.org/officeDocument/2006/relationships/hyperlink" Target="http://www.moderngraham.com/2016/05/21/citrix-systems-inc-valuation-may-2016-ctxs/?utm_source=MGScreens&amp;utm_medium=ebook" TargetMode="External"/><Relationship Id="rId243" Type="http://schemas.openxmlformats.org/officeDocument/2006/relationships/hyperlink" Target="http://www.moderngraham.com/2016/07/02/eqt-corporation-valuation-july-2016-eqt/?utm_source=MGScreens&amp;utm_medium=ebook" TargetMode="External"/><Relationship Id="rId285" Type="http://schemas.openxmlformats.org/officeDocument/2006/relationships/hyperlink" Target="http://www.moderngraham.com/2016/08/02/genworth-financial-inc-valuation-august-2016-gnw/?utm_source=MGScreens&amp;utm_medium=ebook" TargetMode="External"/><Relationship Id="rId450" Type="http://schemas.openxmlformats.org/officeDocument/2006/relationships/hyperlink" Target="http://www.moderngraham.com/2016/07/12/marsh-mclennan-companies-inc-valuation-july-2016-mmc/?utm_source=MGScreens&amp;utm_medium=ebook" TargetMode="External"/><Relationship Id="rId506" Type="http://schemas.openxmlformats.org/officeDocument/2006/relationships/hyperlink" Target="http://www.moderngraham.com/2016/07/20/priceline-group-inc-valuation-july-2016-pcln/?utm_source=MGScreens&amp;utm_medium=ebook" TargetMode="External"/><Relationship Id="rId688" Type="http://schemas.openxmlformats.org/officeDocument/2006/relationships/hyperlink" Target="http://www.moderngraham.com/2017/02/06/klondex-mines-ltd-valuation-initial-coverage-tsekdx/?utm_source=MGScreens&amp;utm_medium=ebook" TargetMode="External"/><Relationship Id="rId38" Type="http://schemas.openxmlformats.org/officeDocument/2006/relationships/hyperlink" Target="http://www.moderngraham.com/2016/12/19/alexander-baldwin-inc-valuation-december-2016-alex/?utm_source=MGScreens&amp;utm_medium=ebook" TargetMode="External"/><Relationship Id="rId103" Type="http://schemas.openxmlformats.org/officeDocument/2006/relationships/hyperlink" Target="http://www.moderngraham.com/2016/08/27/caterpillar-inc-valuation-august-2016-cat/?utm_source=MGScreens&amp;utm_medium=ebook" TargetMode="External"/><Relationship Id="rId310" Type="http://schemas.openxmlformats.org/officeDocument/2006/relationships/hyperlink" Target="http://www.moderngraham.com/2016/08/24/hormel-foods-corp-valuation-august-2016-hrl/?utm_source=MGScreens&amp;utm_medium=ebook" TargetMode="External"/><Relationship Id="rId492" Type="http://schemas.openxmlformats.org/officeDocument/2006/relationships/hyperlink" Target="http://www.moderngraham.com/2017/02/14/news-corp-valuation-february-2017-nwsa/?utm_source=MGScreens&amp;utm_medium=ebook" TargetMode="External"/><Relationship Id="rId548" Type="http://schemas.openxmlformats.org/officeDocument/2006/relationships/hyperlink" Target="http://www.moderngraham.com/2016/07/30/roper-technologies-inc-valuation-july-2016-rop/?utm_source=MGScreens&amp;utm_medium=ebook" TargetMode="External"/><Relationship Id="rId713" Type="http://schemas.openxmlformats.org/officeDocument/2006/relationships/hyperlink" Target="http://www.moderngraham.com/2016/06/12/under-armour-inc-valuation-june-2016-ua/?utm_source=MGScreens&amp;utm_medium=ebook" TargetMode="External"/><Relationship Id="rId755" Type="http://schemas.openxmlformats.org/officeDocument/2006/relationships/hyperlink" Target="http://www.moderngraham.com/2016/07/07/united-states-steel-corp-valuation-july-2016-x/?utm_source=MGScreens&amp;utm_medium=ebook" TargetMode="External"/><Relationship Id="rId91" Type="http://schemas.openxmlformats.org/officeDocument/2006/relationships/hyperlink" Target="http://www.moderngraham.com/2016/12/12/ball-corporation-valuation-december-2016-bll/?utm_source=MGScreens&amp;utm_medium=ebook" TargetMode="External"/><Relationship Id="rId145" Type="http://schemas.openxmlformats.org/officeDocument/2006/relationships/hyperlink" Target="http://www.moderngraham.com/2017/01/13/commercial-metals-company-valuation-initial-coverage-cmc/?utm_source=MGScreens&amp;utm_medium=ebook" TargetMode="External"/><Relationship Id="rId187" Type="http://schemas.openxmlformats.org/officeDocument/2006/relationships/hyperlink" Target="http://www.moderngraham.com/2017/02/20/crocs-inc-valuation-initial-coverage-crox/?utm_source=MGScreens&amp;utm_medium=ebook" TargetMode="External"/><Relationship Id="rId352" Type="http://schemas.openxmlformats.org/officeDocument/2006/relationships/hyperlink" Target="http://www.moderngraham.com/2017/01/12/itt-inc-valuation-initial-coverage-itt/?utm_source=MGScreens&amp;utm_medium=ebook" TargetMode="External"/><Relationship Id="rId394" Type="http://schemas.openxmlformats.org/officeDocument/2006/relationships/hyperlink" Target="http://www.moderngraham.com/2017/02/13/kennametal-inc-valuation-initial-coverage-kmt/?utm_source=MGScreens&amp;utm_medium=ebook" TargetMode="External"/><Relationship Id="rId408" Type="http://schemas.openxmlformats.org/officeDocument/2006/relationships/hyperlink" Target="http://www.moderngraham.com/2015/11/18/kohls-corporation-valuation-november-2015-update-kss/?utm_source=MGScreens&amp;utm_medium=ebook" TargetMode="External"/><Relationship Id="rId615" Type="http://schemas.openxmlformats.org/officeDocument/2006/relationships/hyperlink" Target="http://www.moderngraham.com/2017/02/08/superior-energy-services-inc-valuation-initial-coverage-spn/?utm_source=MGScreens&amp;utm_medium=ebook" TargetMode="External"/><Relationship Id="rId212" Type="http://schemas.openxmlformats.org/officeDocument/2006/relationships/hyperlink" Target="http://www.moderngraham.com/2017/02/25/danaher-corporation-valuation-february-2017-dhr/?utm_source=MGScreens&amp;utm_medium=ebook" TargetMode="External"/><Relationship Id="rId254" Type="http://schemas.openxmlformats.org/officeDocument/2006/relationships/hyperlink" Target="http://www.moderngraham.com/2017/02/03/expedia-inc-valuation-february-2017-expe/?utm_source=MGScreens&amp;utm_medium=ebook" TargetMode="External"/><Relationship Id="rId657" Type="http://schemas.openxmlformats.org/officeDocument/2006/relationships/hyperlink" Target="http://www.moderngraham.com/2016/08/17/torchmark-corporation-valuation-august-2016-tmk/?utm_source=MGScreens&amp;utm_medium=ebook" TargetMode="External"/><Relationship Id="rId699" Type="http://schemas.openxmlformats.org/officeDocument/2006/relationships/hyperlink" Target="http://www.moderngraham.com/2017/01/29/semafo-inc-valuation-initial-coverage-tsesmf/?utm_source=MGScreens&amp;utm_medium=ebook" TargetMode="External"/><Relationship Id="rId49" Type="http://schemas.openxmlformats.org/officeDocument/2006/relationships/hyperlink" Target="http://www.moderngraham.com/2016/08/25/amgen-inc-valuation-august-2016-amgn/?utm_source=MGScreens&amp;utm_medium=ebook" TargetMode="External"/><Relationship Id="rId114" Type="http://schemas.openxmlformats.org/officeDocument/2006/relationships/hyperlink" Target="http://www.moderngraham.com/2016/08/31/cf-industries-holdings-inc-valuation-august-2016-cf/?utm_source=MGScreens&amp;utm_medium=ebook" TargetMode="External"/><Relationship Id="rId296" Type="http://schemas.openxmlformats.org/officeDocument/2006/relationships/hyperlink" Target="http://www.moderngraham.com/2016/07/06/hasbro-inc-valuation-july-2016-has/?utm_source=MGScreens&amp;utm_medium=ebook" TargetMode="External"/><Relationship Id="rId461" Type="http://schemas.openxmlformats.org/officeDocument/2006/relationships/hyperlink" Target="http://www.moderngraham.com/2016/06/24/morgan-stanley-valuation-june-2016-ms/?utm_source=MGScreens&amp;utm_medium=ebook" TargetMode="External"/><Relationship Id="rId517" Type="http://schemas.openxmlformats.org/officeDocument/2006/relationships/hyperlink" Target="http://www.moderngraham.com/2017/02/10/prologis-inc-valuation-february-2017-pld/?utm_source=MGScreens&amp;utm_medium=ebook" TargetMode="External"/><Relationship Id="rId559" Type="http://schemas.openxmlformats.org/officeDocument/2006/relationships/hyperlink" Target="http://www.moderngraham.com/2016/12/09/southside-bancshares-inc-valuation-initial-coverage-sbsi/?utm_source=MGScreens&amp;utm_medium=ebook" TargetMode="External"/><Relationship Id="rId724" Type="http://schemas.openxmlformats.org/officeDocument/2006/relationships/hyperlink" Target="http://www.moderngraham.com/2016/06/26/visa-inc-valuation-june-2016-v/?utm_source=MGScreens&amp;utm_medium=ebook" TargetMode="External"/><Relationship Id="rId766" Type="http://schemas.openxmlformats.org/officeDocument/2006/relationships/hyperlink" Target="http://www.moderngraham.com/2016/06/28/zions-bancorp-valuation-june-2016-zion/?utm_source=MGScreens&amp;utm_medium=ebook" TargetMode="External"/><Relationship Id="rId60" Type="http://schemas.openxmlformats.org/officeDocument/2006/relationships/hyperlink" Target="http://www.moderngraham.com/2016/01/29/anadarko-petroleum-corp-valuation-january-2016-update-apc/?utm_source=MGScreens&amp;utm_medium=ebook" TargetMode="External"/><Relationship Id="rId156" Type="http://schemas.openxmlformats.org/officeDocument/2006/relationships/hyperlink" Target="http://www.moderngraham.com/2017/01/27/conmed-corporation-valuation-initial-coverage-cnmd/?utm_source=MGScreens&amp;utm_medium=ebook" TargetMode="External"/><Relationship Id="rId198" Type="http://schemas.openxmlformats.org/officeDocument/2006/relationships/hyperlink" Target="http://www.moderngraham.com/2016/07/21/cintas-corporation-valuation-july-2016-ctas/?utm_source=MGScreens&amp;utm_medium=ebook" TargetMode="External"/><Relationship Id="rId321" Type="http://schemas.openxmlformats.org/officeDocument/2006/relationships/hyperlink" Target="http://www.moderngraham.com/2016/12/05/illumina-inc-valuation-initial-coverage-ilmn/?utm_source=MGScreens&amp;utm_medium=ebook" TargetMode="External"/><Relationship Id="rId363" Type="http://schemas.openxmlformats.org/officeDocument/2006/relationships/hyperlink" Target="http://www.moderngraham.com/2017/01/31/jacobs-engineering-group-inc-valuation-january-2017-jec/?utm_source=MGScreens&amp;utm_medium=ebook" TargetMode="External"/><Relationship Id="rId419" Type="http://schemas.openxmlformats.org/officeDocument/2006/relationships/hyperlink" Target="http://www.moderngraham.com/2016/07/12/laboratory-corp-of-america-holdings-valuation-july-2016-lh/?utm_source=MGScreens&amp;utm_medium=ebook" TargetMode="External"/><Relationship Id="rId570" Type="http://schemas.openxmlformats.org/officeDocument/2006/relationships/hyperlink" Target="http://www.moderngraham.com/2016/06/25/spectra-energy-corp-valuation-june-2016-se/?utm_source=MGScreens&amp;utm_medium=ebook" TargetMode="External"/><Relationship Id="rId626" Type="http://schemas.openxmlformats.org/officeDocument/2006/relationships/hyperlink" Target="http://www.moderngraham.com/2017/02/20/stage-stores-inc-valuation-initial-coverage-ssi/?utm_source=MGScreens&amp;utm_medium=ebook" TargetMode="External"/><Relationship Id="rId223" Type="http://schemas.openxmlformats.org/officeDocument/2006/relationships/hyperlink" Target="http://www.moderngraham.com/2017/01/29/dr-pepper-snapple-group-inc-valuation-january-2017-dps/?utm_source=MGScreens&amp;utm_medium=ebook" TargetMode="External"/><Relationship Id="rId430" Type="http://schemas.openxmlformats.org/officeDocument/2006/relationships/hyperlink" Target="http://www.moderngraham.com/2016/08/28/level-3-communications-inc-valuation-august-2016-lvlt/?utm_source=MGScreens&amp;utm_medium=ebook" TargetMode="External"/><Relationship Id="rId668" Type="http://schemas.openxmlformats.org/officeDocument/2006/relationships/hyperlink" Target="http://www.moderngraham.com/2016/12/16/chemtrade-logistics-income-fund-valuation-initial-coverage-tseche-un/?utm_source=MGScreens&amp;utm_medium=ebook" TargetMode="External"/><Relationship Id="rId18" Type="http://schemas.openxmlformats.org/officeDocument/2006/relationships/hyperlink" Target="http://www.moderngraham.com/2016/11/20/automatic-data-processing-valuation-november-2016-adp/?utm_source=MGScreens&amp;utm_medium=ebook" TargetMode="External"/><Relationship Id="rId265" Type="http://schemas.openxmlformats.org/officeDocument/2006/relationships/hyperlink" Target="http://www.moderngraham.com/2016/11/19/flir-systems-inc-valuation-november-2016-flir/?utm_source=MGScreens&amp;utm_medium=ebook" TargetMode="External"/><Relationship Id="rId472" Type="http://schemas.openxmlformats.org/officeDocument/2006/relationships/hyperlink" Target="http://www.moderngraham.com/2016/07/21/nasdaq-inc-valuation-july-2016-ndaq/?utm_source=MGScreens&amp;utm_medium=ebook" TargetMode="External"/><Relationship Id="rId528" Type="http://schemas.openxmlformats.org/officeDocument/2006/relationships/hyperlink" Target="http://www.moderngraham.com/2016/08/30/phillips-66-valuation-august-2016-psx/?utm_source=MGScreens&amp;utm_medium=ebook" TargetMode="External"/><Relationship Id="rId735" Type="http://schemas.openxmlformats.org/officeDocument/2006/relationships/hyperlink" Target="http://www.moderngraham.com/2016/11/20/waters-corporation-valuation-november-2016-wat/?utm_source=MGScreens&amp;utm_medium=ebook" TargetMode="External"/><Relationship Id="rId125" Type="http://schemas.openxmlformats.org/officeDocument/2006/relationships/hyperlink" Target="http://www.moderngraham.com/2016/12/19/chicos-fas-inc-valuation-initial-coverage-chs/?utm_source=MGScreens&amp;utm_medium=ebook" TargetMode="External"/><Relationship Id="rId167" Type="http://schemas.openxmlformats.org/officeDocument/2006/relationships/hyperlink" Target="http://www.moderngraham.com/2017/02/03/columbia-banking-system-inc-valuation-initial-coverage-colb/?utm_source=MGScreens&amp;utm_medium=ebook" TargetMode="External"/><Relationship Id="rId332" Type="http://schemas.openxmlformats.org/officeDocument/2006/relationships/hyperlink" Target="http://www.moderngraham.com/2016/01/25/intuit-inc-valuation-january-2016-update-intu/?utm_source=MGScreens&amp;utm_medium=ebook" TargetMode="External"/><Relationship Id="rId374" Type="http://schemas.openxmlformats.org/officeDocument/2006/relationships/hyperlink" Target="http://www.moderngraham.com/2016/07/15/kellogg-company-valuation-july-2016-k/?utm_source=MGScreens&amp;utm_medium=ebook" TargetMode="External"/><Relationship Id="rId581" Type="http://schemas.openxmlformats.org/officeDocument/2006/relationships/hyperlink" Target="http://www.moderngraham.com/2016/07/12/sherwin-williams-co-valuation-july-2016-shw/?utm_source=MGScreens&amp;utm_medium=ebook" TargetMode="External"/><Relationship Id="rId71" Type="http://schemas.openxmlformats.org/officeDocument/2006/relationships/hyperlink" Target="http://www.moderngraham.com/2016/07/28/broadcom-limited-valuation-july-2016-avgo/?utm_source=MGScreens&amp;utm_medium=ebook" TargetMode="External"/><Relationship Id="rId234" Type="http://schemas.openxmlformats.org/officeDocument/2006/relationships/hyperlink" Target="http://www.moderngraham.com/2016/07/04/edison-international-valuation-july-2016-eix/?utm_source=MGScreens&amp;utm_medium=ebook" TargetMode="External"/><Relationship Id="rId637" Type="http://schemas.openxmlformats.org/officeDocument/2006/relationships/hyperlink" Target="http://www.moderngraham.com/2016/06/25/state-street-corp-valuation-june-2016-stt/?utm_source=MGScreens&amp;utm_medium=ebook" TargetMode="External"/><Relationship Id="rId679" Type="http://schemas.openxmlformats.org/officeDocument/2006/relationships/hyperlink" Target="http://www.moderngraham.com/2017/02/21/crombie-real-estate-investment-trust-valuation-initial-coverage-tsecrr-un/?utm_source=MGScreens&amp;utm_medium=ebook" TargetMode="External"/><Relationship Id="rId2" Type="http://schemas.openxmlformats.org/officeDocument/2006/relationships/hyperlink" Target="http://www.moderngraham.com/2016/07/18/alcoa-inc-valuation-july-2016-aa/?utm_source=MGScreens&amp;utm_medium=ebook" TargetMode="External"/><Relationship Id="rId29" Type="http://schemas.openxmlformats.org/officeDocument/2006/relationships/hyperlink" Target="http://www.moderngraham.com/2017/01/08/allergan-plc-valuation-january-2017-agn/?utm_source=MGScreens&amp;utm_medium=ebook" TargetMode="External"/><Relationship Id="rId276" Type="http://schemas.openxmlformats.org/officeDocument/2006/relationships/hyperlink" Target="http://www.moderngraham.com/2016/07/21/general-electric-co-valuation-july-2016-ge/?utm_source=MGScreens&amp;utm_medium=ebook" TargetMode="External"/><Relationship Id="rId441" Type="http://schemas.openxmlformats.org/officeDocument/2006/relationships/hyperlink" Target="http://www.moderngraham.com/2016/07/06/mckesson-corp-valuation-july-2016-mck/?utm_source=MGScreens&amp;utm_medium=ebook" TargetMode="External"/><Relationship Id="rId483" Type="http://schemas.openxmlformats.org/officeDocument/2006/relationships/hyperlink" Target="http://www.moderngraham.com/2016/12/28/national-oilwell-varco-valuation-december-2016-nov/?utm_source=MGScreens&amp;utm_medium=ebook" TargetMode="External"/><Relationship Id="rId539" Type="http://schemas.openxmlformats.org/officeDocument/2006/relationships/hyperlink" Target="http://www.moderngraham.com/2017/02/27/regal-beloit-corp-valuation-february-2017-rbc/?utm_source=MGScreens&amp;utm_medium=ebook" TargetMode="External"/><Relationship Id="rId690" Type="http://schemas.openxmlformats.org/officeDocument/2006/relationships/hyperlink" Target="http://www.moderngraham.com/2017/02/10/kirkland-lakes-gold-ltd-valuation-initial-coverage-tsekl/?utm_source=MGScreens&amp;utm_medium=ebook" TargetMode="External"/><Relationship Id="rId704" Type="http://schemas.openxmlformats.org/officeDocument/2006/relationships/hyperlink" Target="http://www.moderngraham.com/2017/02/20/sandstorm-gold-ltd-valuation-initial-coverage-tsessl/?utm_source=MGScreens&amp;utm_medium=ebook" TargetMode="External"/><Relationship Id="rId746" Type="http://schemas.openxmlformats.org/officeDocument/2006/relationships/hyperlink" Target="http://www.moderngraham.com/2016/06/11/western-refining-inc-valuation-june-2016-wnr/?utm_source=MGScreens&amp;utm_medium=ebook" TargetMode="External"/><Relationship Id="rId40" Type="http://schemas.openxmlformats.org/officeDocument/2006/relationships/hyperlink" Target="http://www.moderngraham.com/2016/12/22/alaska-air-group-inc-valuation-december-2016-alk/?utm_source=MGScreens&amp;utm_medium=ebook" TargetMode="External"/><Relationship Id="rId136" Type="http://schemas.openxmlformats.org/officeDocument/2006/relationships/hyperlink" Target="http://www.moderngraham.com/2017/01/08/cloud-peak-energy-inc-valuation-initial-coverage-cld/?utm_source=MGScreens&amp;utm_medium=ebook" TargetMode="External"/><Relationship Id="rId178" Type="http://schemas.openxmlformats.org/officeDocument/2006/relationships/hyperlink" Target="http://www.moderngraham.com/2017/02/09/cooper-standard-holdings-inc-valuation-initial-coverage-cps/?utm_source=MGScreens&amp;utm_medium=ebook" TargetMode="External"/><Relationship Id="rId301" Type="http://schemas.openxmlformats.org/officeDocument/2006/relationships/hyperlink" Target="http://www.moderngraham.com/2016/07/09/hcp-inc-valuation-july-2016-hcp/?utm_source=MGScreens&amp;utm_medium=ebook" TargetMode="External"/><Relationship Id="rId343" Type="http://schemas.openxmlformats.org/officeDocument/2006/relationships/hyperlink" Target="http://www.moderngraham.com/2016/05/20/ingersoll-rand-plc-valuation-may-2016-ir/?utm_source=MGScreens&amp;utm_medium=ebook" TargetMode="External"/><Relationship Id="rId550" Type="http://schemas.openxmlformats.org/officeDocument/2006/relationships/hyperlink" Target="http://www.moderngraham.com/2017/01/07/range-resources-corp-valuation-january-2017-rrc/?utm_source=MGScreens&amp;utm_medium=ebook" TargetMode="External"/><Relationship Id="rId82" Type="http://schemas.openxmlformats.org/officeDocument/2006/relationships/hyperlink" Target="http://www.moderngraham.com/2016/08/25/c-r-bard-inc-valuation-august-2016-bcr/?utm_source=MGScreens&amp;utm_medium=ebook" TargetMode="External"/><Relationship Id="rId203" Type="http://schemas.openxmlformats.org/officeDocument/2006/relationships/hyperlink" Target="http://www.moderngraham.com/2016/08/18/chevron-corp-valuation-august-2016-cvx/?utm_source=MGScreens&amp;utm_medium=ebook" TargetMode="External"/><Relationship Id="rId385" Type="http://schemas.openxmlformats.org/officeDocument/2006/relationships/hyperlink" Target="http://www.moderngraham.com/2016/08/25/kimco-realty-corp-valuation-august-2016-kim/?utm_source=MGScreens&amp;utm_medium=ebook" TargetMode="External"/><Relationship Id="rId592" Type="http://schemas.openxmlformats.org/officeDocument/2006/relationships/hyperlink" Target="http://www.moderngraham.com/2016/08/30/sl-green-realty-corp-valuation-august-2016-slg/?utm_source=MGScreens&amp;utm_medium=ebook" TargetMode="External"/><Relationship Id="rId606" Type="http://schemas.openxmlformats.org/officeDocument/2006/relationships/hyperlink" Target="http://www.moderngraham.com/2017/02/04/synopsys-inc-valuation-initial-coverage-snps/?utm_source=MGScreens&amp;utm_medium=ebook" TargetMode="External"/><Relationship Id="rId648" Type="http://schemas.openxmlformats.org/officeDocument/2006/relationships/hyperlink" Target="http://www.moderngraham.com/2017/02/20/molson-coors-brewing-co-valuation-initial-coverage-tap/?utm_source=MGScreens&amp;utm_medium=ebook" TargetMode="External"/><Relationship Id="rId245" Type="http://schemas.openxmlformats.org/officeDocument/2006/relationships/hyperlink" Target="http://www.moderngraham.com/2016/08/30/express-scripts-holding-co-valuation-august-2016-esrx/?utm_source=MGScreens&amp;utm_medium=ebook" TargetMode="External"/><Relationship Id="rId287" Type="http://schemas.openxmlformats.org/officeDocument/2006/relationships/hyperlink" Target="http://www.moderngraham.com/2016/06/14/alphabet-inc-valuation-june-2016-googl/?utm_source=MGScreens&amp;utm_medium=ebook" TargetMode="External"/><Relationship Id="rId410" Type="http://schemas.openxmlformats.org/officeDocument/2006/relationships/hyperlink" Target="http://www.moderngraham.com/2017/02/25/quaker-chemical-corp-valuation-initial-coverage-kwr/?utm_source=MGScreens&amp;utm_medium=ebook" TargetMode="External"/><Relationship Id="rId452" Type="http://schemas.openxmlformats.org/officeDocument/2006/relationships/hyperlink" Target="http://www.moderngraham.com/2016/08/28/magellan-midstream-partners-lp-valuation-august-2016-mmp/?utm_source=MGScreens&amp;utm_medium=ebook" TargetMode="External"/><Relationship Id="rId494" Type="http://schemas.openxmlformats.org/officeDocument/2006/relationships/hyperlink" Target="http://www.moderngraham.com/2016/06/23/owens-illinois-inc-valuation-june-2016-oi/?utm_source=MGScreens&amp;utm_medium=ebook" TargetMode="External"/><Relationship Id="rId508" Type="http://schemas.openxmlformats.org/officeDocument/2006/relationships/hyperlink" Target="http://www.moderngraham.com/2016/08/26/public-service-enterprise-group-inc-valuation-august-2016-peg/?utm_source=MGScreens&amp;utm_medium=ebook" TargetMode="External"/><Relationship Id="rId715" Type="http://schemas.openxmlformats.org/officeDocument/2006/relationships/hyperlink" Target="http://www.moderngraham.com/2017/02/28/unitedhealth-group-inc-valuation-february-2017-unh/?utm_source=MGScreens&amp;utm_medium=ebook" TargetMode="External"/><Relationship Id="rId105" Type="http://schemas.openxmlformats.org/officeDocument/2006/relationships/hyperlink" Target="http://www.moderngraham.com/2016/07/13/cbre-group-inc-valuation-july-2016-cbg/?utm_source=MGScreens&amp;utm_medium=ebook" TargetMode="External"/><Relationship Id="rId147" Type="http://schemas.openxmlformats.org/officeDocument/2006/relationships/hyperlink" Target="http://www.moderngraham.com/2017/02/05/cme-group-inc-valuation-february-2017-cme/?utm_source=MGScreens&amp;utm_medium=ebook" TargetMode="External"/><Relationship Id="rId312" Type="http://schemas.openxmlformats.org/officeDocument/2006/relationships/hyperlink" Target="http://www.moderngraham.com/2016/07/31/henry-schein-inc-valuation-july-2016-hsic/?utm_source=MGScreens&amp;utm_medium=ebook" TargetMode="External"/><Relationship Id="rId354" Type="http://schemas.openxmlformats.org/officeDocument/2006/relationships/hyperlink" Target="http://www.moderngraham.com/2017/01/13/invacare-corporation-valuation-initial-coverage-ivc/?utm_source=MGScreens&amp;utm_medium=ebook" TargetMode="External"/><Relationship Id="rId757" Type="http://schemas.openxmlformats.org/officeDocument/2006/relationships/hyperlink" Target="http://www.moderngraham.com/2016/08/08/xylem-inc-valuation-august-2016-xyl/?utm_source=MGScreens&amp;utm_medium=ebook" TargetMode="External"/><Relationship Id="rId51" Type="http://schemas.openxmlformats.org/officeDocument/2006/relationships/hyperlink" Target="http://www.moderngraham.com/2017/02/28/american-tower-corp-valuation-february-2017-amt/?utm_source=MGScreens&amp;utm_medium=ebook" TargetMode="External"/><Relationship Id="rId93" Type="http://schemas.openxmlformats.org/officeDocument/2006/relationships/hyperlink" Target="http://www.moderngraham.com/2016/02/18/bristol-myers-squibb-company-valuation-february-2016-bmy/?utm_source=MGScreens&amp;utm_medium=ebook" TargetMode="External"/><Relationship Id="rId189" Type="http://schemas.openxmlformats.org/officeDocument/2006/relationships/hyperlink" Target="http://www.moderngraham.com/2017/02/23/corvel-corp-valuation-initial-coverage-crvl/?utm_source=MGScreens&amp;utm_medium=ebook" TargetMode="External"/><Relationship Id="rId396" Type="http://schemas.openxmlformats.org/officeDocument/2006/relationships/hyperlink" Target="http://www.moderngraham.com/2017/02/14/knowles-corp-valuation-initial-coverage-kn/?utm_source=MGScreens&amp;utm_medium=ebook" TargetMode="External"/><Relationship Id="rId561" Type="http://schemas.openxmlformats.org/officeDocument/2006/relationships/hyperlink" Target="http://www.moderngraham.com/2016/12/10/surgical-care-affiliates-inc-valuation-initial-coverage-scai/?utm_source=MGScreens&amp;utm_medium=ebook" TargetMode="External"/><Relationship Id="rId617" Type="http://schemas.openxmlformats.org/officeDocument/2006/relationships/hyperlink" Target="http://www.moderngraham.com/2017/02/09/spectrum-pharmaceuticals-inc-valuation-initial-coverage-sppi/?utm_source=MGScreens&amp;utm_medium=ebook" TargetMode="External"/><Relationship Id="rId659" Type="http://schemas.openxmlformats.org/officeDocument/2006/relationships/hyperlink" Target="http://www.moderngraham.com/2016/06/20/tripadvisor-inc-valuation-june-2016-trip/?utm_source=MGScreens&amp;utm_medium=ebook" TargetMode="External"/><Relationship Id="rId214" Type="http://schemas.openxmlformats.org/officeDocument/2006/relationships/hyperlink" Target="http://www.moderngraham.com/2016/08/01/discovery-communications-inc-valuation-august-2016-disca/?utm_source=MGScreens&amp;utm_medium=ebook" TargetMode="External"/><Relationship Id="rId256" Type="http://schemas.openxmlformats.org/officeDocument/2006/relationships/hyperlink" Target="http://www.moderngraham.com/2016/07/07/fastenal-company-valuation-july-2016-fast/?utm_source=MGScreens&amp;utm_medium=ebook" TargetMode="External"/><Relationship Id="rId298" Type="http://schemas.openxmlformats.org/officeDocument/2006/relationships/hyperlink" Target="http://www.moderngraham.com/2016/12/12/hanesbrands-inc-valuation-december-2016-hbi/?utm_source=MGScreens&amp;utm_medium=ebook" TargetMode="External"/><Relationship Id="rId421" Type="http://schemas.openxmlformats.org/officeDocument/2006/relationships/hyperlink" Target="http://www.moderngraham.com/2016/07/12/linear-technology-corp-valuation-july-2016-lltc/?utm_source=MGScreens&amp;utm_medium=ebook" TargetMode="External"/><Relationship Id="rId463" Type="http://schemas.openxmlformats.org/officeDocument/2006/relationships/hyperlink" Target="http://www.moderngraham.com/2016/12/21/motorola-solutions-inc-valuation-december-2016-msi/?utm_source=MGScreens&amp;utm_medium=ebook" TargetMode="External"/><Relationship Id="rId519" Type="http://schemas.openxmlformats.org/officeDocument/2006/relationships/hyperlink" Target="http://www.moderngraham.com/2016/08/25/psychemedics-corp-valuation-august-2016-pmd/?utm_source=MGScreens&amp;utm_medium=ebook" TargetMode="External"/><Relationship Id="rId670" Type="http://schemas.openxmlformats.org/officeDocument/2006/relationships/hyperlink" Target="http://www.moderngraham.com/2017/01/04/corus-entertainment-inc-valuation-initial-coverage-tsecjr-b/?utm_source=MGScreens&amp;utm_medium=ebook" TargetMode="External"/><Relationship Id="rId116" Type="http://schemas.openxmlformats.org/officeDocument/2006/relationships/hyperlink" Target="http://www.moderngraham.com/2016/12/06/cardinal-financial-corp-valuation-initial-coverage-cfnl/?utm_source=MGScreens&amp;utm_medium=ebook" TargetMode="External"/><Relationship Id="rId158" Type="http://schemas.openxmlformats.org/officeDocument/2006/relationships/hyperlink" Target="http://www.moderngraham.com/2016/06/29/centerpoint-energy-inc-valuation-june-2016-cnp/?utm_source=MGScreens&amp;utm_medium=ebook" TargetMode="External"/><Relationship Id="rId323" Type="http://schemas.openxmlformats.org/officeDocument/2006/relationships/hyperlink" Target="http://www.moderngraham.com/2016/12/08/imperial-oil-limited-valuation-initial-coverage-imo/?utm_source=MGScreens&amp;utm_medium=ebook" TargetMode="External"/><Relationship Id="rId530" Type="http://schemas.openxmlformats.org/officeDocument/2006/relationships/hyperlink" Target="http://www.moderngraham.com/2017/02/08/quanta-services-inc-valuation-february-2017-pwr/?utm_source=MGScreens&amp;utm_medium=ebook" TargetMode="External"/><Relationship Id="rId726" Type="http://schemas.openxmlformats.org/officeDocument/2006/relationships/hyperlink" Target="http://www.moderngraham.com/2016/08/01/vf-corp-valuation-august-2016-vfc/?utm_source=MGScreens&amp;utm_medium=ebook" TargetMode="External"/><Relationship Id="rId768" Type="http://schemas.openxmlformats.org/officeDocument/2006/relationships/printerSettings" Target="../printerSettings/printerSettings3.bin"/><Relationship Id="rId20" Type="http://schemas.openxmlformats.org/officeDocument/2006/relationships/hyperlink" Target="http://www.moderngraham.com/2016/12/15/autodesk-inc-valuation-december-2016-adsk/?utm_source=MGScreens&amp;utm_medium=ebook" TargetMode="External"/><Relationship Id="rId62" Type="http://schemas.openxmlformats.org/officeDocument/2006/relationships/hyperlink" Target="http://www.moderngraham.com/2017/02/23/amphenol-corp-valuation-february-2017-aph/?utm_source=MGScreens&amp;utm_medium=ebook" TargetMode="External"/><Relationship Id="rId365" Type="http://schemas.openxmlformats.org/officeDocument/2006/relationships/hyperlink" Target="http://www.moderngraham.com/2017/01/30/jack-henry-associates-inc-valuation-initial-coverage-jkhy/?utm_source=MGScreens&amp;utm_medium=ebook" TargetMode="External"/><Relationship Id="rId572" Type="http://schemas.openxmlformats.org/officeDocument/2006/relationships/hyperlink" Target="http://www.moderngraham.com/2016/12/20/sei-investments-company-valuation-initial-coverage-seic/?utm_source=MGScreens&amp;utm_medium=ebook" TargetMode="External"/><Relationship Id="rId628" Type="http://schemas.openxmlformats.org/officeDocument/2006/relationships/hyperlink" Target="http://www.moderngraham.com/2017/02/23/shutterstock-inc-valuation-initial-coverage-sstk/?utm_source=MGScreens&amp;utm_medium=ebook" TargetMode="External"/><Relationship Id="rId225" Type="http://schemas.openxmlformats.org/officeDocument/2006/relationships/hyperlink" Target="http://www.moderngraham.com/2016/07/12/dte-energy-co-valuation-july-2016-dte/?utm_source=MGScreens&amp;utm_medium=ebook" TargetMode="External"/><Relationship Id="rId267" Type="http://schemas.openxmlformats.org/officeDocument/2006/relationships/hyperlink" Target="http://www.moderngraham.com/2016/05/21/flowserve-corporation-valuation-may-2016-fls/?utm_source=MGScreens&amp;utm_medium=ebook" TargetMode="External"/><Relationship Id="rId432" Type="http://schemas.openxmlformats.org/officeDocument/2006/relationships/hyperlink" Target="http://www.moderngraham.com/2016/07/19/macys-inc-valuation-july-2016-m/?utm_source=MGScreens&amp;utm_medium=ebook" TargetMode="External"/><Relationship Id="rId474" Type="http://schemas.openxmlformats.org/officeDocument/2006/relationships/hyperlink" Target="http://www.moderngraham.com/2016/12/21/nextera-energy-inc-valuation-december-2016-nee/?utm_source=MGScreens&amp;utm_medium=ebook" TargetMode="External"/><Relationship Id="rId127" Type="http://schemas.openxmlformats.org/officeDocument/2006/relationships/hyperlink" Target="http://www.moderngraham.com/2016/12/21/charter-communications-inc-valuation-initial-coverage-chtr/?utm_source=MGScreens&amp;utm_medium=ebook" TargetMode="External"/><Relationship Id="rId681" Type="http://schemas.openxmlformats.org/officeDocument/2006/relationships/hyperlink" Target="http://www.moderngraham.com/2016/12/03/igm-financial-inc-valuation-initial-coverage-igm/?utm_source=MGScreens&amp;utm_medium=ebook" TargetMode="External"/><Relationship Id="rId737" Type="http://schemas.openxmlformats.org/officeDocument/2006/relationships/hyperlink" Target="http://www.moderngraham.com/2017/02/20/western-digital-corporation-valuation-february-2017-wdc/?utm_source=MGScreens&amp;utm_medium=ebook" TargetMode="External"/><Relationship Id="rId31" Type="http://schemas.openxmlformats.org/officeDocument/2006/relationships/hyperlink" Target="http://www.moderngraham.com/2016/08/25/american-international-group-inc-valuation-august-2016-aig/?utm_source=MGScreens&amp;utm_medium=ebook" TargetMode="External"/><Relationship Id="rId73" Type="http://schemas.openxmlformats.org/officeDocument/2006/relationships/hyperlink" Target="http://www.moderngraham.com/2016/06/27/avery-dennison-corp-valuation-june-2016-avy/?utm_source=MGScreens&amp;utm_medium=ebook" TargetMode="External"/><Relationship Id="rId169" Type="http://schemas.openxmlformats.org/officeDocument/2006/relationships/hyperlink" Target="http://www.moderngraham.com/2016/07/22/conocophillips-valuation-july-2016-cop/?utm_source=MGScreens&amp;utm_medium=ebook" TargetMode="External"/><Relationship Id="rId334" Type="http://schemas.openxmlformats.org/officeDocument/2006/relationships/hyperlink" Target="http://www.moderngraham.com/2015/12/11/international-paper-co-valuation-december-2015-update-ip/?utm_source=MGScreens&amp;utm_medium=ebook" TargetMode="External"/><Relationship Id="rId376" Type="http://schemas.openxmlformats.org/officeDocument/2006/relationships/hyperlink" Target="http://www.moderngraham.com/2017/02/03/kaman-corporation-valuation-initial-coverage-kamn/?utm_source=MGScreens&amp;utm_medium=ebook" TargetMode="External"/><Relationship Id="rId541" Type="http://schemas.openxmlformats.org/officeDocument/2006/relationships/hyperlink" Target="http://www.moderngraham.com/2016/12/04/regeneron-pharmaceuticals-inc-valuation-november-2016-regn/?utm_source=MGScreens&amp;utm_medium=ebook" TargetMode="External"/><Relationship Id="rId583" Type="http://schemas.openxmlformats.org/officeDocument/2006/relationships/hyperlink" Target="http://www.moderngraham.com/2017/01/09/selective-insurance-group-valuation-initial-coverage-sigi/?utm_source=MGScreens&amp;utm_medium=ebook" TargetMode="External"/><Relationship Id="rId639" Type="http://schemas.openxmlformats.org/officeDocument/2006/relationships/hyperlink" Target="http://www.moderngraham.com/2016/07/30/seagate-technology-plc-valuation-july-2016-stx/?utm_source=MGScreens&amp;utm_medium=ebook" TargetMode="External"/><Relationship Id="rId4" Type="http://schemas.openxmlformats.org/officeDocument/2006/relationships/hyperlink" Target="http://www.moderngraham.com/2016/11/21/aarons-inc-valuation-november-2016-aan/?utm_source=MGScreens&amp;utm_medium=ebook" TargetMode="External"/><Relationship Id="rId180" Type="http://schemas.openxmlformats.org/officeDocument/2006/relationships/hyperlink" Target="http://www.moderngraham.com/2017/02/10/camden-property-trust-valuation-initial-coverage-cpt/?utm_source=MGScreens&amp;utm_medium=ebook" TargetMode="External"/><Relationship Id="rId236" Type="http://schemas.openxmlformats.org/officeDocument/2006/relationships/hyperlink" Target="http://www.moderngraham.com/2016/07/01/eastman-chemical-company-valuation-july-2016-emn/?utm_source=MGScreens&amp;utm_medium=ebook" TargetMode="External"/><Relationship Id="rId278" Type="http://schemas.openxmlformats.org/officeDocument/2006/relationships/hyperlink" Target="http://www.moderngraham.com/2016/06/24/general-growth-properties-inc-valuation-june-2016-ggp/?utm_source=MGScreens&amp;utm_medium=ebook" TargetMode="External"/><Relationship Id="rId401" Type="http://schemas.openxmlformats.org/officeDocument/2006/relationships/hyperlink" Target="http://www.moderngraham.com/2017/02/20/kopin-corporation-valuation-initial-coverage-kopn/?utm_source=MGScreens&amp;utm_medium=ebook" TargetMode="External"/><Relationship Id="rId443" Type="http://schemas.openxmlformats.org/officeDocument/2006/relationships/hyperlink" Target="http://www.moderngraham.com/2016/08/25/mondelez-international-inc-valuation-august-2016-mdlz/?utm_source=MGScreens&amp;utm_medium=ebook" TargetMode="External"/><Relationship Id="rId650" Type="http://schemas.openxmlformats.org/officeDocument/2006/relationships/hyperlink" Target="http://www.moderngraham.com/2017/02/28/tidewater-inc-valuation-february-2017-tdw/?utm_source=MGScreens&amp;utm_medium=ebook" TargetMode="External"/><Relationship Id="rId303" Type="http://schemas.openxmlformats.org/officeDocument/2006/relationships/hyperlink" Target="http://www.moderngraham.com/2016/07/09/hess-corp-valuation-july-2016-hes/?utm_source=MGScreens&amp;utm_medium=ebook" TargetMode="External"/><Relationship Id="rId485" Type="http://schemas.openxmlformats.org/officeDocument/2006/relationships/hyperlink" Target="http://www.moderngraham.com/2017/02/04/natural-resource-partners-lp-valuation-february-2017-nrp/?utm_source=MGScreens&amp;utm_medium=ebook" TargetMode="External"/><Relationship Id="rId692" Type="http://schemas.openxmlformats.org/officeDocument/2006/relationships/hyperlink" Target="http://www.moderngraham.com/2016/12/06/saputo-inc-valuation-initial-coverage-sap/?utm_source=MGScreens&amp;utm_medium=ebook" TargetMode="External"/><Relationship Id="rId706" Type="http://schemas.openxmlformats.org/officeDocument/2006/relationships/hyperlink" Target="http://www.moderngraham.com/2017/02/28/stantec-inc-valuation-initial-coverage-tsestn/?utm_source=MGScreens&amp;utm_medium=ebook" TargetMode="External"/><Relationship Id="rId748" Type="http://schemas.openxmlformats.org/officeDocument/2006/relationships/hyperlink" Target="http://www.moderngraham.com/2016/09/01/westar-energy-inc-valuation-august-2016-wr/?utm_source=MGScreens&amp;utm_medium=ebook" TargetMode="External"/><Relationship Id="rId42" Type="http://schemas.openxmlformats.org/officeDocument/2006/relationships/hyperlink" Target="http://www.moderngraham.com/2017/01/09/allegion-plc-valuation-january-2017-alle/?utm_source=MGScreens&amp;utm_medium=ebook" TargetMode="External"/><Relationship Id="rId84" Type="http://schemas.openxmlformats.org/officeDocument/2006/relationships/hyperlink" Target="http://www.moderngraham.com/2017/02/24/franklin-resources-inc-valuation-february-2017-ben/?utm_source=MGScreens&amp;utm_medium=ebook" TargetMode="External"/><Relationship Id="rId138" Type="http://schemas.openxmlformats.org/officeDocument/2006/relationships/hyperlink" Target="http://www.moderngraham.com/2017/01/08/corelogic-inc-valuation-initial-coverage-clgx/?utm_source=MGScreens&amp;utm_medium=ebook" TargetMode="External"/><Relationship Id="rId345" Type="http://schemas.openxmlformats.org/officeDocument/2006/relationships/hyperlink" Target="http://www.moderngraham.com/2017/01/08/iridium-communications-inc-valuation-initial-coverage-irdm/?utm_source=MGScreens&amp;utm_medium=ebook" TargetMode="External"/><Relationship Id="rId387" Type="http://schemas.openxmlformats.org/officeDocument/2006/relationships/hyperlink" Target="http://www.moderngraham.com/2016/08/24/kkr-co-l-p-valuation-august-2016-kkr/?utm_source=MGScreens&amp;utm_medium=ebook" TargetMode="External"/><Relationship Id="rId510" Type="http://schemas.openxmlformats.org/officeDocument/2006/relationships/hyperlink" Target="http://www.moderngraham.com/2016/08/16/pfizer-inc-valuation-august-2016-pfe/?utm_source=MGScreens&amp;utm_medium=ebook" TargetMode="External"/><Relationship Id="rId552" Type="http://schemas.openxmlformats.org/officeDocument/2006/relationships/hyperlink" Target="http://www.moderngraham.com/2016/08/25/raytheon-company-valuation-august-2016-rtn/?utm_source=MGScreens&amp;utm_medium=ebook" TargetMode="External"/><Relationship Id="rId594" Type="http://schemas.openxmlformats.org/officeDocument/2006/relationships/hyperlink" Target="http://www.moderngraham.com/2016/12/13/slm-corp-valuation-december-2016-slm/?utm_source=MGScreens&amp;utm_medium=ebook" TargetMode="External"/><Relationship Id="rId608" Type="http://schemas.openxmlformats.org/officeDocument/2006/relationships/hyperlink" Target="http://www.moderngraham.com/2016/06/28/southern-company-valuation-june-2016-so/?utm_source=MGScreens&amp;utm_medium=ebook" TargetMode="External"/><Relationship Id="rId191" Type="http://schemas.openxmlformats.org/officeDocument/2006/relationships/hyperlink" Target="http://www.moderngraham.com/2017/02/25/carrizo-oil-gas-inc-valuation-initial-coverage-crzo/?utm_source=MGScreens&amp;utm_medium=ebook" TargetMode="External"/><Relationship Id="rId205" Type="http://schemas.openxmlformats.org/officeDocument/2006/relationships/hyperlink" Target="http://www.moderngraham.com/2016/07/08/delta-air-lines-inc-valuation-july-2016-dal/?utm_source=MGScreens&amp;utm_medium=ebook" TargetMode="External"/><Relationship Id="rId247" Type="http://schemas.openxmlformats.org/officeDocument/2006/relationships/hyperlink" Target="http://www.moderngraham.com/2016/08/27/ensco-plc-valuation-august-2016-esv/?utm_source=MGScreens&amp;utm_medium=ebook" TargetMode="External"/><Relationship Id="rId412" Type="http://schemas.openxmlformats.org/officeDocument/2006/relationships/hyperlink" Target="http://www.moderngraham.com/2017/02/26/multi-color-corporation-valuation-initial-coverage-labl/?utm_source=MGScreens&amp;utm_medium=ebook" TargetMode="External"/><Relationship Id="rId107" Type="http://schemas.openxmlformats.org/officeDocument/2006/relationships/hyperlink" Target="http://www.moderngraham.com/2017/01/13/coca-cola-european-partners-plc-valuation-january-2017-cce/?utm_source=MGScreens&amp;utm_medium=ebook" TargetMode="External"/><Relationship Id="rId289" Type="http://schemas.openxmlformats.org/officeDocument/2006/relationships/hyperlink" Target="http://www.moderngraham.com/2017/01/31/gap-inc-valuation-january-2017-gps/?utm_source=MGScreens&amp;utm_medium=ebook" TargetMode="External"/><Relationship Id="rId454" Type="http://schemas.openxmlformats.org/officeDocument/2006/relationships/hyperlink" Target="http://www.moderngraham.com/2016/07/27/monster-beverage-corp-valuation-july-2016-mnst/?utm_source=MGScreens&amp;utm_medium=ebook" TargetMode="External"/><Relationship Id="rId496" Type="http://schemas.openxmlformats.org/officeDocument/2006/relationships/hyperlink" Target="http://www.moderngraham.com/2016/06/30/olin-corporation-valuation-june-2016-oln/?utm_source=MGScreens&amp;utm_medium=ebook" TargetMode="External"/><Relationship Id="rId661" Type="http://schemas.openxmlformats.org/officeDocument/2006/relationships/hyperlink" Target="http://www.moderngraham.com/2016/12/01/travelers-companies-inc-valuation-november-2016-trv/?utm_source=MGScreens&amp;utm_medium=ebook" TargetMode="External"/><Relationship Id="rId717" Type="http://schemas.openxmlformats.org/officeDocument/2006/relationships/hyperlink" Target="http://www.moderngraham.com/2016/08/31/unum-group-valuation-august-2016-unm/?utm_source=MGScreens&amp;utm_medium=ebook" TargetMode="External"/><Relationship Id="rId759" Type="http://schemas.openxmlformats.org/officeDocument/2006/relationships/hyperlink" Target="http://www.moderngraham.com/2017/02/09/exxon-mobil-corp-valuation-february-2017-xom/?utm_source=MGScreens&amp;utm_medium=ebook" TargetMode="External"/><Relationship Id="rId11" Type="http://schemas.openxmlformats.org/officeDocument/2006/relationships/hyperlink" Target="http://www.moderngraham.com/2016/11/21/aci-worldwide-inc-valuation-november-2016-aciw/?utm_source=MGScreens&amp;utm_medium=ebook" TargetMode="External"/><Relationship Id="rId53" Type="http://schemas.openxmlformats.org/officeDocument/2006/relationships/hyperlink" Target="http://www.moderngraham.com/2015/11/25/autonation-inc-valuation-november-2015-update-an/?utm_source=MGScreens&amp;utm_medium=ebook" TargetMode="External"/><Relationship Id="rId149" Type="http://schemas.openxmlformats.org/officeDocument/2006/relationships/hyperlink" Target="http://www.moderngraham.com/2016/07/06/cummins-inc-valuation-july-2016-cmi/?utm_source=MGScreens&amp;utm_medium=ebook" TargetMode="External"/><Relationship Id="rId314" Type="http://schemas.openxmlformats.org/officeDocument/2006/relationships/hyperlink" Target="http://www.moderngraham.com/2016/07/14/hershey-co-valuation-july-2016-hsy/?utm_source=MGScreens&amp;utm_medium=ebook" TargetMode="External"/><Relationship Id="rId356" Type="http://schemas.openxmlformats.org/officeDocument/2006/relationships/hyperlink" Target="http://www.moderngraham.com/2017/01/16/jack-in-the-box-inc-valuation-initial-coverage-jack/?utm_source=MGScreens&amp;utm_medium=ebook" TargetMode="External"/><Relationship Id="rId398" Type="http://schemas.openxmlformats.org/officeDocument/2006/relationships/hyperlink" Target="http://www.moderngraham.com/2017/02/20/knight-transportation-valuation-initial-coverage-knx/?utm_source=MGScreens&amp;utm_medium=ebook" TargetMode="External"/><Relationship Id="rId521" Type="http://schemas.openxmlformats.org/officeDocument/2006/relationships/hyperlink" Target="http://www.moderngraham.com/2015/11/25/pentair-plc-valuation-november-2015-update-pnr/?utm_source=MGScreens&amp;utm_medium=ebook" TargetMode="External"/><Relationship Id="rId563" Type="http://schemas.openxmlformats.org/officeDocument/2006/relationships/hyperlink" Target="http://www.moderngraham.com/2016/12/12/scholastic-corp-valuation-initial-coverage-schl/?utm_source=MGScreens&amp;utm_medium=ebook" TargetMode="External"/><Relationship Id="rId619" Type="http://schemas.openxmlformats.org/officeDocument/2006/relationships/hyperlink" Target="http://www.moderngraham.com/2017/02/11/spartannash-co-valuation-initial-coverage-sptn/?utm_source=MGScreens&amp;utm_medium=ebook" TargetMode="External"/><Relationship Id="rId95" Type="http://schemas.openxmlformats.org/officeDocument/2006/relationships/hyperlink" Target="http://www.moderngraham.com/2017/01/27/boston-scientific-corp-valuation-january-2017-bsx/?utm_source=MGScreens&amp;utm_medium=ebook" TargetMode="External"/><Relationship Id="rId160" Type="http://schemas.openxmlformats.org/officeDocument/2006/relationships/hyperlink" Target="http://www.moderngraham.com/2015/11/25/consol-energy-inc-valuation-november-2015-update-cnx/?utm_source=MGScreens&amp;utm_medium=ebook" TargetMode="External"/><Relationship Id="rId216" Type="http://schemas.openxmlformats.org/officeDocument/2006/relationships/hyperlink" Target="http://www.moderngraham.com/2017/02/25/delphi-automotive-plc-valuation-february-2017-dlph/?utm_source=MGScreens&amp;utm_medium=ebook" TargetMode="External"/><Relationship Id="rId423" Type="http://schemas.openxmlformats.org/officeDocument/2006/relationships/hyperlink" Target="http://www.moderngraham.com/2016/06/25/legg-mason-inc-valuation-june-2016-lm/?utm_source=MGScreens&amp;utm_medium=ebook" TargetMode="External"/><Relationship Id="rId258" Type="http://schemas.openxmlformats.org/officeDocument/2006/relationships/hyperlink" Target="http://www.moderngraham.com/2017/01/31/freeport-mcmoran-inc-valuation-january-2017-fcx/?utm_source=MGScreens&amp;utm_medium=ebook" TargetMode="External"/><Relationship Id="rId465" Type="http://schemas.openxmlformats.org/officeDocument/2006/relationships/hyperlink" Target="http://www.moderngraham.com/2016/07/31/mts-systems-corp-valuation-july-2016-mtsc/?utm_source=MGScreens&amp;utm_medium=ebook" TargetMode="External"/><Relationship Id="rId630" Type="http://schemas.openxmlformats.org/officeDocument/2006/relationships/hyperlink" Target="http://www.moderngraham.com/2017/02/25/stewart-information-services-corp-valuation-initial-coverage-stc/?utm_source=MGScreens&amp;utm_medium=ebook" TargetMode="External"/><Relationship Id="rId672" Type="http://schemas.openxmlformats.org/officeDocument/2006/relationships/hyperlink" Target="http://www.moderngraham.com/2017/01/12/canadian-imperial-bank-of-commerce-valuation-initial-coverage-tsecm/?utm_source=MGScreens&amp;utm_medium=ebook" TargetMode="External"/><Relationship Id="rId728" Type="http://schemas.openxmlformats.org/officeDocument/2006/relationships/hyperlink" Target="http://www.moderngraham.com/2017/02/28/valero-energy-corp-valuation-february-2017-vlo/?utm_source=MGScreens&amp;utm_medium=ebook" TargetMode="External"/><Relationship Id="rId22" Type="http://schemas.openxmlformats.org/officeDocument/2006/relationships/hyperlink" Target="http://www.moderngraham.com/2017/01/04/american-eagle-outfitters-valuation-january-2017-aeo/?utm_source=MGScreens&amp;utm_medium=ebook" TargetMode="External"/><Relationship Id="rId64" Type="http://schemas.openxmlformats.org/officeDocument/2006/relationships/hyperlink" Target="http://www.moderngraham.com/2015/08/23/alexandria-real-estate-equities-inc-analysis-initial-coverage-are/?utm_source=MGScreens&amp;utm_medium=ebook" TargetMode="External"/><Relationship Id="rId118" Type="http://schemas.openxmlformats.org/officeDocument/2006/relationships/hyperlink" Target="http://www.moderngraham.com/2016/12/10/celadon-group-inc-valuation-initial-coverage-cgi/?utm_source=MGScreens&amp;utm_medium=ebook" TargetMode="External"/><Relationship Id="rId325" Type="http://schemas.openxmlformats.org/officeDocument/2006/relationships/hyperlink" Target="http://www.moderngraham.com/2016/07/04/infosys-ltd-valuation-july-2016-infy/?utm_source=MGScreens&amp;utm_medium=ebook" TargetMode="External"/><Relationship Id="rId367" Type="http://schemas.openxmlformats.org/officeDocument/2006/relationships/hyperlink" Target="http://www.moderngraham.com/2017/01/16/johnson-johnson-valuation-january-2017-jnj/?utm_source=MGScreens&amp;utm_medium=ebook" TargetMode="External"/><Relationship Id="rId532" Type="http://schemas.openxmlformats.org/officeDocument/2006/relationships/hyperlink" Target="http://www.moderngraham.com/2016/06/13/pioneer-natural-resources-valuation-june-2016-pxd/?utm_source=MGScreens&amp;utm_medium=ebook" TargetMode="External"/><Relationship Id="rId574" Type="http://schemas.openxmlformats.org/officeDocument/2006/relationships/hyperlink" Target="http://www.moderngraham.com/2016/12/22/seneca-foods-corp-valuation-initial-coverage-senea/?utm_source=MGScreens&amp;utm_medium=ebook" TargetMode="External"/><Relationship Id="rId171" Type="http://schemas.openxmlformats.org/officeDocument/2006/relationships/hyperlink" Target="http://www.moderngraham.com/2017/02/05/core-mark-holding-company-inc-valuation-initial-coverage-core/?utm_source=MGScreens&amp;utm_medium=ebook" TargetMode="External"/><Relationship Id="rId227" Type="http://schemas.openxmlformats.org/officeDocument/2006/relationships/hyperlink" Target="http://www.moderngraham.com/2017/02/26/davita-inc-valuation-february-2017-dva/?utm_source=MGScreens&amp;utm_medium=ebook" TargetMode="External"/><Relationship Id="rId269" Type="http://schemas.openxmlformats.org/officeDocument/2006/relationships/hyperlink" Target="http://www.moderngraham.com/2016/08/25/fossil-group-inc-valuation-august-2016-fosl/?utm_source=MGScreens&amp;utm_medium=ebook" TargetMode="External"/><Relationship Id="rId434" Type="http://schemas.openxmlformats.org/officeDocument/2006/relationships/hyperlink" Target="http://www.moderngraham.com/2016/07/14/macerich-co-valuation-july-2016-mac/?utm_source=MGScreens&amp;utm_medium=ebook" TargetMode="External"/><Relationship Id="rId476" Type="http://schemas.openxmlformats.org/officeDocument/2006/relationships/hyperlink" Target="http://www.moderngraham.com/2017/02/26/netflix-inc-valuation-february-2017-nflx/?utm_source=MGScreens&amp;utm_medium=ebook" TargetMode="External"/><Relationship Id="rId641" Type="http://schemas.openxmlformats.org/officeDocument/2006/relationships/hyperlink" Target="http://www.moderngraham.com/2016/01/28/stanley-black-decker-inc-valuation-january-2016-update-swk/?utm_source=MGScreens&amp;utm_medium=ebook" TargetMode="External"/><Relationship Id="rId683" Type="http://schemas.openxmlformats.org/officeDocument/2006/relationships/hyperlink" Target="http://www.moderngraham.com/2016/12/10/innergex-renewable-energy-inc-valuation-initial-coverage-tseine/?utm_source=MGScreens&amp;utm_medium=ebook" TargetMode="External"/><Relationship Id="rId739" Type="http://schemas.openxmlformats.org/officeDocument/2006/relationships/hyperlink" Target="http://www.moderngraham.com/2016/06/27/wells-fargo-co-valuation-june-2016-wfc/?utm_source=MGScreens&amp;utm_medium=ebook" TargetMode="External"/><Relationship Id="rId33" Type="http://schemas.openxmlformats.org/officeDocument/2006/relationships/hyperlink" Target="http://www.moderngraham.com/2016/08/25/assurant-inc-valuation-august-2016-aiz/?utm_source=MGScreens&amp;utm_medium=ebook" TargetMode="External"/><Relationship Id="rId129" Type="http://schemas.openxmlformats.org/officeDocument/2006/relationships/hyperlink" Target="http://www.moderngraham.com/2016/07/07/cigna-corp-valuation-july-2016-ci/?utm_source=MGScreens&amp;utm_medium=ebook" TargetMode="External"/><Relationship Id="rId280" Type="http://schemas.openxmlformats.org/officeDocument/2006/relationships/hyperlink" Target="http://www.moderngraham.com/2016/07/13/gilead-sciences-inc-valuation-july-2016-gild/?utm_source=MGScreens&amp;utm_medium=ebook" TargetMode="External"/><Relationship Id="rId336" Type="http://schemas.openxmlformats.org/officeDocument/2006/relationships/hyperlink" Target="http://www.moderngraham.com/2016/12/22/infinity-property-and-casualty-corp-valuation-initial-coverage-ipcc/?utm_source=MGScreens&amp;utm_medium=ebook" TargetMode="External"/><Relationship Id="rId501" Type="http://schemas.openxmlformats.org/officeDocument/2006/relationships/hyperlink" Target="http://www.moderngraham.com/2016/06/12/paychex-inc-valuation-june-2016-payx/?utm_source=MGScreens&amp;utm_medium=ebook" TargetMode="External"/><Relationship Id="rId543" Type="http://schemas.openxmlformats.org/officeDocument/2006/relationships/hyperlink" Target="http://www.moderngraham.com/2017/02/27/robert-half-international-inc-valuation-february-2017-rhi/?utm_source=MGScreens&amp;utm_medium=ebook" TargetMode="External"/><Relationship Id="rId75" Type="http://schemas.openxmlformats.org/officeDocument/2006/relationships/hyperlink" Target="http://www.moderngraham.com/2016/06/10/autozone-inc-valuation-june-2016-azo/?utm_source=MGScreens&amp;utm_medium=ebook" TargetMode="External"/><Relationship Id="rId140" Type="http://schemas.openxmlformats.org/officeDocument/2006/relationships/hyperlink" Target="http://www.moderngraham.com/2017/01/09/mack-cali-realty-corp-valuation-initial-coverage-cli/?utm_source=MGScreens&amp;utm_medium=ebook" TargetMode="External"/><Relationship Id="rId182" Type="http://schemas.openxmlformats.org/officeDocument/2006/relationships/hyperlink" Target="http://www.moderngraham.com/2017/02/13/california-resources-corp-valuation-initial-coverage-crc/?utm_source=MGScreens&amp;utm_medium=ebook" TargetMode="External"/><Relationship Id="rId378" Type="http://schemas.openxmlformats.org/officeDocument/2006/relationships/hyperlink" Target="http://www.moderngraham.com/2017/02/04/kb-home-valuation-initial-coverage-kbh/?utm_source=MGScreens&amp;utm_medium=ebook" TargetMode="External"/><Relationship Id="rId403" Type="http://schemas.openxmlformats.org/officeDocument/2006/relationships/hyperlink" Target="http://www.moderngraham.com/2016/08/26/the-kroger-co-valuation-august-2016-kr/?utm_source=MGScreens&amp;utm_medium=ebook" TargetMode="External"/><Relationship Id="rId585" Type="http://schemas.openxmlformats.org/officeDocument/2006/relationships/hyperlink" Target="http://www.moderngraham.com/2017/01/12/south-jersey-industries-inc-valuation-initial-coverage-sji/?utm_source=MGScreens&amp;utm_medium=ebook" TargetMode="External"/><Relationship Id="rId750" Type="http://schemas.openxmlformats.org/officeDocument/2006/relationships/hyperlink" Target="http://www.moderngraham.com/2016/12/10/the-western-union-company-valuation-december-2016-wu/?utm_source=MGScreens&amp;utm_medium=ebook" TargetMode="External"/><Relationship Id="rId6" Type="http://schemas.openxmlformats.org/officeDocument/2006/relationships/hyperlink" Target="http://www.moderngraham.com/2017/01/24/apple-inc-valuation-january-2017-aapl/?utm_source=MGScreens&amp;utm_medium=ebook" TargetMode="External"/><Relationship Id="rId238" Type="http://schemas.openxmlformats.org/officeDocument/2006/relationships/hyperlink" Target="http://www.moderngraham.com/2016/08/26/endo-international-plc-valuation-august-2016-endp/?utm_source=MGScreens&amp;utm_medium=ebook" TargetMode="External"/><Relationship Id="rId445" Type="http://schemas.openxmlformats.org/officeDocument/2006/relationships/hyperlink" Target="http://www.moderngraham.com/2016/12/13/metlife-inc-valuation-december-2016-met/?utm_source=MGScreens&amp;utm_medium=ebook" TargetMode="External"/><Relationship Id="rId487" Type="http://schemas.openxmlformats.org/officeDocument/2006/relationships/hyperlink" Target="http://www.moderngraham.com/2016/08/31/netapp-inc-valuation-august-2016-ntap/?utm_source=MGScreens&amp;utm_medium=ebook" TargetMode="External"/><Relationship Id="rId610" Type="http://schemas.openxmlformats.org/officeDocument/2006/relationships/hyperlink" Target="http://www.moderngraham.com/2017/02/06/sonic-corporation-valuation-initial-coverage-sonc/?utm_source=MGScreens&amp;utm_medium=ebook" TargetMode="External"/><Relationship Id="rId652" Type="http://schemas.openxmlformats.org/officeDocument/2006/relationships/hyperlink" Target="http://www.moderngraham.com/2017/02/27/tegna-inc-valuation-february-2017-tgna/?utm_source=MGScreens&amp;utm_medium=ebook" TargetMode="External"/><Relationship Id="rId694" Type="http://schemas.openxmlformats.org/officeDocument/2006/relationships/hyperlink" Target="http://www.moderngraham.com/2017/01/08/secure-energy-services-inc-valuation-initial-coverage-tseses/?utm_source=MGScreens&amp;utm_medium=ebook" TargetMode="External"/><Relationship Id="rId708" Type="http://schemas.openxmlformats.org/officeDocument/2006/relationships/hyperlink" Target="http://www.moderngraham.com/2017/02/07/tesoro-corporation-valuation-february-2017-tso/?utm_source=MGScreens&amp;utm_medium=ebook" TargetMode="External"/><Relationship Id="rId291" Type="http://schemas.openxmlformats.org/officeDocument/2006/relationships/hyperlink" Target="http://www.moderngraham.com/2016/06/20/goldman-sachs-group-inc-valuation-june-2016-gs/?utm_source=MGScreens&amp;utm_medium=ebook" TargetMode="External"/><Relationship Id="rId305" Type="http://schemas.openxmlformats.org/officeDocument/2006/relationships/hyperlink" Target="http://www.moderngraham.com/2016/06/28/harley-davidson-inc-valuation-june-2016-hog/?utm_source=MGScreens&amp;utm_medium=ebook" TargetMode="External"/><Relationship Id="rId347" Type="http://schemas.openxmlformats.org/officeDocument/2006/relationships/hyperlink" Target="http://www.moderngraham.com/2017/01/08/international-speedway-corp-valuation-initial-coverage-isca/?utm_source=MGScreens&amp;utm_medium=ebook" TargetMode="External"/><Relationship Id="rId512" Type="http://schemas.openxmlformats.org/officeDocument/2006/relationships/hyperlink" Target="http://www.moderngraham.com/2016/07/08/proctor-gamble-co-valuation-july-2016-pg/?utm_source=MGScreens&amp;utm_medium=ebook" TargetMode="External"/><Relationship Id="rId44" Type="http://schemas.openxmlformats.org/officeDocument/2006/relationships/hyperlink" Target="http://www.moderngraham.com/2016/08/28/applied-materials-inc-valuation-august-2016-amat/?utm_source=MGScreens&amp;utm_medium=ebook" TargetMode="External"/><Relationship Id="rId86" Type="http://schemas.openxmlformats.org/officeDocument/2006/relationships/hyperlink" Target="http://www.moderngraham.com/2016/08/30/bg-foods-inc-valuation-august-2016-bgs/?utm_source=MGScreens&amp;utm_medium=ebook" TargetMode="External"/><Relationship Id="rId151" Type="http://schemas.openxmlformats.org/officeDocument/2006/relationships/hyperlink" Target="http://www.moderngraham.com/2017/01/16/compass-minerals-international-inc-valuation-initial-coverage-cmp/?utm_source=MGScreens&amp;utm_medium=ebook" TargetMode="External"/><Relationship Id="rId389" Type="http://schemas.openxmlformats.org/officeDocument/2006/relationships/hyperlink" Target="http://www.moderngraham.com/2017/02/11/kulicke-and-soffa-industries-inc-valuation-initial-coverage-klic/?utm_source=MGScreens&amp;utm_medium=ebook" TargetMode="External"/><Relationship Id="rId554" Type="http://schemas.openxmlformats.org/officeDocument/2006/relationships/hyperlink" Target="http://www.moderngraham.com/2016/12/03/science-applications-international-corp-valuation-initial-coverage-saic/?utm_source=MGScreens&amp;utm_medium=ebook" TargetMode="External"/><Relationship Id="rId596" Type="http://schemas.openxmlformats.org/officeDocument/2006/relationships/hyperlink" Target="http://www.moderngraham.com/2017/01/27/sm-energy-co-valuation-initial-coverage-sm/?utm_source=MGScreens&amp;utm_medium=ebook" TargetMode="External"/><Relationship Id="rId761" Type="http://schemas.openxmlformats.org/officeDocument/2006/relationships/hyperlink" Target="http://www.moderngraham.com/2016/06/30/xerox-corp-valuation-june-2016-xrx/?utm_source=MGScreens&amp;utm_medium=ebook" TargetMode="External"/><Relationship Id="rId193" Type="http://schemas.openxmlformats.org/officeDocument/2006/relationships/hyperlink" Target="http://www.moderngraham.com/2017/01/11/cisco-systems-inc-valuation-january-2017-csco/?utm_source=MGScreens&amp;utm_medium=ebook" TargetMode="External"/><Relationship Id="rId207" Type="http://schemas.openxmlformats.org/officeDocument/2006/relationships/hyperlink" Target="http://www.moderngraham.com/2016/06/24/deere-company-valuation-june-2016-de/?utm_source=MGScreens&amp;utm_medium=ebook" TargetMode="External"/><Relationship Id="rId249" Type="http://schemas.openxmlformats.org/officeDocument/2006/relationships/hyperlink" Target="http://www.moderngraham.com/2016/07/18/eaton-corp-valuation-july-2016-etn/?utm_source=MGScreens&amp;utm_medium=ebook" TargetMode="External"/><Relationship Id="rId414" Type="http://schemas.openxmlformats.org/officeDocument/2006/relationships/hyperlink" Target="http://www.moderngraham.com/2017/02/28/lamar-advertising-company-valuation-initial-coverage-lamr/?utm_source=MGScreens&amp;utm_medium=ebook" TargetMode="External"/><Relationship Id="rId456" Type="http://schemas.openxmlformats.org/officeDocument/2006/relationships/hyperlink" Target="http://www.moderngraham.com/2016/01/25/monsanto-company-valuation-january-2016-update-mon/?utm_source=MGScreens&amp;utm_medium=ebook" TargetMode="External"/><Relationship Id="rId498" Type="http://schemas.openxmlformats.org/officeDocument/2006/relationships/hyperlink" Target="http://www.moderngraham.com/2016/07/17/oracle-corporation-valuation-july-2016-orcl/?utm_source=MGScreens&amp;utm_medium=ebook" TargetMode="External"/><Relationship Id="rId621" Type="http://schemas.openxmlformats.org/officeDocument/2006/relationships/hyperlink" Target="http://www.moderngraham.com/2017/02/13/spire-inc-valuation-initial-coverage-sr/?utm_source=MGScreens&amp;utm_medium=ebook" TargetMode="External"/><Relationship Id="rId663" Type="http://schemas.openxmlformats.org/officeDocument/2006/relationships/hyperlink" Target="http://www.moderngraham.com/2017/01/10/aecon-group-inc-valuation-initial-coverage-tseare/?utm_source=MGScreens&amp;utm_medium=ebook" TargetMode="External"/><Relationship Id="rId13" Type="http://schemas.openxmlformats.org/officeDocument/2006/relationships/hyperlink" Target="http://www.moderngraham.com/2016/12/16/accenture-plc-valuation-december-2016-acn/?utm_source=MGScreens&amp;utm_medium=ebook" TargetMode="External"/><Relationship Id="rId109" Type="http://schemas.openxmlformats.org/officeDocument/2006/relationships/hyperlink" Target="http://www.moderngraham.com/2016/07/21/carnival-corp-valuation-july-2016-ccl/?utm_source=MGScreens&amp;utm_medium=ebook" TargetMode="External"/><Relationship Id="rId260" Type="http://schemas.openxmlformats.org/officeDocument/2006/relationships/hyperlink" Target="http://www.moderngraham.com/2016/07/06/firstenergy-corp-valuation-july-2016-fe/?utm_source=MGScreens&amp;utm_medium=ebook" TargetMode="External"/><Relationship Id="rId316" Type="http://schemas.openxmlformats.org/officeDocument/2006/relationships/hyperlink" Target="http://www.moderngraham.com/2015/11/10/international-business-machines-corp-valuation-november-2015-update-ibm/?utm_source=MGScreens&amp;utm_medium=ebook" TargetMode="External"/><Relationship Id="rId523" Type="http://schemas.openxmlformats.org/officeDocument/2006/relationships/hyperlink" Target="http://www.moderngraham.com/2017/01/16/ppg-industries-inc-valuation-january-2017-ppg/?utm_source=MGScreens&amp;utm_medium=ebook" TargetMode="External"/><Relationship Id="rId719" Type="http://schemas.openxmlformats.org/officeDocument/2006/relationships/hyperlink" Target="http://www.moderngraham.com/2017/02/12/united-parcel-service-inc-valuation-february-2017-ups/?utm_source=MGScreens&amp;utm_medium=ebook" TargetMode="External"/><Relationship Id="rId55" Type="http://schemas.openxmlformats.org/officeDocument/2006/relationships/hyperlink" Target="http://www.moderngraham.com/2016/06/13/ansys-inc-valuation-june-2016-anss/?utm_source=MGScreens&amp;utm_medium=ebook" TargetMode="External"/><Relationship Id="rId97" Type="http://schemas.openxmlformats.org/officeDocument/2006/relationships/hyperlink" Target="http://www.moderngraham.com/2016/06/23/boston-properties-inc-valuation-june-2016-bxp/?utm_source=MGScreens&amp;utm_medium=ebook" TargetMode="External"/><Relationship Id="rId120" Type="http://schemas.openxmlformats.org/officeDocument/2006/relationships/hyperlink" Target="http://www.moderngraham.com/2016/12/13/city-holding-company-valuation-initial-coverage-chco/?utm_source=MGScreens&amp;utm_medium=ebook" TargetMode="External"/><Relationship Id="rId358" Type="http://schemas.openxmlformats.org/officeDocument/2006/relationships/hyperlink" Target="http://www.moderngraham.com/2016/07/22/jabil-circuit-inc-valuation-july-2016-jbl/?utm_source=MGScreens&amp;utm_medium=ebook" TargetMode="External"/><Relationship Id="rId565" Type="http://schemas.openxmlformats.org/officeDocument/2006/relationships/hyperlink" Target="http://www.moderngraham.com/2016/12/13/service-corporation-intl-valuation-initial-coverage-sci/?utm_source=MGScreens&amp;utm_medium=ebook" TargetMode="External"/><Relationship Id="rId730" Type="http://schemas.openxmlformats.org/officeDocument/2006/relationships/hyperlink" Target="http://www.moderngraham.com/2016/07/18/vornado-realty-trust-valuation-july-2016-vno/?utm_source=MGScreens&amp;utm_medium=ebook" TargetMode="External"/><Relationship Id="rId162" Type="http://schemas.openxmlformats.org/officeDocument/2006/relationships/hyperlink" Target="http://www.moderngraham.com/2015/12/10/cabot-oil-gas-corp-valuation-december-2015-update-cog/?utm_source=MGScreens&amp;utm_medium=ebook" TargetMode="External"/><Relationship Id="rId218" Type="http://schemas.openxmlformats.org/officeDocument/2006/relationships/hyperlink" Target="http://www.moderngraham.com/2017/01/16/dun-bradstreet-corp-valuation-january-2017-dnb/?utm_source=MGScreens&amp;utm_medium=ebook" TargetMode="External"/><Relationship Id="rId425" Type="http://schemas.openxmlformats.org/officeDocument/2006/relationships/hyperlink" Target="http://www.moderngraham.com/2016/05/20/lincoln-national-corporation-valuation-may-2016-lnc/?utm_source=MGScreens&amp;utm_medium=ebook" TargetMode="External"/><Relationship Id="rId467" Type="http://schemas.openxmlformats.org/officeDocument/2006/relationships/hyperlink" Target="http://www.moderngraham.com/2015/11/18/murphy-oil-corporation-valuation-november-2015-update-mur/?utm_source=MGScreens&amp;utm_medium=ebook" TargetMode="External"/><Relationship Id="rId632" Type="http://schemas.openxmlformats.org/officeDocument/2006/relationships/hyperlink" Target="http://www.moderngraham.com/2016/08/25/suntrust-banks-inc-valuation-august-2016-sti/?utm_source=MGScreens&amp;utm_medium=ebook" TargetMode="External"/><Relationship Id="rId271" Type="http://schemas.openxmlformats.org/officeDocument/2006/relationships/hyperlink" Target="http://www.moderngraham.com/2017/02/13/first-solar-inc-valuation-february-2017-fslr/?utm_source=MGScreens&amp;utm_medium=ebook" TargetMode="External"/><Relationship Id="rId674" Type="http://schemas.openxmlformats.org/officeDocument/2006/relationships/hyperlink" Target="http://www.moderngraham.com/2017/01/30/canadian-national-railway-co-valuation-initial-valuation-tsecnr/?utm_source=MGScreens&amp;utm_medium=ebook" TargetMode="External"/><Relationship Id="rId24" Type="http://schemas.openxmlformats.org/officeDocument/2006/relationships/hyperlink" Target="http://www.moderngraham.com/2016/07/08/aes-corporation-valuation-july-2016-aes/?utm_source=MGScreens&amp;utm_medium=ebook" TargetMode="External"/><Relationship Id="rId66" Type="http://schemas.openxmlformats.org/officeDocument/2006/relationships/hyperlink" Target="http://www.moderngraham.com/2017/01/11/arris-international-plc-valuation-january-2017-arrs/?utm_source=MGScreens&amp;utm_medium=ebook" TargetMode="External"/><Relationship Id="rId131" Type="http://schemas.openxmlformats.org/officeDocument/2006/relationships/hyperlink" Target="http://www.moderngraham.com/2016/12/29/energy-company-of-minas-valuation-initial-coverage-cig/?utm_source=MGScreens&amp;utm_medium=ebook" TargetMode="External"/><Relationship Id="rId327" Type="http://schemas.openxmlformats.org/officeDocument/2006/relationships/hyperlink" Target="http://www.moderngraham.com/2016/12/13/ingredion-inc-valuation-initial-coverage-ingr/?utm_source=MGScreens&amp;utm_medium=ebook" TargetMode="External"/><Relationship Id="rId369" Type="http://schemas.openxmlformats.org/officeDocument/2006/relationships/hyperlink" Target="http://www.moderngraham.com/2017/02/02/janus-capital-group-inc-valuation-initial-coverage-jns/?utm_source=MGScreens&amp;utm_medium=ebook" TargetMode="External"/><Relationship Id="rId534" Type="http://schemas.openxmlformats.org/officeDocument/2006/relationships/hyperlink" Target="http://www.moderngraham.com/2016/07/02/qep-resources-inc-valuation-july-2016-qep/?utm_source=MGScreens&amp;utm_medium=ebook" TargetMode="External"/><Relationship Id="rId576" Type="http://schemas.openxmlformats.org/officeDocument/2006/relationships/hyperlink" Target="http://www.moderngraham.com/2016/12/31/servisfirst-bancshares-inc-valuation-initial-coverage-sfbs/?utm_source=MGScreens&amp;utm_medium=ebook" TargetMode="External"/><Relationship Id="rId741" Type="http://schemas.openxmlformats.org/officeDocument/2006/relationships/hyperlink" Target="http://www.moderngraham.com/2016/12/09/whirlpool-corporation-valuation-december-2016-whr/?utm_source=MGScreens&amp;utm_medium=ebook" TargetMode="External"/><Relationship Id="rId173" Type="http://schemas.openxmlformats.org/officeDocument/2006/relationships/hyperlink" Target="http://www.moderngraham.com/2017/02/06/coty-inc-valuation-initial-coverage-coty/?utm_source=MGScreens&amp;utm_medium=ebook" TargetMode="External"/><Relationship Id="rId229" Type="http://schemas.openxmlformats.org/officeDocument/2006/relationships/hyperlink" Target="http://www.moderngraham.com/2016/05/20/electronic-arts-inc-valuation-may-2016-ea/?utm_source=MGScreens&amp;utm_medium=ebook" TargetMode="External"/><Relationship Id="rId380" Type="http://schemas.openxmlformats.org/officeDocument/2006/relationships/hyperlink" Target="http://www.moderngraham.com/2017/02/07/kelly-services-inc-valuation-initial-coverage-kelya/?utm_source=MGScreens&amp;utm_medium=ebook" TargetMode="External"/><Relationship Id="rId436" Type="http://schemas.openxmlformats.org/officeDocument/2006/relationships/hyperlink" Target="http://www.moderngraham.com/2016/07/18/marriott-international-inc-valuation-july-2016-mar/?utm_source=MGScreens&amp;utm_medium=ebook" TargetMode="External"/><Relationship Id="rId601" Type="http://schemas.openxmlformats.org/officeDocument/2006/relationships/hyperlink" Target="http://www.moderngraham.com/2017/02/02/semtech-corporation-valuation-initial-coverage-smtc/?utm_source=MGScreens&amp;utm_medium=ebook" TargetMode="External"/><Relationship Id="rId643" Type="http://schemas.openxmlformats.org/officeDocument/2006/relationships/hyperlink" Target="http://www.moderngraham.com/2016/02/02/southwestern-energy-company-valuation-february-2016-update-swn/?utm_source=MGScreens&amp;utm_medium=ebook" TargetMode="External"/><Relationship Id="rId240" Type="http://schemas.openxmlformats.org/officeDocument/2006/relationships/hyperlink" Target="http://www.moderngraham.com/2016/08/27/enterprise-products-partners-lp-valuation-august-2016-epd/?utm_source=MGScreens&amp;utm_medium=ebook" TargetMode="External"/><Relationship Id="rId478" Type="http://schemas.openxmlformats.org/officeDocument/2006/relationships/hyperlink" Target="http://www.moderngraham.com/2016/08/24/nisource-inc-valuation-august-2016-ni/?utm_source=MGScreens&amp;utm_medium=ebook" TargetMode="External"/><Relationship Id="rId685" Type="http://schemas.openxmlformats.org/officeDocument/2006/relationships/hyperlink" Target="http://www.moderngraham.com/2017/01/11/intertape-polymer-group-valuation-initial-coverage-tseitp/?utm_source=MGScreens&amp;utm_medium=ebook" TargetMode="External"/><Relationship Id="rId35" Type="http://schemas.openxmlformats.org/officeDocument/2006/relationships/hyperlink" Target="http://www.moderngraham.com/2017/01/08/akamai-technologies-inc-valuation-january-2017-akam/?utm_source=MGScreens&amp;utm_medium=ebook" TargetMode="External"/><Relationship Id="rId77" Type="http://schemas.openxmlformats.org/officeDocument/2006/relationships/hyperlink" Target="http://www.moderngraham.com/2016/07/14/bank-of-america-corp-valuation-july-2016-bac/?utm_source=MGScreens&amp;utm_medium=ebook" TargetMode="External"/><Relationship Id="rId100" Type="http://schemas.openxmlformats.org/officeDocument/2006/relationships/hyperlink" Target="http://www.moderngraham.com/2016/12/29/conagra-brands-inc-valuation-december-2016-cag/?utm_source=MGScreens&amp;utm_medium=ebook" TargetMode="External"/><Relationship Id="rId282" Type="http://schemas.openxmlformats.org/officeDocument/2006/relationships/hyperlink" Target="http://www.moderngraham.com/2016/05/21/corning-inc-valuation-may-2016-glw/?utm_source=MGScreens&amp;utm_medium=ebook" TargetMode="External"/><Relationship Id="rId338" Type="http://schemas.openxmlformats.org/officeDocument/2006/relationships/hyperlink" Target="http://www.moderngraham.com/2016/12/28/ipg-photonics-corp-valuation-initial-coverage-ipgp/?utm_source=MGScreens&amp;utm_medium=ebook" TargetMode="External"/><Relationship Id="rId503" Type="http://schemas.openxmlformats.org/officeDocument/2006/relationships/hyperlink" Target="http://www.moderngraham.com/2016/07/19/pitney-bowes-inc-valuation-july-2016-pbi/?utm_source=MGScreens&amp;utm_medium=ebook" TargetMode="External"/><Relationship Id="rId545" Type="http://schemas.openxmlformats.org/officeDocument/2006/relationships/hyperlink" Target="http://www.moderngraham.com/2016/07/12/transocean-ltd-valuation-july-2016-rig/?utm_source=MGScreens&amp;utm_medium=ebook" TargetMode="External"/><Relationship Id="rId587" Type="http://schemas.openxmlformats.org/officeDocument/2006/relationships/hyperlink" Target="http://www.moderngraham.com/2017/01/16/tanger-factory-outlet-centers-inc-valuation-initial-coverage-skt/?utm_source=MGScreens&amp;utm_medium=ebook" TargetMode="External"/><Relationship Id="rId710" Type="http://schemas.openxmlformats.org/officeDocument/2006/relationships/hyperlink" Target="http://www.moderngraham.com/2016/07/04/time-warner-inc-valuation-july-2016-twx/?utm_source=MGScreens&amp;utm_medium=ebook" TargetMode="External"/><Relationship Id="rId752" Type="http://schemas.openxmlformats.org/officeDocument/2006/relationships/hyperlink" Target="http://www.moderngraham.com/2016/05/18/weyerhaeuser-company-valuation-may-2016-wy/?utm_source=MGScreens&amp;utm_medium=ebook" TargetMode="External"/><Relationship Id="rId8" Type="http://schemas.openxmlformats.org/officeDocument/2006/relationships/hyperlink" Target="http://www.moderngraham.com/2016/07/31/amerisourcebergen-corp-valuation-july-2016-abc/?utm_source=MGScreens&amp;utm_medium=ebook" TargetMode="External"/><Relationship Id="rId142" Type="http://schemas.openxmlformats.org/officeDocument/2006/relationships/hyperlink" Target="http://www.moderngraham.com/2017/01/11/clearwater-paper-corp-valuation-initial-coverage-clw/?utm_source=MGScreens&amp;utm_medium=ebook" TargetMode="External"/><Relationship Id="rId184" Type="http://schemas.openxmlformats.org/officeDocument/2006/relationships/hyperlink" Target="http://www.moderngraham.com/2017/02/14/carters-inc-valuation-initial-coverage-cri/?utm_source=MGScreens&amp;utm_medium=ebook" TargetMode="External"/><Relationship Id="rId391" Type="http://schemas.openxmlformats.org/officeDocument/2006/relationships/hyperlink" Target="http://www.moderngraham.com/2016/06/24/kimberly-clark-corporation-valuation-june-2016-kmb/?utm_source=MGScreens&amp;utm_medium=ebook" TargetMode="External"/><Relationship Id="rId405" Type="http://schemas.openxmlformats.org/officeDocument/2006/relationships/hyperlink" Target="http://www.moderngraham.com/2017/02/23/kilroy-realty-corp-valuation-initial-coverage-krc/?utm_source=MGScreens&amp;utm_medium=ebook" TargetMode="External"/><Relationship Id="rId447" Type="http://schemas.openxmlformats.org/officeDocument/2006/relationships/hyperlink" Target="http://www.moderngraham.com/2016/06/20/mead-johnson-nutrition-valuation-june-2016-mjn/?utm_source=MGScreens&amp;utm_medium=ebook" TargetMode="External"/><Relationship Id="rId612" Type="http://schemas.openxmlformats.org/officeDocument/2006/relationships/hyperlink" Target="http://www.moderngraham.com/2017/02/08/sp-global-inc-valuation-initial-coverage-spgi/?utm_source=MGScreens&amp;utm_medium=ebook" TargetMode="External"/><Relationship Id="rId251" Type="http://schemas.openxmlformats.org/officeDocument/2006/relationships/hyperlink" Target="http://www.moderngraham.com/2017/01/30/edwards-lifesciences-corp-valuation-initial-coverage-ew/?utm_source=MGScreens&amp;utm_medium=ebook" TargetMode="External"/><Relationship Id="rId489" Type="http://schemas.openxmlformats.org/officeDocument/2006/relationships/hyperlink" Target="http://www.moderngraham.com/2016/12/29/nucor-corporation-valuation-december-2016-nue/?utm_source=MGScreens&amp;utm_medium=ebook" TargetMode="External"/><Relationship Id="rId654" Type="http://schemas.openxmlformats.org/officeDocument/2006/relationships/hyperlink" Target="http://www.moderngraham.com/2016/07/18/tenet-healthcare-corp-valuation-july-2016-thc/?utm_source=MGScreens&amp;utm_medium=ebook" TargetMode="External"/><Relationship Id="rId696" Type="http://schemas.openxmlformats.org/officeDocument/2006/relationships/hyperlink" Target="http://www.moderngraham.com/2017/01/11/stella-jones-inc-valuation-initial-coverage-tsesj/?utm_source=MGScreens&amp;utm_medium=ebook" TargetMode="External"/><Relationship Id="rId46" Type="http://schemas.openxmlformats.org/officeDocument/2006/relationships/hyperlink" Target="http://www.moderngraham.com/2017/01/04/advanced-micro-devices-inc-valuation-january-2017-amd/?utm_source=MGScreens&amp;utm_medium=ebook" TargetMode="External"/><Relationship Id="rId293" Type="http://schemas.openxmlformats.org/officeDocument/2006/relationships/hyperlink" Target="http://www.moderngraham.com/2017/01/12/w-w-grainger-inc-valuation-january-2017-gww/?utm_source=MGScreens&amp;utm_medium=ebook" TargetMode="External"/><Relationship Id="rId307" Type="http://schemas.openxmlformats.org/officeDocument/2006/relationships/hyperlink" Target="http://www.moderngraham.com/2016/06/23/helmerich-payne-inc-valuation-june-2016-hp/?utm_source=MGScreens&amp;utm_medium=ebook" TargetMode="External"/><Relationship Id="rId349" Type="http://schemas.openxmlformats.org/officeDocument/2006/relationships/hyperlink" Target="http://www.moderngraham.com/2016/07/09/intuitive-surgical-inc-valuation-july-2016-isrg/?utm_source=MGScreens&amp;utm_medium=ebook" TargetMode="External"/><Relationship Id="rId514" Type="http://schemas.openxmlformats.org/officeDocument/2006/relationships/hyperlink" Target="http://www.moderngraham.com/2016/07/15/parker-hannifin-corp-valuation-july-2016-ph/?utm_source=MGScreens&amp;utm_medium=ebook" TargetMode="External"/><Relationship Id="rId556" Type="http://schemas.openxmlformats.org/officeDocument/2006/relationships/hyperlink" Target="http://www.moderngraham.com/2016/12/05/sanmina-corp-valuation-initial-coverage-sanm/?utm_source=MGScreens&amp;utm_medium=ebook" TargetMode="External"/><Relationship Id="rId721" Type="http://schemas.openxmlformats.org/officeDocument/2006/relationships/hyperlink" Target="http://www.moderngraham.com/2016/08/26/united-rentals-inc-valuation-august-2016-uri/?utm_source=MGScreens&amp;utm_medium=ebook" TargetMode="External"/><Relationship Id="rId763" Type="http://schemas.openxmlformats.org/officeDocument/2006/relationships/hyperlink" Target="http://www.moderngraham.com/2016/06/22/yahoo-inc-valuation-june-2016-yhoo/?utm_source=MGScreens&amp;utm_medium=ebook" TargetMode="External"/><Relationship Id="rId88" Type="http://schemas.openxmlformats.org/officeDocument/2006/relationships/hyperlink" Target="http://www.moderngraham.com/2016/02/02/biogen-inc-valuation-february-2016-update-biib/?utm_source=MGScreens&amp;utm_medium=ebook" TargetMode="External"/><Relationship Id="rId111" Type="http://schemas.openxmlformats.org/officeDocument/2006/relationships/hyperlink" Target="http://www.moderngraham.com/2016/12/02/century-aluminum-co-valuation-initial-coverage-cenx/?utm_source=MGScreens&amp;utm_medium=ebook" TargetMode="External"/><Relationship Id="rId153" Type="http://schemas.openxmlformats.org/officeDocument/2006/relationships/hyperlink" Target="http://www.moderngraham.com/2017/01/24/comtech-telecommunications-corp-valuation-initial-coverage-cmtl/?utm_source=MGScreens&amp;utm_medium=ebook" TargetMode="External"/><Relationship Id="rId195" Type="http://schemas.openxmlformats.org/officeDocument/2006/relationships/hyperlink" Target="http://www.moderngraham.com/2017/02/27/carlisle-companies-inc-valuation-initial-coverage-csl/?utm_source=MGScreens&amp;utm_medium=ebook" TargetMode="External"/><Relationship Id="rId209" Type="http://schemas.openxmlformats.org/officeDocument/2006/relationships/hyperlink" Target="http://www.moderngraham.com/2016/08/04/dollar-general-corp-valuation-august-2016-dg/?utm_source=MGScreens&amp;utm_medium=ebook" TargetMode="External"/><Relationship Id="rId360" Type="http://schemas.openxmlformats.org/officeDocument/2006/relationships/hyperlink" Target="http://www.moderngraham.com/2017/01/26/john-bean-technologies-corp-valuation-initial-coverage-jbt/?utm_source=MGScreens&amp;utm_medium=ebook" TargetMode="External"/><Relationship Id="rId416" Type="http://schemas.openxmlformats.org/officeDocument/2006/relationships/hyperlink" Target="http://www.moderngraham.com/2016/07/28/l-brands-inc-valuation-july-2016-lb/?utm_source=MGScreens&amp;utm_medium=ebook" TargetMode="External"/><Relationship Id="rId598" Type="http://schemas.openxmlformats.org/officeDocument/2006/relationships/hyperlink" Target="http://www.moderngraham.com/2017/01/30/scotts-miracle-gro-inc-valuation-initial-coverage-smg/?utm_source=MGScreens&amp;utm_medium=ebook" TargetMode="External"/><Relationship Id="rId220" Type="http://schemas.openxmlformats.org/officeDocument/2006/relationships/hyperlink" Target="http://www.moderngraham.com/2016/07/13/diamond-offshore-drilling-inc-valuation-july-2016-do/?utm_source=MGScreens&amp;utm_medium=ebook" TargetMode="External"/><Relationship Id="rId458" Type="http://schemas.openxmlformats.org/officeDocument/2006/relationships/hyperlink" Target="http://www.moderngraham.com/2016/08/29/marathon-petroleum-corp-valuation-august-2016-mpc/?utm_source=MGScreens&amp;utm_medium=ebook" TargetMode="External"/><Relationship Id="rId623" Type="http://schemas.openxmlformats.org/officeDocument/2006/relationships/hyperlink" Target="http://www.moderngraham.com/2017/02/13/surmodics-inc-valuation-initial-coverage-srdx/?utm_source=MGScreens&amp;utm_medium=ebook" TargetMode="External"/><Relationship Id="rId665" Type="http://schemas.openxmlformats.org/officeDocument/2006/relationships/hyperlink" Target="http://www.moderngraham.com/2016/12/07/canfor-corporation-valuation-initial-coverage-cfr/?utm_source=MGScreens&amp;utm_medium=ebook" TargetMode="External"/><Relationship Id="rId15" Type="http://schemas.openxmlformats.org/officeDocument/2006/relationships/hyperlink" Target="http://www.moderngraham.com/2017/02/22/adobe-systems-inc-valuation-february-2017-adbe/?utm_source=MGScreens&amp;utm_medium=ebook" TargetMode="External"/><Relationship Id="rId57" Type="http://schemas.openxmlformats.org/officeDocument/2006/relationships/hyperlink" Target="http://www.moderngraham.com/2016/01/27/aon-plc-valuation-january-2016-update-aon/?utm_source=MGScreens&amp;utm_medium=ebook" TargetMode="External"/><Relationship Id="rId262" Type="http://schemas.openxmlformats.org/officeDocument/2006/relationships/hyperlink" Target="http://www.moderngraham.com/2016/07/07/fidelity-national-information-services-valuation-july-2016-fis/?utm_source=MGScreens&amp;utm_medium=ebook" TargetMode="External"/><Relationship Id="rId318" Type="http://schemas.openxmlformats.org/officeDocument/2006/relationships/hyperlink" Target="http://www.moderngraham.com/2016/06/24/international-flavors-fragrances-inc-valuation-june-2016-iff/?utm_source=MGScreens&amp;utm_medium=ebook" TargetMode="External"/><Relationship Id="rId525" Type="http://schemas.openxmlformats.org/officeDocument/2006/relationships/hyperlink" Target="http://www.moderngraham.com/2016/07/30/perrigo-co-plc-valuation-july-2016-prgo/?utm_source=MGScreens&amp;utm_medium=ebook" TargetMode="External"/><Relationship Id="rId567" Type="http://schemas.openxmlformats.org/officeDocument/2006/relationships/hyperlink" Target="http://www.moderngraham.com/2016/12/15/scansource-inc-valuation-initial-coverage-scsc/?utm_source=MGScreens&amp;utm_medium=ebook" TargetMode="External"/><Relationship Id="rId732" Type="http://schemas.openxmlformats.org/officeDocument/2006/relationships/hyperlink" Target="http://www.moderngraham.com/2016/08/27/vertex-pharmaceuticals-inc-valuation-august-2016-vrtx/?utm_source=MGScreens&amp;utm_medium=ebook" TargetMode="External"/><Relationship Id="rId99" Type="http://schemas.openxmlformats.org/officeDocument/2006/relationships/hyperlink" Target="http://www.moderngraham.com/2016/07/04/ca-inc-valuation-july-2016-ca/?utm_source=MGScreens&amp;utm_medium=ebook" TargetMode="External"/><Relationship Id="rId122" Type="http://schemas.openxmlformats.org/officeDocument/2006/relationships/hyperlink" Target="http://www.moderngraham.com/2016/12/15/chemed-corporation-valuation-initial-coverage-che/?utm_source=MGScreens&amp;utm_medium=ebook" TargetMode="External"/><Relationship Id="rId164" Type="http://schemas.openxmlformats.org/officeDocument/2006/relationships/hyperlink" Target="http://www.moderngraham.com/2017/02/02/coherent-inc-valuation-initial-coverage-cohr/?utm_source=MGScreens&amp;utm_medium=ebook" TargetMode="External"/><Relationship Id="rId371" Type="http://schemas.openxmlformats.org/officeDocument/2006/relationships/hyperlink" Target="http://www.moderngraham.com/2016/07/24/jpmorgan-chase-co-valuation-july-2016-jpm/?utm_source=MGScreens&amp;utm_medium=ebook" TargetMode="External"/><Relationship Id="rId427" Type="http://schemas.openxmlformats.org/officeDocument/2006/relationships/hyperlink" Target="http://www.moderngraham.com/2016/06/28/lam-research-corp-valuation-june-2016-lrcx/?utm_source=MGScreens&amp;utm_medium=ebook" TargetMode="External"/><Relationship Id="rId469" Type="http://schemas.openxmlformats.org/officeDocument/2006/relationships/hyperlink" Target="http://www.moderngraham.com/2016/08/31/navient-corp-valuation-august-2016-navi/?utm_source=MGScreens&amp;utm_medium=ebook" TargetMode="External"/><Relationship Id="rId634" Type="http://schemas.openxmlformats.org/officeDocument/2006/relationships/hyperlink" Target="http://www.moderngraham.com/2017/02/27/steel-dynamics-inc-valuation-initial-coverage-stld/?utm_source=MGScreens&amp;utm_medium=ebook" TargetMode="External"/><Relationship Id="rId676" Type="http://schemas.openxmlformats.org/officeDocument/2006/relationships/hyperlink" Target="http://www.moderngraham.com/2017/02/07/crescent-point-energy-corp-valuation-initial-coverage-tsecpg/?utm_source=MGScreens&amp;utm_medium=ebook" TargetMode="External"/><Relationship Id="rId26" Type="http://schemas.openxmlformats.org/officeDocument/2006/relationships/hyperlink" Target="http://www.moderngraham.com/2017/01/26/american-financial-group-inc-valuation-january-2017-afg/?utm_source=MGScreens&amp;utm_medium=ebook" TargetMode="External"/><Relationship Id="rId231" Type="http://schemas.openxmlformats.org/officeDocument/2006/relationships/hyperlink" Target="http://www.moderngraham.com/2016/06/26/ecolab-inc-valuation-june-2016-ecl/?utm_source=MGScreens&amp;utm_medium=ebook" TargetMode="External"/><Relationship Id="rId273" Type="http://schemas.openxmlformats.org/officeDocument/2006/relationships/hyperlink" Target="http://www.moderngraham.com/2017/02/27/frontier-communications-corp-valuation-february-2017-ftr/?utm_source=MGScreens&amp;utm_medium=ebook" TargetMode="External"/><Relationship Id="rId329" Type="http://schemas.openxmlformats.org/officeDocument/2006/relationships/hyperlink" Target="http://www.moderngraham.com/2016/12/16/world-fuel-services-corp-valuation-initial-coverage-int/?utm_source=MGScreens&amp;utm_medium=ebook" TargetMode="External"/><Relationship Id="rId480" Type="http://schemas.openxmlformats.org/officeDocument/2006/relationships/hyperlink" Target="http://www.moderngraham.com/2016/08/26/nielsen-nv-valuation-august-2016-nlsn/?utm_source=MGScreens&amp;utm_medium=ebook" TargetMode="External"/><Relationship Id="rId536" Type="http://schemas.openxmlformats.org/officeDocument/2006/relationships/hyperlink" Target="http://www.moderngraham.com/2016/07/02/ryder-system-inc-valuation-july-2016-r/?utm_source=MGScreens&amp;utm_medium=ebook" TargetMode="External"/><Relationship Id="rId701" Type="http://schemas.openxmlformats.org/officeDocument/2006/relationships/hyperlink" Target="http://www.moderngraham.com/2017/02/07/superior-plus-corp-valuation-initial-coverage-tsespb/?utm_source=MGScreens&amp;utm_medium=ebook" TargetMode="External"/><Relationship Id="rId68" Type="http://schemas.openxmlformats.org/officeDocument/2006/relationships/hyperlink" Target="http://www.moderngraham.com/2016/07/27/ashland-inc-valuation-july-2016-ash/?utm_source=MGScreens&amp;utm_medium=ebook" TargetMode="External"/><Relationship Id="rId133" Type="http://schemas.openxmlformats.org/officeDocument/2006/relationships/hyperlink" Target="http://www.moderngraham.com/2016/12/31/circor-international-inc-valuation-initial-coverage-cir/?utm_source=MGScreens&amp;utm_medium=ebook" TargetMode="External"/><Relationship Id="rId175" Type="http://schemas.openxmlformats.org/officeDocument/2006/relationships/hyperlink" Target="http://www.moderngraham.com/2017/02/07/central-pacific-financial-corp-valuation-initial-coverage-cpf/?utm_source=MGScreens&amp;utm_medium=ebook" TargetMode="External"/><Relationship Id="rId340" Type="http://schemas.openxmlformats.org/officeDocument/2006/relationships/hyperlink" Target="http://www.moderngraham.com/2016/12/31/intrepid-potash-inc-valuation-initial-coverage-ipi/?utm_source=MGScreens&amp;utm_medium=ebook" TargetMode="External"/><Relationship Id="rId578" Type="http://schemas.openxmlformats.org/officeDocument/2006/relationships/hyperlink" Target="http://www.moderngraham.com/2017/01/07/scientific-games-corp-valuation-initial-coverage-sgms/?utm_source=MGScreens&amp;utm_medium=ebook" TargetMode="External"/><Relationship Id="rId743" Type="http://schemas.openxmlformats.org/officeDocument/2006/relationships/hyperlink" Target="http://www.moderngraham.com/2016/08/27/waste-management-inc-valuation-august-2016-wm/?utm_source=MGScreens&amp;utm_medium=ebook" TargetMode="External"/><Relationship Id="rId200" Type="http://schemas.openxmlformats.org/officeDocument/2006/relationships/hyperlink" Target="http://www.moderngraham.com/2016/07/01/cognizant-technology-solutions-corp-valuation-july-2016-ctsh/?utm_source=MGScreens&amp;utm_medium=ebook" TargetMode="External"/><Relationship Id="rId382" Type="http://schemas.openxmlformats.org/officeDocument/2006/relationships/hyperlink" Target="http://www.moderngraham.com/2017/02/08/keysight-technologies-inc-valuation-initial-coverage-keys/?utm_source=MGScreens&amp;utm_medium=ebook" TargetMode="External"/><Relationship Id="rId438" Type="http://schemas.openxmlformats.org/officeDocument/2006/relationships/hyperlink" Target="http://www.moderngraham.com/2016/01/30/mattel-inc-valuation-january-2016-update-mat/?utm_source=MGScreens&amp;utm_medium=ebook" TargetMode="External"/><Relationship Id="rId603" Type="http://schemas.openxmlformats.org/officeDocument/2006/relationships/hyperlink" Target="http://www.moderngraham.com/2017/02/03/synchronoss-technologies-inc-valuation-initial-coverage-sncr/?utm_source=MGScreens&amp;utm_medium=ebook" TargetMode="External"/><Relationship Id="rId645" Type="http://schemas.openxmlformats.org/officeDocument/2006/relationships/hyperlink" Target="http://www.moderngraham.com/2016/08/26/symantec-corporation-valuation-august-2016-symc/?utm_source=MGScreens&amp;utm_medium=ebook" TargetMode="External"/><Relationship Id="rId687" Type="http://schemas.openxmlformats.org/officeDocument/2006/relationships/hyperlink" Target="http://www.moderngraham.com/2017/01/28/just-energy-group-inc-valuation-initial-coverage-tse-je/?utm_source=MGScreens&amp;utm_medium=ebook" TargetMode="External"/><Relationship Id="rId242" Type="http://schemas.openxmlformats.org/officeDocument/2006/relationships/hyperlink" Target="http://www.moderngraham.com/2017/02/26/equity-residential-valuation-february-2017-eqr/?utm_source=MGScreens&amp;utm_medium=ebook" TargetMode="External"/><Relationship Id="rId284" Type="http://schemas.openxmlformats.org/officeDocument/2006/relationships/hyperlink" Target="http://www.moderngraham.com/2016/07/22/gamestop-corp-valuation-july-2016-gme/?utm_source=MGScreens&amp;utm_medium=ebook" TargetMode="External"/><Relationship Id="rId491" Type="http://schemas.openxmlformats.org/officeDocument/2006/relationships/hyperlink" Target="http://www.moderngraham.com/2017/02/09/newell-brands-inc-valuation-february-2017-nwl/?utm_source=MGScreens&amp;utm_medium=ebook" TargetMode="External"/><Relationship Id="rId505" Type="http://schemas.openxmlformats.org/officeDocument/2006/relationships/hyperlink" Target="http://www.moderngraham.com/2016/07/31/pge-corp-valuation-july-2016-pcg/?utm_source=MGScreens&amp;utm_medium=ebook" TargetMode="External"/><Relationship Id="rId712" Type="http://schemas.openxmlformats.org/officeDocument/2006/relationships/hyperlink" Target="http://www.moderngraham.com/2016/06/26/textron-inc-valuation-june-2016-txt/?utm_source=MGScreens&amp;utm_medium=ebook" TargetMode="External"/><Relationship Id="rId37" Type="http://schemas.openxmlformats.org/officeDocument/2006/relationships/hyperlink" Target="http://www.moderngraham.com/2016/08/25/albemarle-corporation-valuation-august-2016-alb/?utm_source=MGScreens&amp;utm_medium=ebook" TargetMode="External"/><Relationship Id="rId79" Type="http://schemas.openxmlformats.org/officeDocument/2006/relationships/hyperlink" Target="http://www.moderngraham.com/2016/06/14/bed-bath-beyond-inc-valuation-june-2016-bbby/?utm_source=MGScreens&amp;utm_medium=ebook" TargetMode="External"/><Relationship Id="rId102" Type="http://schemas.openxmlformats.org/officeDocument/2006/relationships/hyperlink" Target="http://www.moderngraham.com/2016/05/17/cameron-international-company-valuation-may-2016-cam/?utm_source=MGScreens&amp;utm_medium=ebook" TargetMode="External"/><Relationship Id="rId144" Type="http://schemas.openxmlformats.org/officeDocument/2006/relationships/hyperlink" Target="http://www.moderngraham.com/2016/08/22/comerica-inc-valuation-august-2016-cma/?utm_source=MGScreens&amp;utm_medium=ebook" TargetMode="External"/><Relationship Id="rId547" Type="http://schemas.openxmlformats.org/officeDocument/2006/relationships/hyperlink" Target="http://www.moderngraham.com/2016/07/31/rockwell-automation-inc-valuation-july-2016-rok/?utm_source=MGScreens&amp;utm_medium=ebook" TargetMode="External"/><Relationship Id="rId589" Type="http://schemas.openxmlformats.org/officeDocument/2006/relationships/hyperlink" Target="http://www.moderngraham.com/2017/01/16/silicon-laboratories-valuation-initial-coverage-slab/?utm_source=MGScreens&amp;utm_medium=ebook" TargetMode="External"/><Relationship Id="rId754" Type="http://schemas.openxmlformats.org/officeDocument/2006/relationships/hyperlink" Target="http://www.moderngraham.com/2016/08/16/wynn-resorts-limited-valuation-august-2016-wynn/?utm_source=MGScreens&amp;utm_medium=ebook" TargetMode="External"/><Relationship Id="rId90" Type="http://schemas.openxmlformats.org/officeDocument/2006/relationships/hyperlink" Target="http://www.moderngraham.com/2016/06/21/blackrock-inc-valuation-june-2016-blk/?utm_source=MGScreens&amp;utm_medium=ebook" TargetMode="External"/><Relationship Id="rId186" Type="http://schemas.openxmlformats.org/officeDocument/2006/relationships/hyperlink" Target="http://www.moderngraham.com/2016/01/30/salesforce-com-valuation-january-2016-update-crm/?utm_source=MGScreens&amp;utm_medium=ebook" TargetMode="External"/><Relationship Id="rId351" Type="http://schemas.openxmlformats.org/officeDocument/2006/relationships/hyperlink" Target="http://www.moderngraham.com/2017/01/11/itron-inc-valuation-initial-coverage-itri/?utm_source=MGScreens&amp;utm_medium=ebook" TargetMode="External"/><Relationship Id="rId393" Type="http://schemas.openxmlformats.org/officeDocument/2006/relationships/hyperlink" Target="http://www.moderngraham.com/2017/02/13/kemper-corp-valuation-initial-coverage-kmpr/?utm_source=MGScreens&amp;utm_medium=ebook" TargetMode="External"/><Relationship Id="rId407" Type="http://schemas.openxmlformats.org/officeDocument/2006/relationships/hyperlink" Target="http://www.moderngraham.com/2017/02/24/kapstone-paper-and-packaging-corp-valuation-initial-coverage-ks/?utm_source=MGScreens&amp;utm_medium=ebook" TargetMode="External"/><Relationship Id="rId449" Type="http://schemas.openxmlformats.org/officeDocument/2006/relationships/hyperlink" Target="http://www.moderngraham.com/2016/12/21/martin-marietta-materials-inc-valuation-december-2016-mlm/?utm_source=MGScreens&amp;utm_medium=ebook" TargetMode="External"/><Relationship Id="rId614" Type="http://schemas.openxmlformats.org/officeDocument/2006/relationships/hyperlink" Target="http://www.moderngraham.com/2017/02/02/staples-inc-valuation-february-2017-spls/?utm_source=MGScreens&amp;utm_medium=ebook" TargetMode="External"/><Relationship Id="rId656" Type="http://schemas.openxmlformats.org/officeDocument/2006/relationships/hyperlink" Target="http://www.moderngraham.com/2016/12/31/tjx-companies-inc-valuation-december-2016-tjx/?utm_source=MGScreens&amp;utm_medium=ebook" TargetMode="External"/><Relationship Id="rId211" Type="http://schemas.openxmlformats.org/officeDocument/2006/relationships/hyperlink" Target="http://www.moderngraham.com/2017/01/11/d-r-horton-inc-valuation-january-2017-dhi/?utm_source=MGScreens&amp;utm_medium=ebook" TargetMode="External"/><Relationship Id="rId253" Type="http://schemas.openxmlformats.org/officeDocument/2006/relationships/hyperlink" Target="http://www.moderngraham.com/2016/06/25/expeditors-international-of-washington-valuation-june-2016-expd/?utm_source=MGScreens&amp;utm_medium=ebook" TargetMode="External"/><Relationship Id="rId295" Type="http://schemas.openxmlformats.org/officeDocument/2006/relationships/hyperlink" Target="http://www.moderngraham.com/2017/01/31/harman-international-industries-inc-valuation-january-2017-har/?utm_source=MGScreens&amp;utm_medium=ebook" TargetMode="External"/><Relationship Id="rId309" Type="http://schemas.openxmlformats.org/officeDocument/2006/relationships/hyperlink" Target="http://www.moderngraham.com/2016/06/30/hr-block-inc-valuation-june-2016-hrb/?utm_source=MGScreens&amp;utm_medium=ebook" TargetMode="External"/><Relationship Id="rId460" Type="http://schemas.openxmlformats.org/officeDocument/2006/relationships/hyperlink" Target="http://www.moderngraham.com/2016/07/12/marathon-oil-corp-valuation-july-2016-mro/?utm_source=MGScreens&amp;utm_medium=ebook" TargetMode="External"/><Relationship Id="rId516" Type="http://schemas.openxmlformats.org/officeDocument/2006/relationships/hyperlink" Target="http://www.moderngraham.com/2016/07/03/perkinelmer-inc-valuation-july-2016-pki/?utm_source=MGScreens&amp;utm_medium=ebook" TargetMode="External"/><Relationship Id="rId698" Type="http://schemas.openxmlformats.org/officeDocument/2006/relationships/hyperlink" Target="http://www.moderngraham.com/2017/01/25/sun-life-financial-inc-valuation-initial-coverage-tseslf/?utm_source=MGScreens&amp;utm_medium=ebook" TargetMode="External"/><Relationship Id="rId48" Type="http://schemas.openxmlformats.org/officeDocument/2006/relationships/hyperlink" Target="http://www.moderngraham.com/2017/01/12/affiliated-managers-group-inc-valuation-january-2017-amg/?utm_source=MGScreens&amp;utm_medium=ebook" TargetMode="External"/><Relationship Id="rId113" Type="http://schemas.openxmlformats.org/officeDocument/2006/relationships/hyperlink" Target="http://www.moderngraham.com/2016/12/04/ceva-inc-valuation-initial-coverage-ceva/?utm_source=MGScreens&amp;utm_medium=ebook" TargetMode="External"/><Relationship Id="rId320" Type="http://schemas.openxmlformats.org/officeDocument/2006/relationships/hyperlink" Target="http://www.moderngraham.com/2016/12/03/ilg-inc-valuation-initial-coverage-ilg/?utm_source=MGScreens&amp;utm_medium=ebook" TargetMode="External"/><Relationship Id="rId558" Type="http://schemas.openxmlformats.org/officeDocument/2006/relationships/hyperlink" Target="http://www.moderngraham.com/2016/12/08/sabra-health-care-reit-inc-valuation-initial-coverage-sbra/?utm_source=MGScreens&amp;utm_medium=ebook" TargetMode="External"/><Relationship Id="rId723" Type="http://schemas.openxmlformats.org/officeDocument/2006/relationships/hyperlink" Target="http://www.moderngraham.com/2016/05/18/united-technologies-corporation-valuation-may-2016-utx/?utm_source=MGScreens&amp;utm_medium=ebook" TargetMode="External"/><Relationship Id="rId765" Type="http://schemas.openxmlformats.org/officeDocument/2006/relationships/hyperlink" Target="http://www.moderngraham.com/2016/06/12/zimmer-biomet-holdings-inc-valuation-june-2016-zbh/?utm_source=MGScreens&amp;utm_medium=ebook" TargetMode="External"/><Relationship Id="rId155" Type="http://schemas.openxmlformats.org/officeDocument/2006/relationships/hyperlink" Target="http://www.moderngraham.com/2017/01/26/cinemark-holdings-inc-valuation-initial-coverage-cnk/?utm_source=MGScreens&amp;utm_medium=ebook" TargetMode="External"/><Relationship Id="rId197" Type="http://schemas.openxmlformats.org/officeDocument/2006/relationships/hyperlink" Target="http://www.moderngraham.com/2016/08/04/csx-corporation-valuation-august-2016-csx/?utm_source=MGScreens&amp;utm_medium=ebook" TargetMode="External"/><Relationship Id="rId362" Type="http://schemas.openxmlformats.org/officeDocument/2006/relationships/hyperlink" Target="http://www.moderngraham.com/2017/01/27/j-c-penney-company-inc-valuation-initial-coverage-jcp/?utm_source=MGScreens&amp;utm_medium=ebook" TargetMode="External"/><Relationship Id="rId418" Type="http://schemas.openxmlformats.org/officeDocument/2006/relationships/hyperlink" Target="http://www.moderngraham.com/2016/11/19/lennar-corp-valuation-november-2016-len/?utm_source=MGScreens&amp;utm_medium=ebook" TargetMode="External"/><Relationship Id="rId625" Type="http://schemas.openxmlformats.org/officeDocument/2006/relationships/hyperlink" Target="http://www.moderngraham.com/2017/02/14/simpson-manufacturing-co-valuation-february-2017-ssd/?utm_source=MGScreens&amp;utm_medium=ebook" TargetMode="External"/><Relationship Id="rId222" Type="http://schemas.openxmlformats.org/officeDocument/2006/relationships/hyperlink" Target="http://www.moderngraham.com/2016/07/01/dow-chemical-co-valuation-july-2016-dow/?utm_source=MGScreens&amp;utm_medium=ebook" TargetMode="External"/><Relationship Id="rId264" Type="http://schemas.openxmlformats.org/officeDocument/2006/relationships/hyperlink" Target="http://www.moderngraham.com/2016/07/02/fifth-third-bancorp-valuation-july-2016-fitb/?utm_source=MGScreens&amp;utm_medium=ebook" TargetMode="External"/><Relationship Id="rId471" Type="http://schemas.openxmlformats.org/officeDocument/2006/relationships/hyperlink" Target="http://www.moderngraham.com/2016/07/12/nabors-industries-ltd-valuation-july-2016-nbr/?utm_source=MGScreens&amp;utm_medium=ebook" TargetMode="External"/><Relationship Id="rId667" Type="http://schemas.openxmlformats.org/officeDocument/2006/relationships/hyperlink" Target="http://www.moderngraham.com/2016/12/13/cineplex-inc-valuation-initial-coverage-tsecgx/?utm_source=MGScreens&amp;utm_medium=ebook" TargetMode="External"/><Relationship Id="rId17" Type="http://schemas.openxmlformats.org/officeDocument/2006/relationships/hyperlink" Target="http://www.moderngraham.com/2017/01/03/archer-daniels-midland-company-valuation-january-2017-adm/?utm_source=MGScreens&amp;utm_medium=ebook" TargetMode="External"/><Relationship Id="rId59" Type="http://schemas.openxmlformats.org/officeDocument/2006/relationships/hyperlink" Target="http://www.moderngraham.com/2016/01/30/apache-corporation-valuation-january-2016-update-apa/?utm_source=MGScreens&amp;utm_medium=ebook" TargetMode="External"/><Relationship Id="rId124" Type="http://schemas.openxmlformats.org/officeDocument/2006/relationships/hyperlink" Target="http://www.moderngraham.com/2016/08/29/c-h-robinson-worldwide-inc-valuation-august-2016-chrw/?utm_source=MGScreens&amp;utm_medium=ebook" TargetMode="External"/><Relationship Id="rId527" Type="http://schemas.openxmlformats.org/officeDocument/2006/relationships/hyperlink" Target="http://www.moderngraham.com/2016/07/15/public-storage-valuation-july-2016-psa/?utm_source=MGScreens&amp;utm_medium=ebook" TargetMode="External"/><Relationship Id="rId569" Type="http://schemas.openxmlformats.org/officeDocument/2006/relationships/hyperlink" Target="http://www.moderngraham.com/2016/12/19/shoe-carnival-inc-valuation-initial-coverage-scvl/?utm_source=MGScreens&amp;utm_medium=ebook" TargetMode="External"/><Relationship Id="rId734" Type="http://schemas.openxmlformats.org/officeDocument/2006/relationships/hyperlink" Target="http://www.moderngraham.com/2016/07/28/verizon-communications-inc-valuation-july-2016-vz/?utm_source=MGScreens&amp;utm_medium=ebook" TargetMode="External"/><Relationship Id="rId70" Type="http://schemas.openxmlformats.org/officeDocument/2006/relationships/hyperlink" Target="http://www.moderngraham.com/2016/05/21/avalonbay-communities-inc-valuation-may-2016-avb/?utm_source=MGScreens&amp;utm_medium=ebook" TargetMode="External"/><Relationship Id="rId166" Type="http://schemas.openxmlformats.org/officeDocument/2006/relationships/hyperlink" Target="http://www.moderngraham.com/2017/01/10/rockwell-collins-inc-valuation-january-2017-col/?utm_source=MGScreens&amp;utm_medium=ebook" TargetMode="External"/><Relationship Id="rId331" Type="http://schemas.openxmlformats.org/officeDocument/2006/relationships/hyperlink" Target="http://www.moderngraham.com/2016/12/19/intl-fcstone-inc-valuation-initial-coverage-intl/?utm_source=MGScreens&amp;utm_medium=ebook" TargetMode="External"/><Relationship Id="rId373" Type="http://schemas.openxmlformats.org/officeDocument/2006/relationships/hyperlink" Target="http://www.moderngraham.com/2016/05/14/nordstrom-inc-valuation-may-2016-jwn/?utm_source=MGScreens&amp;utm_medium=ebook" TargetMode="External"/><Relationship Id="rId429" Type="http://schemas.openxmlformats.org/officeDocument/2006/relationships/hyperlink" Target="http://www.moderngraham.com/2017/02/09/southwest-airlines-co-valuation-february-2017-luv/?utm_source=MGScreens&amp;utm_medium=ebook" TargetMode="External"/><Relationship Id="rId580" Type="http://schemas.openxmlformats.org/officeDocument/2006/relationships/hyperlink" Target="http://www.moderngraham.com/2017/01/08/steve-madden-ltd-valuation-initial-coverage-shoo/?utm_source=MGScreens&amp;utm_medium=ebook" TargetMode="External"/><Relationship Id="rId636" Type="http://schemas.openxmlformats.org/officeDocument/2006/relationships/hyperlink" Target="http://www.moderngraham.com/2017/02/28/strayer-education-inc-valuation-initial-coverage-stra/?utm_source=MGScreens&amp;utm_medium=ebook" TargetMode="External"/><Relationship Id="rId1" Type="http://schemas.openxmlformats.org/officeDocument/2006/relationships/hyperlink" Target="http://www.moderngraham.com/2017/02/10/agilent-technologies-inc-valuation-february-2017-a/?utm_source=MGScreens&amp;utm_medium=ebook" TargetMode="External"/><Relationship Id="rId233" Type="http://schemas.openxmlformats.org/officeDocument/2006/relationships/hyperlink" Target="http://www.moderngraham.com/2017/02/04/equifax-inc-valuation-february-2017-efx/?utm_source=MGScreens&amp;utm_medium=ebook" TargetMode="External"/><Relationship Id="rId440" Type="http://schemas.openxmlformats.org/officeDocument/2006/relationships/hyperlink" Target="http://www.moderngraham.com/2016/07/27/microchip-technology-inc-valuation-july-2016-mchp/?utm_source=MGScreens&amp;utm_medium=ebook" TargetMode="External"/><Relationship Id="rId678" Type="http://schemas.openxmlformats.org/officeDocument/2006/relationships/hyperlink" Target="http://www.moderngraham.com/2017/02/12/crew-energy-inc-valuation-initial-coverage-tsecr/?utm_source=MGScreens&amp;utm_medium=ebook" TargetMode="External"/><Relationship Id="rId28" Type="http://schemas.openxmlformats.org/officeDocument/2006/relationships/hyperlink" Target="http://www.moderngraham.com/2017/02/07/agco-corporation-valuation-february-2017-agco/?utm_source=MGScreens&amp;utm_medium=ebook" TargetMode="External"/><Relationship Id="rId275" Type="http://schemas.openxmlformats.org/officeDocument/2006/relationships/hyperlink" Target="http://www.moderngraham.com/2016/01/07/general-dynamics-corporation-valuation-january-2016-update-gd/?utm_source=MGScreens&amp;utm_medium=ebook" TargetMode="External"/><Relationship Id="rId300" Type="http://schemas.openxmlformats.org/officeDocument/2006/relationships/hyperlink" Target="http://www.moderngraham.com/2016/12/01/welltower-inc-valuation-november-2016-hcn/?utm_source=MGScreens&amp;utm_medium=ebook" TargetMode="External"/><Relationship Id="rId482" Type="http://schemas.openxmlformats.org/officeDocument/2006/relationships/hyperlink" Target="http://www.moderngraham.com/2017/02/20/northrop-grumman-corp-valuation-february-2017-noc/?utm_source=MGScreens&amp;utm_medium=ebook" TargetMode="External"/><Relationship Id="rId538" Type="http://schemas.openxmlformats.org/officeDocument/2006/relationships/hyperlink" Target="http://www.moderngraham.com/2016/07/06/raven-industries-inc-valuation-july-2016-ravn/?utm_source=MGScreens&amp;utm_medium=ebook" TargetMode="External"/><Relationship Id="rId703" Type="http://schemas.openxmlformats.org/officeDocument/2006/relationships/hyperlink" Target="http://www.moderngraham.com/2017/02/14/smart-reit-valuation-initial-coverage-tsesru-un/?utm_source=MGScreens&amp;utm_medium=ebook" TargetMode="External"/><Relationship Id="rId745" Type="http://schemas.openxmlformats.org/officeDocument/2006/relationships/hyperlink" Target="http://www.moderngraham.com/2016/05/20/wal-mart-stores-inc-valuation-may-2016-wmt/?utm_source=MGScreens&amp;utm_medium=ebook" TargetMode="External"/><Relationship Id="rId81" Type="http://schemas.openxmlformats.org/officeDocument/2006/relationships/hyperlink" Target="http://www.moderngraham.com/2016/07/28/best-buy-co-valuation-july-2016-bby/?utm_source=MGScreens&amp;utm_medium=ebook" TargetMode="External"/><Relationship Id="rId135" Type="http://schemas.openxmlformats.org/officeDocument/2006/relationships/hyperlink" Target="http://www.moderngraham.com/2016/01/27/colgate-palmolive-co-valuation-january-2016-update-cl/?utm_source=MGScreens&amp;utm_medium=ebook" TargetMode="External"/><Relationship Id="rId177" Type="http://schemas.openxmlformats.org/officeDocument/2006/relationships/hyperlink" Target="http://www.moderngraham.com/2017/02/08/copart-inc-valuation-initial-coverage-cprt/?utm_source=MGScreens&amp;utm_medium=ebook" TargetMode="External"/><Relationship Id="rId342" Type="http://schemas.openxmlformats.org/officeDocument/2006/relationships/hyperlink" Target="http://www.moderngraham.com/2017/01/07/inteliquent-inc-valuation-initial-coverage-iqnt/?utm_source=MGScreens&amp;utm_medium=ebook" TargetMode="External"/><Relationship Id="rId384" Type="http://schemas.openxmlformats.org/officeDocument/2006/relationships/hyperlink" Target="http://www.moderngraham.com/2017/02/09/kraft-heinz-co-valuation-initial-coverage-khc/?utm_source=MGScreens&amp;utm_medium=ebook" TargetMode="External"/><Relationship Id="rId591" Type="http://schemas.openxmlformats.org/officeDocument/2006/relationships/hyperlink" Target="http://www.moderngraham.com/2017/01/24/u-s-silica-holdings-inc-valuation-initial-coverage-slca/?utm_source=MGScreens&amp;utm_medium=ebook" TargetMode="External"/><Relationship Id="rId605" Type="http://schemas.openxmlformats.org/officeDocument/2006/relationships/hyperlink" Target="http://www.moderngraham.com/2016/07/31/scripps-networks-valuation-july-2016-sni/?utm_source=MGScreens&amp;utm_medium=ebook" TargetMode="External"/><Relationship Id="rId202" Type="http://schemas.openxmlformats.org/officeDocument/2006/relationships/hyperlink" Target="http://www.moderngraham.com/2015/12/11/cvs-health-corp-valuation-december-2015-update-cvs/?utm_source=MGScreens&amp;utm_medium=ebook" TargetMode="External"/><Relationship Id="rId244" Type="http://schemas.openxmlformats.org/officeDocument/2006/relationships/hyperlink" Target="http://www.moderngraham.com/2016/08/26/eversource-energy-valuation-august-2016-es/?utm_source=MGScreens&amp;utm_medium=ebook" TargetMode="External"/><Relationship Id="rId647" Type="http://schemas.openxmlformats.org/officeDocument/2006/relationships/hyperlink" Target="http://www.moderngraham.com/2016/07/19/att-inc-valuation-july-2016-t/?utm_source=MGScreens&amp;utm_medium=ebook" TargetMode="External"/><Relationship Id="rId689" Type="http://schemas.openxmlformats.org/officeDocument/2006/relationships/hyperlink" Target="http://www.moderngraham.com/2017/02/06/kelt-exploration-ltd-valuation-initial-coverage-tsekel/?utm_source=MGScreens&amp;utm_medium=ebook" TargetMode="External"/><Relationship Id="rId39" Type="http://schemas.openxmlformats.org/officeDocument/2006/relationships/hyperlink" Target="http://www.moderngraham.com/2016/09/01/align-technology-inc-valuation-august-2016-algn/?utm_source=MGScreens&amp;utm_medium=ebook" TargetMode="External"/><Relationship Id="rId286" Type="http://schemas.openxmlformats.org/officeDocument/2006/relationships/hyperlink" Target="http://www.moderngraham.com/2016/06/14/alphabet-inc-valuation-june-2016-googl/?utm_source=MGScreens&amp;utm_medium=ebook" TargetMode="External"/><Relationship Id="rId451" Type="http://schemas.openxmlformats.org/officeDocument/2006/relationships/hyperlink" Target="http://www.moderngraham.com/2016/12/13/3m-co-valuation-december-2016-mmm/?utm_source=MGScreens&amp;utm_medium=ebook" TargetMode="External"/><Relationship Id="rId493" Type="http://schemas.openxmlformats.org/officeDocument/2006/relationships/hyperlink" Target="http://www.moderngraham.com/2016/11/21/realty-income-corp-valuation-november-2016-o/?utm_source=MGScreens&amp;utm_medium=ebook" TargetMode="External"/><Relationship Id="rId507" Type="http://schemas.openxmlformats.org/officeDocument/2006/relationships/hyperlink" Target="http://www.moderngraham.com/2016/08/25/patterson-companies-inc-valuation-august-2016-pdco/?utm_source=MGScreens&amp;utm_medium=ebook" TargetMode="External"/><Relationship Id="rId549" Type="http://schemas.openxmlformats.org/officeDocument/2006/relationships/hyperlink" Target="http://www.moderngraham.com/2016/06/21/ross-stores-inc-valuation-june-2016-rost/?utm_source=MGScreens&amp;utm_medium=ebook" TargetMode="External"/><Relationship Id="rId714" Type="http://schemas.openxmlformats.org/officeDocument/2006/relationships/hyperlink" Target="http://www.moderngraham.com/2016/08/26/universal-health-services-inc-valuation-august-2016-uhs/?utm_source=MGScreens&amp;utm_medium=ebook" TargetMode="External"/><Relationship Id="rId756" Type="http://schemas.openxmlformats.org/officeDocument/2006/relationships/hyperlink" Target="http://www.moderngraham.com/2016/05/17/xcel-energy-inc-valuation-may-2016-xel/?utm_source=MGScreens&amp;utm_medium=ebook" TargetMode="External"/><Relationship Id="rId50" Type="http://schemas.openxmlformats.org/officeDocument/2006/relationships/hyperlink" Target="http://www.moderngraham.com/2016/06/14/ameriprise-financial-inc-valuation-june-2016-amp/?utm_source=MGScreens&amp;utm_medium=ebook" TargetMode="External"/><Relationship Id="rId104" Type="http://schemas.openxmlformats.org/officeDocument/2006/relationships/hyperlink" Target="http://www.moderngraham.com/2016/08/22/chubb-limited-valuation-august-2016-cb/?utm_source=MGScreens&amp;utm_medium=ebook" TargetMode="External"/><Relationship Id="rId146" Type="http://schemas.openxmlformats.org/officeDocument/2006/relationships/hyperlink" Target="http://www.moderngraham.com/2016/06/20/comcast-corporation-valuation-june-2016-cmcsa/?utm_source=MGScreens&amp;utm_medium=ebook" TargetMode="External"/><Relationship Id="rId188" Type="http://schemas.openxmlformats.org/officeDocument/2006/relationships/hyperlink" Target="http://www.moderngraham.com/2017/02/23/carpenter-technology-corp-valuation-initial-coverage-crs/?utm_source=MGScreens&amp;utm_medium=ebook" TargetMode="External"/><Relationship Id="rId311" Type="http://schemas.openxmlformats.org/officeDocument/2006/relationships/hyperlink" Target="http://www.moderngraham.com/2016/02/18/harris-corporation-valuation-february-2016-hrs/?utm_source=MGScreens&amp;utm_medium=ebook" TargetMode="External"/><Relationship Id="rId353" Type="http://schemas.openxmlformats.org/officeDocument/2006/relationships/hyperlink" Target="http://www.moderngraham.com/2016/07/06/illinois-tool-works-inc-valuation-july-2016-itw/?utm_source=MGScreens&amp;utm_medium=ebook" TargetMode="External"/><Relationship Id="rId395" Type="http://schemas.openxmlformats.org/officeDocument/2006/relationships/hyperlink" Target="http://www.moderngraham.com/2016/12/02/carmax-inc-valuation-november-2016-kmx/?utm_source=MGScreens&amp;utm_medium=ebook" TargetMode="External"/><Relationship Id="rId409" Type="http://schemas.openxmlformats.org/officeDocument/2006/relationships/hyperlink" Target="http://www.moderngraham.com/2016/12/21/kansas-city-southern-valuation-december-2016-ksu/?utm_source=MGScreens&amp;utm_medium=ebook" TargetMode="External"/><Relationship Id="rId560" Type="http://schemas.openxmlformats.org/officeDocument/2006/relationships/hyperlink" Target="http://www.moderngraham.com/2016/06/30/starbucks-corp-valuation-june-2016-sbux/?utm_source=MGScreens&amp;utm_medium=ebook" TargetMode="External"/><Relationship Id="rId92" Type="http://schemas.openxmlformats.org/officeDocument/2006/relationships/hyperlink" Target="http://www.moderngraham.com/2016/07/01/bemis-company-inc-valuation-july-2016/?utm_source=MGScreens&amp;utm_medium=ebook" TargetMode="External"/><Relationship Id="rId213" Type="http://schemas.openxmlformats.org/officeDocument/2006/relationships/hyperlink" Target="http://www.moderngraham.com/2015/12/10/walt-disney-co-valuation-december-2015-update-dis/?utm_source=MGScreens&amp;utm_medium=ebook" TargetMode="External"/><Relationship Id="rId420" Type="http://schemas.openxmlformats.org/officeDocument/2006/relationships/hyperlink" Target="http://www.moderngraham.com/2016/07/12/l-3-communications-holdings-inc-valuation-july-2016-lll/?utm_source=MGScreens&amp;utm_medium=ebook" TargetMode="External"/><Relationship Id="rId616" Type="http://schemas.openxmlformats.org/officeDocument/2006/relationships/hyperlink" Target="http://www.moderngraham.com/2017/02/09/spok-holdings-inc-valuation-initial-coverage-spok/?utm_source=MGScreens&amp;utm_medium=ebook" TargetMode="External"/><Relationship Id="rId658" Type="http://schemas.openxmlformats.org/officeDocument/2006/relationships/hyperlink" Target="http://www.moderngraham.com/2016/12/08/thermo-fisher-scientific-inc-valuation-december-2016-tmo/?utm_source=MGScreens&amp;utm_medium=ebook" TargetMode="External"/><Relationship Id="rId255" Type="http://schemas.openxmlformats.org/officeDocument/2006/relationships/hyperlink" Target="http://www.moderngraham.com/2016/12/02/ford-motor-company-valuation-november-2016-f/?utm_source=MGScreens&amp;utm_medium=ebook" TargetMode="External"/><Relationship Id="rId297" Type="http://schemas.openxmlformats.org/officeDocument/2006/relationships/hyperlink" Target="http://www.moderngraham.com/2016/06/27/huntington-bancshares-inc-valuation-june-2016-hban/?utm_source=MGScreens&amp;utm_medium=ebook" TargetMode="External"/><Relationship Id="rId462" Type="http://schemas.openxmlformats.org/officeDocument/2006/relationships/hyperlink" Target="http://www.moderngraham.com/2017/02/02/microsoft-corporation-valuation-february-2017-msft/?utm_source=MGScreens&amp;utm_medium=ebook" TargetMode="External"/><Relationship Id="rId518" Type="http://schemas.openxmlformats.org/officeDocument/2006/relationships/hyperlink" Target="http://www.moderngraham.com/2016/06/29/philip-morris-international-inc-valuation-june-2016-pm/?utm_source=MGScreens&amp;utm_medium=ebook" TargetMode="External"/><Relationship Id="rId725" Type="http://schemas.openxmlformats.org/officeDocument/2006/relationships/hyperlink" Target="http://www.moderngraham.com/2016/07/01/varian-medical-systems-inc-valuation-july-2016-var/?utm_source=MGScreens&amp;utm_medium=ebook" TargetMode="External"/><Relationship Id="rId115" Type="http://schemas.openxmlformats.org/officeDocument/2006/relationships/hyperlink" Target="http://www.moderngraham.com/2016/12/05/citizens-financial-group-inc-valuation-initial-coverage-cfg/?utm_source=MGScreens&amp;utm_medium=ebook" TargetMode="External"/><Relationship Id="rId157" Type="http://schemas.openxmlformats.org/officeDocument/2006/relationships/hyperlink" Target="http://www.moderngraham.com/2017/01/28/cno-financial-group-inc-valuation-january-2017-cno/?utm_source=MGScreens&amp;utm_medium=ebook" TargetMode="External"/><Relationship Id="rId322" Type="http://schemas.openxmlformats.org/officeDocument/2006/relationships/hyperlink" Target="http://www.moderngraham.com/2016/12/06/ingram-micro-inc-valuation-initial-coverage-im/?utm_source=MGScreens&amp;utm_medium=ebook" TargetMode="External"/><Relationship Id="rId364" Type="http://schemas.openxmlformats.org/officeDocument/2006/relationships/hyperlink" Target="http://www.moderngraham.com/2017/01/29/jj-snack-foods-corp-valuation-initial-coverage-jjsf/?utm_source=MGScreens&amp;utm_medium=ebook" TargetMode="External"/><Relationship Id="rId767" Type="http://schemas.openxmlformats.org/officeDocument/2006/relationships/hyperlink" Target="http://www.moderngraham.com/2016/06/12/zoetis-inc-valuation-june-2016-zts/?utm_source=MGScreens&amp;utm_medium=ebook" TargetMode="External"/><Relationship Id="rId61" Type="http://schemas.openxmlformats.org/officeDocument/2006/relationships/hyperlink" Target="http://www.moderngraham.com/2017/01/27/air-products-chemicals-inc-valuation-january-2017-apd/?utm_source=MGScreens&amp;utm_medium=ebook" TargetMode="External"/><Relationship Id="rId199" Type="http://schemas.openxmlformats.org/officeDocument/2006/relationships/hyperlink" Target="http://www.moderngraham.com/2016/02/12/centurylink-inc-valuation-february-2016-ctl/?utm_source=MGScreens&amp;utm_medium=ebook" TargetMode="External"/><Relationship Id="rId571" Type="http://schemas.openxmlformats.org/officeDocument/2006/relationships/hyperlink" Target="http://www.moderngraham.com/2016/12/02/sealed-air-corp-valuation-november-2016-see/?utm_source=MGScreens&amp;utm_medium=ebook" TargetMode="External"/><Relationship Id="rId627" Type="http://schemas.openxmlformats.org/officeDocument/2006/relationships/hyperlink" Target="http://www.moderngraham.com/2017/02/22/e-w-scripps-co-valuation-initial-coverage-ssp/?utm_source=MGScreens&amp;utm_medium=ebook" TargetMode="External"/><Relationship Id="rId669" Type="http://schemas.openxmlformats.org/officeDocument/2006/relationships/hyperlink" Target="http://www.moderngraham.com/2017/01/03/ci-financial-corp-valuation-initial-coverage-tse-cix/?utm_source=MGScreens&amp;utm_medium=ebook" TargetMode="External"/><Relationship Id="rId19" Type="http://schemas.openxmlformats.org/officeDocument/2006/relationships/hyperlink" Target="http://www.moderngraham.com/2017/02/04/alliance-data-systems-corp-valuation-february-2017-ads/?utm_source=MGScreens&amp;utm_medium=ebook" TargetMode="External"/><Relationship Id="rId224" Type="http://schemas.openxmlformats.org/officeDocument/2006/relationships/hyperlink" Target="http://www.moderngraham.com/2017/02/03/darden-restaurants-inc-valuation-february-2017-dri/?utm_source=MGScreens&amp;utm_medium=ebook" TargetMode="External"/><Relationship Id="rId266" Type="http://schemas.openxmlformats.org/officeDocument/2006/relationships/hyperlink" Target="http://www.moderngraham.com/2016/12/10/fluor-corporation-valuation-december-2016-flr/?utm_source=MGScreens&amp;utm_medium=ebook" TargetMode="External"/><Relationship Id="rId431" Type="http://schemas.openxmlformats.org/officeDocument/2006/relationships/hyperlink" Target="http://www.moderngraham.com/2016/06/21/lyondellbasell-industries-valuation-june-2016-lyb/?utm_source=MGScreens&amp;utm_medium=ebook" TargetMode="External"/><Relationship Id="rId473" Type="http://schemas.openxmlformats.org/officeDocument/2006/relationships/hyperlink" Target="http://www.moderngraham.com/2016/07/31/noble-corp-plc-valuation-july-2016-ne/?utm_source=MGScreens&amp;utm_medium=ebook" TargetMode="External"/><Relationship Id="rId529" Type="http://schemas.openxmlformats.org/officeDocument/2006/relationships/hyperlink" Target="http://www.moderngraham.com/2017/01/13/pvh-corp-valuation-january-2017-pvh/?utm_source=MGScreens&amp;utm_medium=ebook" TargetMode="External"/><Relationship Id="rId680" Type="http://schemas.openxmlformats.org/officeDocument/2006/relationships/hyperlink" Target="http://www.moderngraham.com/2017/02/27/chartwell-retirement-residences-valuation-initial-coverage-tsecsh-un/?utm_source=MGScreens&amp;utm_medium=ebook" TargetMode="External"/><Relationship Id="rId736" Type="http://schemas.openxmlformats.org/officeDocument/2006/relationships/hyperlink" Target="http://www.moderngraham.com/2016/07/06/walgreens-boots-alliance-inc-valuation-july-2016-wba/?utm_source=MGScreens&amp;utm_medium=ebook" TargetMode="External"/><Relationship Id="rId30" Type="http://schemas.openxmlformats.org/officeDocument/2006/relationships/hyperlink" Target="http://www.moderngraham.com/2016/12/13/aspen-insurance-holdings-limited-valuation-december-2016-ahl/?utm_source=MGScreens&amp;utm_medium=ebook" TargetMode="External"/><Relationship Id="rId126" Type="http://schemas.openxmlformats.org/officeDocument/2006/relationships/hyperlink" Target="http://www.moderngraham.com/2016/12/20/chesapeake-lodging-trust-valuation-december-2016-chsp/?utm_source=MGScreens&amp;utm_medium=ebook" TargetMode="External"/><Relationship Id="rId168" Type="http://schemas.openxmlformats.org/officeDocument/2006/relationships/hyperlink" Target="http://www.moderngraham.com/2017/02/03/cooper-companies-inc-valuation-initial-coverage-coo/?utm_source=MGScreens&amp;utm_medium=ebook" TargetMode="External"/><Relationship Id="rId333" Type="http://schemas.openxmlformats.org/officeDocument/2006/relationships/hyperlink" Target="http://www.moderngraham.com/2016/12/20/innospec-inc-valuation-initial-coverage-iosp/?utm_source=MGScreens&amp;utm_medium=ebook" TargetMode="External"/><Relationship Id="rId540" Type="http://schemas.openxmlformats.org/officeDocument/2006/relationships/hyperlink" Target="http://www.moderngraham.com/2016/07/24/rowan-companies-plc-valuation-july-2016-rdc/?utm_source=MGScreens&amp;utm_medium=ebook" TargetMode="External"/><Relationship Id="rId72" Type="http://schemas.openxmlformats.org/officeDocument/2006/relationships/hyperlink" Target="http://www.moderngraham.com/2016/07/15/avon-products-inc-valuation-july-2016-avp/?utm_source=MGScreens&amp;utm_medium=ebook" TargetMode="External"/><Relationship Id="rId375" Type="http://schemas.openxmlformats.org/officeDocument/2006/relationships/hyperlink" Target="http://www.moderngraham.com/2017/02/03/kaiser-aluminum-corp-valuation-initial-coverage-kalu/?utm_source=MGScreens&amp;utm_medium=ebook" TargetMode="External"/><Relationship Id="rId582" Type="http://schemas.openxmlformats.org/officeDocument/2006/relationships/hyperlink" Target="http://www.moderngraham.com/2017/01/09/signet-jewelers-ltd-valuation-initial-coverage-sig/?utm_source=MGScreens&amp;utm_medium=ebook" TargetMode="External"/><Relationship Id="rId638" Type="http://schemas.openxmlformats.org/officeDocument/2006/relationships/hyperlink" Target="http://www.moderngraham.com/2016/08/25/starwood-property-trust-inc-valuation-august-2016-stwd/?utm_source=MGScreens&amp;utm_medium=ebook" TargetMode="External"/><Relationship Id="rId3" Type="http://schemas.openxmlformats.org/officeDocument/2006/relationships/hyperlink" Target="http://www.moderngraham.com/2017/02/21/american-airlines-group-inc-valuation-february-2017-aal/?utm_source=MGScreens&amp;utm_medium=ebook" TargetMode="External"/><Relationship Id="rId235" Type="http://schemas.openxmlformats.org/officeDocument/2006/relationships/hyperlink" Target="http://www.moderngraham.com/2016/05/19/estee-lauder-companies-inc-valuation-may-2016-el/?utm_source=MGScreens&amp;utm_medium=ebook" TargetMode="External"/><Relationship Id="rId277" Type="http://schemas.openxmlformats.org/officeDocument/2006/relationships/hyperlink" Target="http://www.moderngraham.com/2016/09/03/goldcorp-inc-valuation-august-2016-gg/?utm_source=MGScreens&amp;utm_medium=ebook" TargetMode="External"/><Relationship Id="rId400" Type="http://schemas.openxmlformats.org/officeDocument/2006/relationships/hyperlink" Target="http://www.moderngraham.com/2017/02/20/koppers-holdings-inc-valuation-initial-coverage-kop/?utm_source=MGScreens&amp;utm_medium=ebook" TargetMode="External"/><Relationship Id="rId442" Type="http://schemas.openxmlformats.org/officeDocument/2006/relationships/hyperlink" Target="http://www.moderngraham.com/2016/08/25/moodys-corporation-valuation-august-2016-mco/?utm_source=MGScreens&amp;utm_medium=ebook" TargetMode="External"/><Relationship Id="rId484" Type="http://schemas.openxmlformats.org/officeDocument/2006/relationships/hyperlink" Target="http://www.moderngraham.com/2016/07/14/national-presto-industries-inc-valuation-july-2016-npk/?utm_source=MGScreens&amp;utm_medium=ebook" TargetMode="External"/><Relationship Id="rId705" Type="http://schemas.openxmlformats.org/officeDocument/2006/relationships/hyperlink" Target="http://www.moderngraham.com/2017/02/21/silver-standard-resources-inc-valuation-initial-coverage-tsesso/?utm_source=MGScreens&amp;utm_medium=ebook" TargetMode="External"/><Relationship Id="rId137" Type="http://schemas.openxmlformats.org/officeDocument/2006/relationships/hyperlink" Target="http://www.moderngraham.com/2017/01/11/cliffs-natural-resources-inc-valuation-january-2017-clf/?utm_source=MGScreens&amp;utm_medium=ebook" TargetMode="External"/><Relationship Id="rId302" Type="http://schemas.openxmlformats.org/officeDocument/2006/relationships/hyperlink" Target="http://www.moderngraham.com/2017/02/22/home-depot-inc-valuation-february-2017-hd/?utm_source=MGScreens&amp;utm_medium=ebook" TargetMode="External"/><Relationship Id="rId344" Type="http://schemas.openxmlformats.org/officeDocument/2006/relationships/hyperlink" Target="http://www.moderngraham.com/2017/01/08/irobot-corp-valuation-initial-coverage-irbt/?utm_source=MGScreens&amp;utm_medium=ebook" TargetMode="External"/><Relationship Id="rId691" Type="http://schemas.openxmlformats.org/officeDocument/2006/relationships/hyperlink" Target="http://www.moderngraham.com/2017/02/26/kinaxis-inc-valuation-initial-coverage-tsekxs/?utm_source=MGScreens&amp;utm_medium=ebook" TargetMode="External"/><Relationship Id="rId747" Type="http://schemas.openxmlformats.org/officeDocument/2006/relationships/hyperlink" Target="http://www.moderngraham.com/2016/09/03/wpx-energy-inc-valuation-september-2016-wpx/?utm_source=MGScreens&amp;utm_medium=ebook" TargetMode="External"/><Relationship Id="rId41" Type="http://schemas.openxmlformats.org/officeDocument/2006/relationships/hyperlink" Target="http://www.moderngraham.com/2016/11/21/allstate-corp-valuation-november-2016-all/?utm_source=MGScreens&amp;utm_medium=ebook" TargetMode="External"/><Relationship Id="rId83" Type="http://schemas.openxmlformats.org/officeDocument/2006/relationships/hyperlink" Target="http://www.moderngraham.com/2017/01/08/becton-dickinson-and-co-valuation-january-2017-bdx/?utm_source=MGScreens&amp;utm_medium=ebook" TargetMode="External"/><Relationship Id="rId179" Type="http://schemas.openxmlformats.org/officeDocument/2006/relationships/hyperlink" Target="http://www.moderngraham.com/2017/02/09/computer-programs-systems-inc-valuation-initial-coverage-cpsi/?utm_source=MGScreens&amp;utm_medium=ebook" TargetMode="External"/><Relationship Id="rId386" Type="http://schemas.openxmlformats.org/officeDocument/2006/relationships/hyperlink" Target="http://www.moderngraham.com/2017/02/09/kirklands-inc-valuation-initial-coverage-kirk/?utm_source=MGScreens&amp;utm_medium=ebook" TargetMode="External"/><Relationship Id="rId551" Type="http://schemas.openxmlformats.org/officeDocument/2006/relationships/hyperlink" Target="http://www.moderngraham.com/2017/01/24/republic-services-inc-valuation-january-2017-rsg/?utm_source=MGScreens&amp;utm_medium=ebook" TargetMode="External"/><Relationship Id="rId593" Type="http://schemas.openxmlformats.org/officeDocument/2006/relationships/hyperlink" Target="http://www.moderngraham.com/2017/01/26/silgan-holdings-inc-valuation-initial-coverage-slgn/?utm_source=MGScreens&amp;utm_medium=ebook" TargetMode="External"/><Relationship Id="rId607" Type="http://schemas.openxmlformats.org/officeDocument/2006/relationships/hyperlink" Target="http://www.moderngraham.com/2017/02/05/synovus-financial-corp-valuation-initial-coverage-snv/?utm_source=MGScreens&amp;utm_medium=ebook" TargetMode="External"/><Relationship Id="rId649" Type="http://schemas.openxmlformats.org/officeDocument/2006/relationships/hyperlink" Target="http://www.moderngraham.com/2017/01/26/teradata-corp-valuation-january-2017-tdc/?utm_source=MGScreens&amp;utm_medium=ebook" TargetMode="External"/><Relationship Id="rId190" Type="http://schemas.openxmlformats.org/officeDocument/2006/relationships/hyperlink" Target="http://www.moderngraham.com/2017/02/24/cryolife-inc-valuation-initial-coverage-cry/?utm_source=MGScreens&amp;utm_medium=ebook" TargetMode="External"/><Relationship Id="rId204" Type="http://schemas.openxmlformats.org/officeDocument/2006/relationships/hyperlink" Target="http://www.moderngraham.com/2016/07/22/dominion-resources-inc-valuation-july-2016-d/?utm_source=MGScreens&amp;utm_medium=ebook" TargetMode="External"/><Relationship Id="rId246" Type="http://schemas.openxmlformats.org/officeDocument/2006/relationships/hyperlink" Target="http://www.moderngraham.com/2015/10/09/essex-property-trust-inc-analysis-october-2015-update-ess/?utm_source=MGScreens&amp;utm_medium=ebook" TargetMode="External"/><Relationship Id="rId288" Type="http://schemas.openxmlformats.org/officeDocument/2006/relationships/hyperlink" Target="http://www.moderngraham.com/2016/07/08/genuine-parts-co-valuation-july-2016-gpc/?utm_source=MGScreens&amp;utm_medium=ebook" TargetMode="External"/><Relationship Id="rId411" Type="http://schemas.openxmlformats.org/officeDocument/2006/relationships/hyperlink" Target="http://www.moderngraham.com/2017/02/13/loews-corporation-february-2017-l/?utm_source=MGScreens&amp;utm_medium=ebook" TargetMode="External"/><Relationship Id="rId453" Type="http://schemas.openxmlformats.org/officeDocument/2006/relationships/hyperlink" Target="http://www.moderngraham.com/2016/08/28/mallinckrodt-plc-valuation-august-2016-mnk/?utm_source=MGScreens&amp;utm_medium=ebook" TargetMode="External"/><Relationship Id="rId509" Type="http://schemas.openxmlformats.org/officeDocument/2006/relationships/hyperlink" Target="http://www.moderngraham.com/2016/07/13/pepsico-inc-valuation-july-2016-pep/?utm_source=MGScreens&amp;utm_medium=ebook" TargetMode="External"/><Relationship Id="rId660" Type="http://schemas.openxmlformats.org/officeDocument/2006/relationships/hyperlink" Target="http://www.moderngraham.com/2016/08/25/t-rowe-price-group-inc-valuation-august-2016-trow/?utm_source=MGScreens&amp;utm_medium=ebook" TargetMode="External"/><Relationship Id="rId106" Type="http://schemas.openxmlformats.org/officeDocument/2006/relationships/hyperlink" Target="http://www.moderngraham.com/2016/09/01/cbs-corporation-valuation-august-2016-cbs/?utm_source=MGScreens&amp;utm_medium=ebook" TargetMode="External"/><Relationship Id="rId313" Type="http://schemas.openxmlformats.org/officeDocument/2006/relationships/hyperlink" Target="http://www.moderngraham.com/2016/07/24/host-hotels-and-resorts-inc-valuation-july-2016-hst/?utm_source=MGScreens&amp;utm_medium=ebook" TargetMode="External"/><Relationship Id="rId495" Type="http://schemas.openxmlformats.org/officeDocument/2006/relationships/hyperlink" Target="http://www.moderngraham.com/2016/07/12/oneok-inc-valuation-july-2016-oke/?utm_source=MGScreens&amp;utm_medium=ebook" TargetMode="External"/><Relationship Id="rId716" Type="http://schemas.openxmlformats.org/officeDocument/2006/relationships/hyperlink" Target="http://www.moderngraham.com/2017/02/26/communications-sales-leasing-valuation-initial-coverage-csal/?utm_source=MGScreens&amp;utm_medium=ebook" TargetMode="External"/><Relationship Id="rId758" Type="http://schemas.openxmlformats.org/officeDocument/2006/relationships/hyperlink" Target="http://www.moderngraham.com/2017/02/20/xilinx-inc-valuation-february-2017-xlnx/?utm_source=MGScreens&amp;utm_medium=ebook" TargetMode="External"/><Relationship Id="rId10" Type="http://schemas.openxmlformats.org/officeDocument/2006/relationships/hyperlink" Target="http://www.moderngraham.com/2016/11/20/american-campus-communities-valuation-november-2016-acc/?utm_source=MGScreens&amp;utm_medium=ebook" TargetMode="External"/><Relationship Id="rId52" Type="http://schemas.openxmlformats.org/officeDocument/2006/relationships/hyperlink" Target="http://www.moderngraham.com/2016/07/18/amazon-inc-valuation-july-2016-amzn/?utm_source=MGScreens&amp;utm_medium=ebook" TargetMode="External"/><Relationship Id="rId94" Type="http://schemas.openxmlformats.org/officeDocument/2006/relationships/hyperlink" Target="http://www.moderngraham.com/2017/01/08/berkshire-hathaway-inc-valuation-january-2017-brk-b/?utm_source=MGScreens&amp;utm_medium=ebook" TargetMode="External"/><Relationship Id="rId148" Type="http://schemas.openxmlformats.org/officeDocument/2006/relationships/hyperlink" Target="http://www.moderngraham.com/2016/08/25/chipotle-mexican-grill-inc-valuation-august-2016-cmg/?utm_source=MGScreens&amp;utm_medium=ebook" TargetMode="External"/><Relationship Id="rId355" Type="http://schemas.openxmlformats.org/officeDocument/2006/relationships/hyperlink" Target="http://www.moderngraham.com/2016/07/24/invesco-ltd-valuation-july-2016-ivz/?utm_source=MGScreens&amp;utm_medium=ebook" TargetMode="External"/><Relationship Id="rId397" Type="http://schemas.openxmlformats.org/officeDocument/2006/relationships/hyperlink" Target="http://www.moderngraham.com/2017/02/14/kindred-healthcare-inc-valuation-initial-coverage-knd/?utm_source=MGScreens&amp;utm_medium=ebook" TargetMode="External"/><Relationship Id="rId520" Type="http://schemas.openxmlformats.org/officeDocument/2006/relationships/hyperlink" Target="http://www.moderngraham.com/2016/06/24/pnc-financial-services-group-inc-valuation-june-2016-pnc/?utm_source=MGScreens&amp;utm_medium=ebook" TargetMode="External"/><Relationship Id="rId562" Type="http://schemas.openxmlformats.org/officeDocument/2006/relationships/hyperlink" Target="http://www.moderngraham.com/2016/07/27/scana-corporation-valuation-july-2016-scg/?utm_source=MGScreens&amp;utm_medium=ebook" TargetMode="External"/><Relationship Id="rId618" Type="http://schemas.openxmlformats.org/officeDocument/2006/relationships/hyperlink" Target="http://www.moderngraham.com/2017/02/10/sps-commerce-inc-valuation-initial-coverage-spsc/?utm_source=MGScreens&amp;utm_medium=ebook" TargetMode="External"/><Relationship Id="rId215" Type="http://schemas.openxmlformats.org/officeDocument/2006/relationships/hyperlink" Target="http://www.moderngraham.com/2016/08/01/discovery-communications-inc-valuation-august-2016-disca/?utm_source=MGScreens&amp;utm_medium=ebook" TargetMode="External"/><Relationship Id="rId257" Type="http://schemas.openxmlformats.org/officeDocument/2006/relationships/hyperlink" Target="http://www.moderngraham.com/2016/07/06/facebook-inc-valuation-july-2016-fb/?utm_source=MGScreens&amp;utm_medium=ebook" TargetMode="External"/><Relationship Id="rId422" Type="http://schemas.openxmlformats.org/officeDocument/2006/relationships/hyperlink" Target="http://www.moderngraham.com/2016/07/07/eli-lilly-and-company-valuation-july-2016-lly/?utm_source=MGScreens&amp;utm_medium=ebook" TargetMode="External"/><Relationship Id="rId464" Type="http://schemas.openxmlformats.org/officeDocument/2006/relationships/hyperlink" Target="http://www.moderngraham.com/2016/07/22/mt-bank-corp-valuation-july-2016-mtb/?utm_source=MGScreens&amp;utm_medium=e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sqref="A1:F1"/>
    </sheetView>
  </sheetViews>
  <sheetFormatPr defaultRowHeight="14.4" x14ac:dyDescent="0.55000000000000004"/>
  <cols>
    <col min="1" max="1" width="30.41796875" bestFit="1" customWidth="1"/>
    <col min="2" max="2" width="23.68359375" bestFit="1" customWidth="1"/>
    <col min="3" max="3" width="23.15625" bestFit="1" customWidth="1"/>
    <col min="4" max="4" width="12.578125" bestFit="1" customWidth="1"/>
    <col min="5" max="5" width="11.26171875" bestFit="1" customWidth="1"/>
  </cols>
  <sheetData>
    <row r="1" spans="1:6" ht="61.2" x14ac:dyDescent="2.2000000000000002">
      <c r="A1" s="130" t="s">
        <v>0</v>
      </c>
      <c r="B1" s="130"/>
      <c r="C1" s="130"/>
      <c r="D1" s="130"/>
      <c r="E1" s="130"/>
      <c r="F1" s="130"/>
    </row>
    <row r="2" spans="1:6" ht="30.6" x14ac:dyDescent="1.1000000000000001">
      <c r="A2" s="131" t="s">
        <v>1</v>
      </c>
      <c r="B2" s="131"/>
      <c r="C2" s="131"/>
      <c r="D2" s="131"/>
      <c r="E2" s="131"/>
      <c r="F2" s="131"/>
    </row>
    <row r="3" spans="1:6" x14ac:dyDescent="0.55000000000000004">
      <c r="A3" s="32" t="s">
        <v>2</v>
      </c>
      <c r="B3" s="81">
        <v>42794</v>
      </c>
      <c r="C3" s="32"/>
      <c r="D3" s="32"/>
      <c r="E3" s="32"/>
      <c r="F3" s="32"/>
    </row>
    <row r="4" spans="1:6" ht="14.7" thickBot="1" x14ac:dyDescent="0.6"/>
    <row r="5" spans="1:6" ht="23.1" x14ac:dyDescent="0.85">
      <c r="A5" s="132" t="s">
        <v>3</v>
      </c>
      <c r="B5" s="133"/>
      <c r="C5" s="133"/>
      <c r="D5" s="133"/>
      <c r="E5" s="133"/>
      <c r="F5" s="134"/>
    </row>
    <row r="6" spans="1:6" x14ac:dyDescent="0.55000000000000004">
      <c r="A6" s="6" t="s">
        <v>4</v>
      </c>
      <c r="B6" s="1">
        <f>COUNT('MG Universe'!G2:G9993)</f>
        <v>767</v>
      </c>
      <c r="C6" s="1"/>
      <c r="D6" s="1"/>
      <c r="E6" s="1"/>
      <c r="F6" s="7"/>
    </row>
    <row r="7" spans="1:6" x14ac:dyDescent="0.55000000000000004">
      <c r="A7" s="6" t="s">
        <v>5</v>
      </c>
      <c r="B7" s="8">
        <f>AVERAGEIF('MG Universe'!K2:K9993,"&lt;100",'MG Universe'!K2:K9993)</f>
        <v>26.230555555555515</v>
      </c>
      <c r="C7" s="1"/>
      <c r="D7" s="1"/>
      <c r="E7" s="1"/>
      <c r="F7" s="7"/>
    </row>
    <row r="8" spans="1:6" x14ac:dyDescent="0.55000000000000004">
      <c r="A8" s="6" t="s">
        <v>6</v>
      </c>
      <c r="B8" s="9">
        <f>AVERAGEIF('MG Universe'!J2:J9993,"&lt;200%",'MG Universe'!J2:J9993)</f>
        <v>0.81860081466395107</v>
      </c>
      <c r="C8" s="1" t="s">
        <v>1430</v>
      </c>
      <c r="D8" s="1"/>
      <c r="E8" s="1"/>
      <c r="F8" s="7"/>
    </row>
    <row r="9" spans="1:6" x14ac:dyDescent="0.55000000000000004">
      <c r="A9" s="6" t="s">
        <v>6</v>
      </c>
      <c r="B9" s="9">
        <f>AVERAGEIF('MG Universe'!J2:J9994,"&lt;500%",'MG Universe'!J2:J9994)</f>
        <v>1.1706921901528013</v>
      </c>
      <c r="C9" s="1" t="s">
        <v>1431</v>
      </c>
      <c r="D9" s="1"/>
      <c r="E9" s="1"/>
      <c r="F9" s="7"/>
    </row>
    <row r="10" spans="1:6" x14ac:dyDescent="0.55000000000000004">
      <c r="A10" s="6"/>
      <c r="B10" s="9"/>
      <c r="C10" s="1"/>
      <c r="D10" s="1"/>
      <c r="E10" s="1"/>
      <c r="F10" s="7"/>
    </row>
    <row r="11" spans="1:6" x14ac:dyDescent="0.55000000000000004">
      <c r="A11" s="6"/>
      <c r="B11" s="9"/>
      <c r="C11" s="1" t="s">
        <v>7</v>
      </c>
      <c r="D11" s="1" t="s">
        <v>8</v>
      </c>
      <c r="E11" s="1" t="s">
        <v>9</v>
      </c>
      <c r="F11" s="7"/>
    </row>
    <row r="12" spans="1:6" x14ac:dyDescent="0.55000000000000004">
      <c r="A12" s="6" t="s">
        <v>10</v>
      </c>
      <c r="B12" s="1">
        <f>SUM(C12:E12)</f>
        <v>64</v>
      </c>
      <c r="C12" s="1">
        <f>COUNTIF('MG Universe'!$F$2:$F$9993,"DU")</f>
        <v>21</v>
      </c>
      <c r="D12" s="1">
        <f>COUNTIF('MG Universe'!$F$2:$F$9993,"DF")</f>
        <v>20</v>
      </c>
      <c r="E12" s="1">
        <f>COUNTIF('MG Universe'!$F$2:$F$9993,"DO")</f>
        <v>23</v>
      </c>
      <c r="F12" s="7"/>
    </row>
    <row r="13" spans="1:6" x14ac:dyDescent="0.55000000000000004">
      <c r="A13" s="6" t="s">
        <v>11</v>
      </c>
      <c r="B13" s="1">
        <f t="shared" ref="B13:B14" si="0">SUM(C13:E13)</f>
        <v>261</v>
      </c>
      <c r="C13" s="1">
        <f>COUNTIF('MG Universe'!$F$2:$F$9993,"EU")</f>
        <v>87</v>
      </c>
      <c r="D13" s="1">
        <f>COUNTIF('MG Universe'!$F$2:$F$9993,"EF")</f>
        <v>52</v>
      </c>
      <c r="E13" s="1">
        <f>COUNTIF('MG Universe'!$F$2:$F$9993,"EO")</f>
        <v>122</v>
      </c>
      <c r="F13" s="7"/>
    </row>
    <row r="14" spans="1:6" x14ac:dyDescent="0.55000000000000004">
      <c r="A14" s="6" t="s">
        <v>12</v>
      </c>
      <c r="B14" s="1">
        <f t="shared" si="0"/>
        <v>442</v>
      </c>
      <c r="C14" s="1">
        <f>COUNTIF('MG Universe'!$F$2:$F$9993,"SU")</f>
        <v>80</v>
      </c>
      <c r="D14" s="1">
        <f>COUNTIF('MG Universe'!$F$2:$F$9993,"SF")</f>
        <v>57</v>
      </c>
      <c r="E14" s="1">
        <f>COUNTIF('MG Universe'!$F$2:$F$9993,"SO")</f>
        <v>305</v>
      </c>
      <c r="F14" s="7"/>
    </row>
    <row r="15" spans="1:6" ht="14.7" thickBot="1" x14ac:dyDescent="0.6">
      <c r="A15" s="10" t="s">
        <v>13</v>
      </c>
      <c r="B15" s="11">
        <f>SUM(B12:B14)</f>
        <v>767</v>
      </c>
      <c r="C15" s="11">
        <f t="shared" ref="C15:E15" si="1">SUM(C12:C14)</f>
        <v>188</v>
      </c>
      <c r="D15" s="11">
        <f t="shared" si="1"/>
        <v>129</v>
      </c>
      <c r="E15" s="11">
        <f t="shared" si="1"/>
        <v>450</v>
      </c>
      <c r="F15" s="12"/>
    </row>
    <row r="16" spans="1:6" ht="14.7" thickBot="1" x14ac:dyDescent="0.6"/>
    <row r="17" spans="1:6" ht="23.1" x14ac:dyDescent="0.85">
      <c r="A17" s="132" t="s">
        <v>14</v>
      </c>
      <c r="B17" s="133"/>
      <c r="C17" s="133"/>
      <c r="D17" s="133"/>
      <c r="E17" s="133"/>
      <c r="F17" s="134"/>
    </row>
    <row r="18" spans="1:6" x14ac:dyDescent="0.55000000000000004">
      <c r="A18" s="6" t="s">
        <v>15</v>
      </c>
      <c r="B18" s="21">
        <v>20812.240000000002</v>
      </c>
      <c r="C18" s="1"/>
      <c r="D18" s="1"/>
      <c r="E18" s="1"/>
      <c r="F18" s="7"/>
    </row>
    <row r="19" spans="1:6" x14ac:dyDescent="0.55000000000000004">
      <c r="A19" s="6" t="s">
        <v>16</v>
      </c>
      <c r="B19" s="22">
        <f>SUM(DJIA!I2:I31)/'Market Overview'!B18</f>
        <v>0.14602128362924893</v>
      </c>
      <c r="C19" s="1"/>
      <c r="D19" s="1"/>
      <c r="E19" s="1"/>
      <c r="F19" s="7"/>
    </row>
    <row r="20" spans="1:6" x14ac:dyDescent="0.55000000000000004">
      <c r="A20" s="6" t="s">
        <v>17</v>
      </c>
      <c r="B20" s="21">
        <f>SUM(DJIA!H2:H31)/'Market Overview'!B19</f>
        <v>19539.137919401917</v>
      </c>
      <c r="C20" s="1"/>
      <c r="D20" s="1"/>
      <c r="E20" s="1"/>
      <c r="F20" s="7"/>
    </row>
    <row r="21" spans="1:6" x14ac:dyDescent="0.55000000000000004">
      <c r="A21" s="6" t="s">
        <v>18</v>
      </c>
      <c r="B21" s="9">
        <f>B18/B20</f>
        <v>1.0651565123215556</v>
      </c>
      <c r="C21" s="1"/>
      <c r="D21" s="1"/>
      <c r="E21" s="1"/>
      <c r="F21" s="7"/>
    </row>
    <row r="22" spans="1:6" x14ac:dyDescent="0.55000000000000004">
      <c r="A22" s="6" t="s">
        <v>5</v>
      </c>
      <c r="B22" s="8">
        <f>AVERAGEIF(DJIA!K2:K10000,"&lt;100",DJIA!K2:K10000)</f>
        <v>21.845666666666663</v>
      </c>
      <c r="C22" s="1"/>
      <c r="D22" s="1"/>
      <c r="E22" s="1"/>
      <c r="F22" s="7"/>
    </row>
    <row r="23" spans="1:6" x14ac:dyDescent="0.55000000000000004">
      <c r="A23" s="6"/>
      <c r="B23" s="1"/>
      <c r="C23" s="1"/>
      <c r="D23" s="1"/>
      <c r="E23" s="1"/>
      <c r="F23" s="7"/>
    </row>
    <row r="24" spans="1:6" x14ac:dyDescent="0.55000000000000004">
      <c r="A24" s="6"/>
      <c r="B24" s="9"/>
      <c r="C24" s="1" t="s">
        <v>7</v>
      </c>
      <c r="D24" s="1" t="s">
        <v>8</v>
      </c>
      <c r="E24" s="1" t="s">
        <v>9</v>
      </c>
      <c r="F24" s="7"/>
    </row>
    <row r="25" spans="1:6" x14ac:dyDescent="0.55000000000000004">
      <c r="A25" s="6" t="s">
        <v>10</v>
      </c>
      <c r="B25" s="1">
        <f>SUM(C25:E25)</f>
        <v>6</v>
      </c>
      <c r="C25" s="1">
        <f>COUNTIF(DJIA!$F$2:$F$10000,"DU")</f>
        <v>3</v>
      </c>
      <c r="D25" s="1">
        <f>COUNTIF(DJIA!$F$2:$F$10000,"DF")</f>
        <v>2</v>
      </c>
      <c r="E25" s="1">
        <f>COUNTIF(DJIA!$F$2:$F$10000,"DO")</f>
        <v>1</v>
      </c>
      <c r="F25" s="7"/>
    </row>
    <row r="26" spans="1:6" x14ac:dyDescent="0.55000000000000004">
      <c r="A26" s="6" t="s">
        <v>11</v>
      </c>
      <c r="B26" s="1">
        <f t="shared" ref="B26:B27" si="2">SUM(C26:E26)</f>
        <v>8</v>
      </c>
      <c r="C26" s="1">
        <f>COUNTIF(DJIA!$F$2:$F$10000,"EU")</f>
        <v>0</v>
      </c>
      <c r="D26" s="1">
        <f>COUNTIF(DJIA!$F$2:$F$10000,"EF")</f>
        <v>3</v>
      </c>
      <c r="E26" s="1">
        <f>COUNTIF(DJIA!$F$2:$F$10000,"EO")</f>
        <v>5</v>
      </c>
      <c r="F26" s="7"/>
    </row>
    <row r="27" spans="1:6" x14ac:dyDescent="0.55000000000000004">
      <c r="A27" s="6" t="s">
        <v>12</v>
      </c>
      <c r="B27" s="1">
        <f t="shared" si="2"/>
        <v>16</v>
      </c>
      <c r="C27" s="1">
        <f>COUNTIF(DJIA!$F$2:$F$10000,"SU")</f>
        <v>4</v>
      </c>
      <c r="D27" s="1">
        <f>COUNTIF(DJIA!$F$2:$F$10000,"SF")</f>
        <v>2</v>
      </c>
      <c r="E27" s="1">
        <f>COUNTIF(DJIA!$F$2:$F$10000,"SO")</f>
        <v>10</v>
      </c>
      <c r="F27" s="7"/>
    </row>
    <row r="28" spans="1:6" ht="14.7" thickBot="1" x14ac:dyDescent="0.6">
      <c r="A28" s="10" t="s">
        <v>13</v>
      </c>
      <c r="B28" s="11">
        <f>SUM(B25:B27)</f>
        <v>30</v>
      </c>
      <c r="C28" s="11">
        <f t="shared" ref="C28" si="3">SUM(C25:C27)</f>
        <v>7</v>
      </c>
      <c r="D28" s="11">
        <f t="shared" ref="D28" si="4">SUM(D25:D27)</f>
        <v>7</v>
      </c>
      <c r="E28" s="11">
        <f t="shared" ref="E28" si="5">SUM(E25:E27)</f>
        <v>16</v>
      </c>
      <c r="F28" s="12"/>
    </row>
    <row r="29" spans="1:6" ht="14.7" thickBot="1" x14ac:dyDescent="0.6"/>
    <row r="30" spans="1:6" ht="23.1" x14ac:dyDescent="0.85">
      <c r="A30" s="132" t="s">
        <v>19</v>
      </c>
      <c r="B30" s="133"/>
      <c r="C30" s="133"/>
      <c r="D30" s="133"/>
      <c r="E30" s="133"/>
      <c r="F30" s="134"/>
    </row>
    <row r="31" spans="1:6" x14ac:dyDescent="0.55000000000000004">
      <c r="A31" s="6" t="s">
        <v>15</v>
      </c>
      <c r="B31" s="21">
        <v>2363.64</v>
      </c>
      <c r="C31" s="1"/>
      <c r="D31" s="1"/>
      <c r="E31" s="1"/>
      <c r="F31" s="7"/>
    </row>
    <row r="32" spans="1:6" x14ac:dyDescent="0.55000000000000004">
      <c r="A32" s="6" t="s">
        <v>5</v>
      </c>
      <c r="B32" s="8">
        <f>AVERAGEIF('S&amp;P 500'!K2:K10000,"&lt;100",'S&amp;P 500'!K2:K10000)</f>
        <v>25.703669527896995</v>
      </c>
      <c r="C32" s="1"/>
      <c r="D32" s="1"/>
      <c r="E32" s="1"/>
      <c r="F32" s="7"/>
    </row>
    <row r="33" spans="1:6" x14ac:dyDescent="0.55000000000000004">
      <c r="A33" s="6" t="s">
        <v>6</v>
      </c>
      <c r="B33" s="9">
        <f>AVERAGEIF('S&amp;P 500'!J2:J10000,"&lt;200%",'S&amp;P 500'!J2:J10000)</f>
        <v>0.95933388888888893</v>
      </c>
      <c r="C33" s="1" t="s">
        <v>1430</v>
      </c>
      <c r="D33" s="1"/>
      <c r="E33" s="1"/>
      <c r="F33" s="7"/>
    </row>
    <row r="34" spans="1:6" x14ac:dyDescent="0.55000000000000004">
      <c r="A34" s="6" t="s">
        <v>6</v>
      </c>
      <c r="B34" s="9">
        <f>AVERAGEIF('S&amp;P 500'!J2:J10001,"&lt;500%",'S&amp;P 500'!J2:J10001)</f>
        <v>1.2396465721040189</v>
      </c>
      <c r="C34" s="1" t="s">
        <v>1431</v>
      </c>
      <c r="D34" s="1"/>
      <c r="E34" s="1"/>
      <c r="F34" s="7"/>
    </row>
    <row r="35" spans="1:6" x14ac:dyDescent="0.55000000000000004">
      <c r="A35" s="6"/>
      <c r="B35" s="1"/>
      <c r="C35" s="1"/>
      <c r="D35" s="1"/>
      <c r="E35" s="1"/>
      <c r="F35" s="7"/>
    </row>
    <row r="36" spans="1:6" x14ac:dyDescent="0.55000000000000004">
      <c r="A36" s="6"/>
      <c r="B36" s="9"/>
      <c r="C36" s="1" t="s">
        <v>7</v>
      </c>
      <c r="D36" s="1" t="s">
        <v>8</v>
      </c>
      <c r="E36" s="1" t="s">
        <v>9</v>
      </c>
      <c r="F36" s="7"/>
    </row>
    <row r="37" spans="1:6" x14ac:dyDescent="0.55000000000000004">
      <c r="A37" s="6" t="s">
        <v>10</v>
      </c>
      <c r="B37" s="1">
        <f>SUM(C37:E37)</f>
        <v>57</v>
      </c>
      <c r="C37" s="1">
        <f>COUNTIF('S&amp;P 500'!$F$2:$F$10000,"DU")</f>
        <v>21</v>
      </c>
      <c r="D37" s="1">
        <f>COUNTIF('S&amp;P 500'!$F$2:$F$10000,"DF")</f>
        <v>17</v>
      </c>
      <c r="E37" s="1">
        <f>COUNTIF('S&amp;P 500'!$F$2:$F$10000,"DO")</f>
        <v>19</v>
      </c>
      <c r="F37" s="7"/>
    </row>
    <row r="38" spans="1:6" x14ac:dyDescent="0.55000000000000004">
      <c r="A38" s="6" t="s">
        <v>11</v>
      </c>
      <c r="B38" s="1">
        <f t="shared" ref="B38:B39" si="6">SUM(C38:E38)</f>
        <v>170</v>
      </c>
      <c r="C38" s="1">
        <f>COUNTIF('S&amp;P 500'!$F$2:$F$10000,"EU")</f>
        <v>57</v>
      </c>
      <c r="D38" s="1">
        <f>COUNTIF('S&amp;P 500'!$F$2:$F$10000,"EF")</f>
        <v>37</v>
      </c>
      <c r="E38" s="1">
        <f>COUNTIF('S&amp;P 500'!$F$2:$F$10000,"EO")</f>
        <v>76</v>
      </c>
      <c r="F38" s="7"/>
    </row>
    <row r="39" spans="1:6" x14ac:dyDescent="0.55000000000000004">
      <c r="A39" s="6" t="s">
        <v>12</v>
      </c>
      <c r="B39" s="1">
        <f t="shared" si="6"/>
        <v>278</v>
      </c>
      <c r="C39" s="1">
        <f>COUNTIF('S&amp;P 500'!$F$2:$F$10000,"SU")</f>
        <v>59</v>
      </c>
      <c r="D39" s="1">
        <f>COUNTIF('S&amp;P 500'!$F$2:$F$10000,"SF")</f>
        <v>46</v>
      </c>
      <c r="E39" s="1">
        <f>COUNTIF('S&amp;P 500'!$F$2:$F$10000,"SO")</f>
        <v>173</v>
      </c>
      <c r="F39" s="7"/>
    </row>
    <row r="40" spans="1:6" ht="14.7" thickBot="1" x14ac:dyDescent="0.6">
      <c r="A40" s="10" t="s">
        <v>13</v>
      </c>
      <c r="B40" s="11">
        <f>SUM(B37:B39)</f>
        <v>505</v>
      </c>
      <c r="C40" s="11">
        <f t="shared" ref="C40" si="7">SUM(C37:C39)</f>
        <v>137</v>
      </c>
      <c r="D40" s="11">
        <f t="shared" ref="D40" si="8">SUM(D37:D39)</f>
        <v>100</v>
      </c>
      <c r="E40" s="11">
        <f t="shared" ref="E40" si="9">SUM(E37:E39)</f>
        <v>268</v>
      </c>
      <c r="F40" s="12"/>
    </row>
  </sheetData>
  <sheetProtection algorithmName="SHA-512" hashValue="qA/qRz5KN8PGpynvSvNVe3zM54mYVqE9YoluHKBdPfl+wpUm3N6fLwRq6Buci8a+sdKNJgDyojjMwQHwpjq6mw==" saltValue="xBOgqJulcPIpjiji4Kjk+w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workbookViewId="0"/>
  </sheetViews>
  <sheetFormatPr defaultRowHeight="14.4" x14ac:dyDescent="0.55000000000000004"/>
  <cols>
    <col min="1" max="1" width="13.83984375" bestFit="1" customWidth="1"/>
    <col min="2" max="2" width="33.41796875" customWidth="1"/>
    <col min="3" max="3" width="10.15625" bestFit="1" customWidth="1"/>
    <col min="4" max="4" width="8.26171875" bestFit="1" customWidth="1"/>
    <col min="5" max="5" width="8.15625" bestFit="1" customWidth="1"/>
    <col min="6" max="6" width="8" bestFit="1" customWidth="1"/>
    <col min="7" max="7" width="14.26171875" style="17" bestFit="1" customWidth="1"/>
    <col min="8" max="8" width="12.41796875" customWidth="1"/>
    <col min="9" max="9" width="10.15625" style="13" bestFit="1" customWidth="1"/>
    <col min="10" max="10" width="16.15625" style="5" bestFit="1" customWidth="1"/>
    <col min="11" max="11" width="9.15625" style="4" bestFit="1" customWidth="1"/>
    <col min="12" max="12" width="10.15625" style="116" customWidth="1"/>
    <col min="13" max="13" width="5.578125" bestFit="1" customWidth="1"/>
    <col min="14" max="14" width="7.68359375" style="4" bestFit="1" customWidth="1"/>
    <col min="15" max="15" width="9.83984375" style="13" bestFit="1" customWidth="1"/>
    <col min="16" max="16" width="15.15625" style="5" bestFit="1" customWidth="1"/>
    <col min="17" max="17" width="18.68359375" style="90" bestFit="1" customWidth="1"/>
    <col min="18" max="18" width="8.41796875" bestFit="1" customWidth="1"/>
  </cols>
  <sheetData>
    <row r="1" spans="1:18" s="27" customFormat="1" ht="33.75" customHeight="1" x14ac:dyDescent="0.55000000000000004">
      <c r="A1" s="28" t="s">
        <v>20</v>
      </c>
      <c r="B1" s="23" t="str">
        <f>'MG Universe'!B1</f>
        <v>Name with Link</v>
      </c>
      <c r="C1" s="111" t="s">
        <v>21</v>
      </c>
      <c r="D1" s="111" t="s">
        <v>70</v>
      </c>
      <c r="E1" s="111" t="s">
        <v>71</v>
      </c>
      <c r="F1" s="111" t="s">
        <v>72</v>
      </c>
      <c r="G1" s="112" t="s">
        <v>73</v>
      </c>
      <c r="H1" s="111" t="s">
        <v>17</v>
      </c>
      <c r="I1" s="113" t="s">
        <v>74</v>
      </c>
      <c r="J1" s="117" t="s">
        <v>75</v>
      </c>
      <c r="K1" s="118" t="s">
        <v>76</v>
      </c>
      <c r="L1" s="114" t="s">
        <v>77</v>
      </c>
      <c r="M1" s="111" t="s">
        <v>78</v>
      </c>
      <c r="N1" s="118" t="s">
        <v>79</v>
      </c>
      <c r="O1" s="113" t="s">
        <v>80</v>
      </c>
      <c r="P1" s="117" t="s">
        <v>81</v>
      </c>
      <c r="Q1" s="119" t="s">
        <v>82</v>
      </c>
      <c r="R1" s="111" t="s">
        <v>83</v>
      </c>
    </row>
    <row r="2" spans="1:18" x14ac:dyDescent="0.55000000000000004">
      <c r="A2" s="84"/>
      <c r="B2" s="15" t="str">
        <f>IF($A2="","",VLOOKUP($A2,'MG Universe'!$A$2:$R$9993,2))</f>
        <v/>
      </c>
      <c r="C2" s="15" t="str">
        <f>IF($A2="","",VLOOKUP($A2,'MG Universe'!$A$2:$R$9993,3))</f>
        <v/>
      </c>
      <c r="D2" s="15" t="str">
        <f>IF($A2="","",VLOOKUP($A2,'MG Universe'!$A$2:$R$9993,4))</f>
        <v/>
      </c>
      <c r="E2" s="15" t="str">
        <f>IF($A2="","",VLOOKUP($A2,'MG Universe'!$A$2:$R$9993,5))</f>
        <v/>
      </c>
      <c r="F2" s="16" t="str">
        <f>IF($A2="","",VLOOKUP($A2,'MG Universe'!$A$2:$R$9993,6))</f>
        <v/>
      </c>
      <c r="G2" s="85" t="str">
        <f>IF($A2="","",VLOOKUP($A2,'MG Universe'!$A$2:$R$9993,7))</f>
        <v/>
      </c>
      <c r="H2" s="18" t="str">
        <f>IF($A2="","",VLOOKUP($A2,'MG Universe'!$A$2:$R$9993,8))</f>
        <v/>
      </c>
      <c r="I2" s="18" t="str">
        <f>IF($A2="","",VLOOKUP($A2,'MG Universe'!$A$2:$R$9993,9))</f>
        <v/>
      </c>
      <c r="J2" s="19" t="str">
        <f>IF($A2="","",VLOOKUP($A2,'MG Universe'!$A$2:$R$9993,10))</f>
        <v/>
      </c>
      <c r="K2" s="86" t="str">
        <f>IF($A2="","",VLOOKUP($A2,'MG Universe'!$A$2:$R$9993,11))</f>
        <v/>
      </c>
      <c r="L2" s="115" t="str">
        <f>IF($A2="","",VLOOKUP($A2,'MG Universe'!$A$2:$R$9993,12))</f>
        <v/>
      </c>
      <c r="M2" s="15" t="str">
        <f>IF($A2="","",VLOOKUP($A2,'MG Universe'!$A$2:$R$9993,13))</f>
        <v/>
      </c>
      <c r="N2" s="88" t="str">
        <f>IF($A2="","",VLOOKUP($A2,'MG Universe'!$A$2:$R$9993,14))</f>
        <v/>
      </c>
      <c r="O2" s="18" t="str">
        <f>IF($A2="","",VLOOKUP($A2,'MG Universe'!$A$2:$R$9993,15))</f>
        <v/>
      </c>
      <c r="P2" s="19" t="str">
        <f>IF($A2="","",VLOOKUP($A2,'MG Universe'!$A$2:$R$9993,16))</f>
        <v/>
      </c>
      <c r="Q2" s="89" t="str">
        <f>IF($A2="","",VLOOKUP($A2,'MG Universe'!$A$2:$R$9993,17))</f>
        <v/>
      </c>
      <c r="R2" s="18" t="str">
        <f>IF($A2="","",VLOOKUP($A2,'MG Universe'!$A$2:$R$9993,18))</f>
        <v/>
      </c>
    </row>
    <row r="3" spans="1:18" x14ac:dyDescent="0.55000000000000004">
      <c r="A3" s="84"/>
      <c r="B3" s="15" t="str">
        <f>IF($A3="","",VLOOKUP($A3,'MG Universe'!$A$2:$R$9993,2))</f>
        <v/>
      </c>
      <c r="C3" s="15" t="str">
        <f>IF($A3="","",VLOOKUP($A3,'MG Universe'!$A$2:$R$9993,3))</f>
        <v/>
      </c>
      <c r="D3" s="15" t="str">
        <f>IF($A3="","",VLOOKUP($A3,'MG Universe'!$A$2:$R$9993,4))</f>
        <v/>
      </c>
      <c r="E3" s="15" t="str">
        <f>IF($A3="","",VLOOKUP($A3,'MG Universe'!$A$2:$R$9993,5))</f>
        <v/>
      </c>
      <c r="F3" s="16" t="str">
        <f>IF($A3="","",VLOOKUP($A3,'MG Universe'!$A$2:$R$9993,6))</f>
        <v/>
      </c>
      <c r="G3" s="85" t="str">
        <f>IF($A3="","",VLOOKUP($A3,'MG Universe'!$A$2:$R$9993,7))</f>
        <v/>
      </c>
      <c r="H3" s="18" t="str">
        <f>IF($A3="","",VLOOKUP($A3,'MG Universe'!$A$2:$R$9993,8))</f>
        <v/>
      </c>
      <c r="I3" s="18" t="str">
        <f>IF($A3="","",VLOOKUP($A3,'MG Universe'!$A$2:$R$9993,9))</f>
        <v/>
      </c>
      <c r="J3" s="19" t="str">
        <f>IF($A3="","",VLOOKUP($A3,'MG Universe'!$A$2:$R$9993,10))</f>
        <v/>
      </c>
      <c r="K3" s="86" t="str">
        <f>IF($A3="","",VLOOKUP($A3,'MG Universe'!$A$2:$R$9993,11))</f>
        <v/>
      </c>
      <c r="L3" s="115" t="str">
        <f>IF($A3="","",VLOOKUP($A3,'MG Universe'!$A$2:$R$9993,12))</f>
        <v/>
      </c>
      <c r="M3" s="15" t="str">
        <f>IF($A3="","",VLOOKUP($A3,'MG Universe'!$A$2:$R$9993,13))</f>
        <v/>
      </c>
      <c r="N3" s="88" t="str">
        <f>IF($A3="","",VLOOKUP($A3,'MG Universe'!$A$2:$R$9993,14))</f>
        <v/>
      </c>
      <c r="O3" s="18" t="str">
        <f>IF($A3="","",VLOOKUP($A3,'MG Universe'!$A$2:$R$9993,15))</f>
        <v/>
      </c>
      <c r="P3" s="19" t="str">
        <f>IF($A3="","",VLOOKUP($A3,'MG Universe'!$A$2:$R$9993,16))</f>
        <v/>
      </c>
      <c r="Q3" s="89" t="str">
        <f>IF($A3="","",VLOOKUP($A3,'MG Universe'!$A$2:$R$9993,17))</f>
        <v/>
      </c>
      <c r="R3" s="18" t="str">
        <f>IF($A3="","",VLOOKUP($A3,'MG Universe'!$A$2:$R$9993,18))</f>
        <v/>
      </c>
    </row>
    <row r="4" spans="1:18" x14ac:dyDescent="0.55000000000000004">
      <c r="A4" s="84"/>
      <c r="B4" s="15" t="str">
        <f>IF($A4="","",VLOOKUP($A4,'MG Universe'!$A$2:$R$9993,2))</f>
        <v/>
      </c>
      <c r="C4" s="15" t="str">
        <f>IF($A4="","",VLOOKUP($A4,'MG Universe'!$A$2:$R$9993,3))</f>
        <v/>
      </c>
      <c r="D4" s="15" t="str">
        <f>IF($A4="","",VLOOKUP($A4,'MG Universe'!$A$2:$R$9993,4))</f>
        <v/>
      </c>
      <c r="E4" s="15" t="str">
        <f>IF($A4="","",VLOOKUP($A4,'MG Universe'!$A$2:$R$9993,5))</f>
        <v/>
      </c>
      <c r="F4" s="16" t="str">
        <f>IF($A4="","",VLOOKUP($A4,'MG Universe'!$A$2:$R$9993,6))</f>
        <v/>
      </c>
      <c r="G4" s="85" t="str">
        <f>IF($A4="","",VLOOKUP($A4,'MG Universe'!$A$2:$R$9993,7))</f>
        <v/>
      </c>
      <c r="H4" s="18" t="str">
        <f>IF($A4="","",VLOOKUP($A4,'MG Universe'!$A$2:$R$9993,8))</f>
        <v/>
      </c>
      <c r="I4" s="18" t="str">
        <f>IF($A4="","",VLOOKUP($A4,'MG Universe'!$A$2:$R$9993,9))</f>
        <v/>
      </c>
      <c r="J4" s="19" t="str">
        <f>IF($A4="","",VLOOKUP($A4,'MG Universe'!$A$2:$R$9993,10))</f>
        <v/>
      </c>
      <c r="K4" s="86" t="str">
        <f>IF($A4="","",VLOOKUP($A4,'MG Universe'!$A$2:$R$9993,11))</f>
        <v/>
      </c>
      <c r="L4" s="115" t="str">
        <f>IF($A4="","",VLOOKUP($A4,'MG Universe'!$A$2:$R$9993,12))</f>
        <v/>
      </c>
      <c r="M4" s="15" t="str">
        <f>IF($A4="","",VLOOKUP($A4,'MG Universe'!$A$2:$R$9993,13))</f>
        <v/>
      </c>
      <c r="N4" s="88" t="str">
        <f>IF($A4="","",VLOOKUP($A4,'MG Universe'!$A$2:$R$9993,14))</f>
        <v/>
      </c>
      <c r="O4" s="18" t="str">
        <f>IF($A4="","",VLOOKUP($A4,'MG Universe'!$A$2:$R$9993,15))</f>
        <v/>
      </c>
      <c r="P4" s="19" t="str">
        <f>IF($A4="","",VLOOKUP($A4,'MG Universe'!$A$2:$R$9993,16))</f>
        <v/>
      </c>
      <c r="Q4" s="89" t="str">
        <f>IF($A4="","",VLOOKUP($A4,'MG Universe'!$A$2:$R$9993,17))</f>
        <v/>
      </c>
      <c r="R4" s="18" t="str">
        <f>IF($A4="","",VLOOKUP($A4,'MG Universe'!$A$2:$R$9993,18))</f>
        <v/>
      </c>
    </row>
    <row r="5" spans="1:18" x14ac:dyDescent="0.55000000000000004">
      <c r="A5" s="84"/>
      <c r="B5" s="15" t="str">
        <f>IF($A5="","",VLOOKUP($A5,'MG Universe'!$A$2:$R$9993,2))</f>
        <v/>
      </c>
      <c r="C5" s="15" t="str">
        <f>IF($A5="","",VLOOKUP($A5,'MG Universe'!$A$2:$R$9993,3))</f>
        <v/>
      </c>
      <c r="D5" s="15" t="str">
        <f>IF($A5="","",VLOOKUP($A5,'MG Universe'!$A$2:$R$9993,4))</f>
        <v/>
      </c>
      <c r="E5" s="15" t="str">
        <f>IF($A5="","",VLOOKUP($A5,'MG Universe'!$A$2:$R$9993,5))</f>
        <v/>
      </c>
      <c r="F5" s="16" t="str">
        <f>IF($A5="","",VLOOKUP($A5,'MG Universe'!$A$2:$R$9993,6))</f>
        <v/>
      </c>
      <c r="G5" s="85" t="str">
        <f>IF($A5="","",VLOOKUP($A5,'MG Universe'!$A$2:$R$9993,7))</f>
        <v/>
      </c>
      <c r="H5" s="18" t="str">
        <f>IF($A5="","",VLOOKUP($A5,'MG Universe'!$A$2:$R$9993,8))</f>
        <v/>
      </c>
      <c r="I5" s="18" t="str">
        <f>IF($A5="","",VLOOKUP($A5,'MG Universe'!$A$2:$R$9993,9))</f>
        <v/>
      </c>
      <c r="J5" s="19" t="str">
        <f>IF($A5="","",VLOOKUP($A5,'MG Universe'!$A$2:$R$9993,10))</f>
        <v/>
      </c>
      <c r="K5" s="86" t="str">
        <f>IF($A5="","",VLOOKUP($A5,'MG Universe'!$A$2:$R$9993,11))</f>
        <v/>
      </c>
      <c r="L5" s="115" t="str">
        <f>IF($A5="","",VLOOKUP($A5,'MG Universe'!$A$2:$R$9993,12))</f>
        <v/>
      </c>
      <c r="M5" s="15" t="str">
        <f>IF($A5="","",VLOOKUP($A5,'MG Universe'!$A$2:$R$9993,13))</f>
        <v/>
      </c>
      <c r="N5" s="88" t="str">
        <f>IF($A5="","",VLOOKUP($A5,'MG Universe'!$A$2:$R$9993,14))</f>
        <v/>
      </c>
      <c r="O5" s="18" t="str">
        <f>IF($A5="","",VLOOKUP($A5,'MG Universe'!$A$2:$R$9993,15))</f>
        <v/>
      </c>
      <c r="P5" s="19" t="str">
        <f>IF($A5="","",VLOOKUP($A5,'MG Universe'!$A$2:$R$9993,16))</f>
        <v/>
      </c>
      <c r="Q5" s="89" t="str">
        <f>IF($A5="","",VLOOKUP($A5,'MG Universe'!$A$2:$R$9993,17))</f>
        <v/>
      </c>
      <c r="R5" s="18" t="str">
        <f>IF($A5="","",VLOOKUP($A5,'MG Universe'!$A$2:$R$9993,18))</f>
        <v/>
      </c>
    </row>
    <row r="6" spans="1:18" x14ac:dyDescent="0.55000000000000004">
      <c r="A6" s="84"/>
      <c r="B6" s="15" t="str">
        <f>IF($A6="","",VLOOKUP($A6,'MG Universe'!$A$2:$R$9993,2))</f>
        <v/>
      </c>
      <c r="C6" s="15" t="str">
        <f>IF($A6="","",VLOOKUP($A6,'MG Universe'!$A$2:$R$9993,3))</f>
        <v/>
      </c>
      <c r="D6" s="15" t="str">
        <f>IF($A6="","",VLOOKUP($A6,'MG Universe'!$A$2:$R$9993,4))</f>
        <v/>
      </c>
      <c r="E6" s="15" t="str">
        <f>IF($A6="","",VLOOKUP($A6,'MG Universe'!$A$2:$R$9993,5))</f>
        <v/>
      </c>
      <c r="F6" s="16" t="str">
        <f>IF($A6="","",VLOOKUP($A6,'MG Universe'!$A$2:$R$9993,6))</f>
        <v/>
      </c>
      <c r="G6" s="85" t="str">
        <f>IF($A6="","",VLOOKUP($A6,'MG Universe'!$A$2:$R$9993,7))</f>
        <v/>
      </c>
      <c r="H6" s="18" t="str">
        <f>IF($A6="","",VLOOKUP($A6,'MG Universe'!$A$2:$R$9993,8))</f>
        <v/>
      </c>
      <c r="I6" s="18" t="str">
        <f>IF($A6="","",VLOOKUP($A6,'MG Universe'!$A$2:$R$9993,9))</f>
        <v/>
      </c>
      <c r="J6" s="19" t="str">
        <f>IF($A6="","",VLOOKUP($A6,'MG Universe'!$A$2:$R$9993,10))</f>
        <v/>
      </c>
      <c r="K6" s="86" t="str">
        <f>IF($A6="","",VLOOKUP($A6,'MG Universe'!$A$2:$R$9993,11))</f>
        <v/>
      </c>
      <c r="L6" s="115" t="str">
        <f>IF($A6="","",VLOOKUP($A6,'MG Universe'!$A$2:$R$9993,12))</f>
        <v/>
      </c>
      <c r="M6" s="15" t="str">
        <f>IF($A6="","",VLOOKUP($A6,'MG Universe'!$A$2:$R$9993,13))</f>
        <v/>
      </c>
      <c r="N6" s="88" t="str">
        <f>IF($A6="","",VLOOKUP($A6,'MG Universe'!$A$2:$R$9993,14))</f>
        <v/>
      </c>
      <c r="O6" s="18" t="str">
        <f>IF($A6="","",VLOOKUP($A6,'MG Universe'!$A$2:$R$9993,15))</f>
        <v/>
      </c>
      <c r="P6" s="19" t="str">
        <f>IF($A6="","",VLOOKUP($A6,'MG Universe'!$A$2:$R$9993,16))</f>
        <v/>
      </c>
      <c r="Q6" s="89" t="str">
        <f>IF($A6="","",VLOOKUP($A6,'MG Universe'!$A$2:$R$9993,17))</f>
        <v/>
      </c>
      <c r="R6" s="18" t="str">
        <f>IF($A6="","",VLOOKUP($A6,'MG Universe'!$A$2:$R$9993,18))</f>
        <v/>
      </c>
    </row>
    <row r="7" spans="1:18" x14ac:dyDescent="0.55000000000000004">
      <c r="A7" s="84"/>
      <c r="B7" s="15" t="str">
        <f>IF($A7="","",VLOOKUP($A7,'MG Universe'!$A$2:$R$9993,2))</f>
        <v/>
      </c>
      <c r="C7" s="15" t="str">
        <f>IF($A7="","",VLOOKUP($A7,'MG Universe'!$A$2:$R$9993,3))</f>
        <v/>
      </c>
      <c r="D7" s="15" t="str">
        <f>IF($A7="","",VLOOKUP($A7,'MG Universe'!$A$2:$R$9993,4))</f>
        <v/>
      </c>
      <c r="E7" s="15" t="str">
        <f>IF($A7="","",VLOOKUP($A7,'MG Universe'!$A$2:$R$9993,5))</f>
        <v/>
      </c>
      <c r="F7" s="16" t="str">
        <f>IF($A7="","",VLOOKUP($A7,'MG Universe'!$A$2:$R$9993,6))</f>
        <v/>
      </c>
      <c r="G7" s="85" t="str">
        <f>IF($A7="","",VLOOKUP($A7,'MG Universe'!$A$2:$R$9993,7))</f>
        <v/>
      </c>
      <c r="H7" s="18" t="str">
        <f>IF($A7="","",VLOOKUP($A7,'MG Universe'!$A$2:$R$9993,8))</f>
        <v/>
      </c>
      <c r="I7" s="18" t="str">
        <f>IF($A7="","",VLOOKUP($A7,'MG Universe'!$A$2:$R$9993,9))</f>
        <v/>
      </c>
      <c r="J7" s="19" t="str">
        <f>IF($A7="","",VLOOKUP($A7,'MG Universe'!$A$2:$R$9993,10))</f>
        <v/>
      </c>
      <c r="K7" s="86" t="str">
        <f>IF($A7="","",VLOOKUP($A7,'MG Universe'!$A$2:$R$9993,11))</f>
        <v/>
      </c>
      <c r="L7" s="115" t="str">
        <f>IF($A7="","",VLOOKUP($A7,'MG Universe'!$A$2:$R$9993,12))</f>
        <v/>
      </c>
      <c r="M7" s="15" t="str">
        <f>IF($A7="","",VLOOKUP($A7,'MG Universe'!$A$2:$R$9993,13))</f>
        <v/>
      </c>
      <c r="N7" s="88" t="str">
        <f>IF($A7="","",VLOOKUP($A7,'MG Universe'!$A$2:$R$9993,14))</f>
        <v/>
      </c>
      <c r="O7" s="18" t="str">
        <f>IF($A7="","",VLOOKUP($A7,'MG Universe'!$A$2:$R$9993,15))</f>
        <v/>
      </c>
      <c r="P7" s="19" t="str">
        <f>IF($A7="","",VLOOKUP($A7,'MG Universe'!$A$2:$R$9993,16))</f>
        <v/>
      </c>
      <c r="Q7" s="89" t="str">
        <f>IF($A7="","",VLOOKUP($A7,'MG Universe'!$A$2:$R$9993,17))</f>
        <v/>
      </c>
      <c r="R7" s="18" t="str">
        <f>IF($A7="","",VLOOKUP($A7,'MG Universe'!$A$2:$R$9993,18))</f>
        <v/>
      </c>
    </row>
    <row r="8" spans="1:18" x14ac:dyDescent="0.55000000000000004">
      <c r="A8" s="84"/>
      <c r="B8" s="15" t="str">
        <f>IF($A8="","",VLOOKUP($A8,'MG Universe'!$A$2:$R$9993,2))</f>
        <v/>
      </c>
      <c r="C8" s="15" t="str">
        <f>IF($A8="","",VLOOKUP($A8,'MG Universe'!$A$2:$R$9993,3))</f>
        <v/>
      </c>
      <c r="D8" s="15" t="str">
        <f>IF($A8="","",VLOOKUP($A8,'MG Universe'!$A$2:$R$9993,4))</f>
        <v/>
      </c>
      <c r="E8" s="15" t="str">
        <f>IF($A8="","",VLOOKUP($A8,'MG Universe'!$A$2:$R$9993,5))</f>
        <v/>
      </c>
      <c r="F8" s="16" t="str">
        <f>IF($A8="","",VLOOKUP($A8,'MG Universe'!$A$2:$R$9993,6))</f>
        <v/>
      </c>
      <c r="G8" s="85" t="str">
        <f>IF($A8="","",VLOOKUP($A8,'MG Universe'!$A$2:$R$9993,7))</f>
        <v/>
      </c>
      <c r="H8" s="18" t="str">
        <f>IF($A8="","",VLOOKUP($A8,'MG Universe'!$A$2:$R$9993,8))</f>
        <v/>
      </c>
      <c r="I8" s="18" t="str">
        <f>IF($A8="","",VLOOKUP($A8,'MG Universe'!$A$2:$R$9993,9))</f>
        <v/>
      </c>
      <c r="J8" s="19" t="str">
        <f>IF($A8="","",VLOOKUP($A8,'MG Universe'!$A$2:$R$9993,10))</f>
        <v/>
      </c>
      <c r="K8" s="86" t="str">
        <f>IF($A8="","",VLOOKUP($A8,'MG Universe'!$A$2:$R$9993,11))</f>
        <v/>
      </c>
      <c r="L8" s="115" t="str">
        <f>IF($A8="","",VLOOKUP($A8,'MG Universe'!$A$2:$R$9993,12))</f>
        <v/>
      </c>
      <c r="M8" s="15" t="str">
        <f>IF($A8="","",VLOOKUP($A8,'MG Universe'!$A$2:$R$9993,13))</f>
        <v/>
      </c>
      <c r="N8" s="88" t="str">
        <f>IF($A8="","",VLOOKUP($A8,'MG Universe'!$A$2:$R$9993,14))</f>
        <v/>
      </c>
      <c r="O8" s="18" t="str">
        <f>IF($A8="","",VLOOKUP($A8,'MG Universe'!$A$2:$R$9993,15))</f>
        <v/>
      </c>
      <c r="P8" s="19" t="str">
        <f>IF($A8="","",VLOOKUP($A8,'MG Universe'!$A$2:$R$9993,16))</f>
        <v/>
      </c>
      <c r="Q8" s="89" t="str">
        <f>IF($A8="","",VLOOKUP($A8,'MG Universe'!$A$2:$R$9993,17))</f>
        <v/>
      </c>
      <c r="R8" s="18" t="str">
        <f>IF($A8="","",VLOOKUP($A8,'MG Universe'!$A$2:$R$9993,18))</f>
        <v/>
      </c>
    </row>
    <row r="9" spans="1:18" x14ac:dyDescent="0.55000000000000004">
      <c r="A9" s="84"/>
      <c r="B9" s="15" t="str">
        <f>IF($A9="","",VLOOKUP($A9,'MG Universe'!$A$2:$R$9993,2))</f>
        <v/>
      </c>
      <c r="C9" s="15" t="str">
        <f>IF($A9="","",VLOOKUP($A9,'MG Universe'!$A$2:$R$9993,3))</f>
        <v/>
      </c>
      <c r="D9" s="15" t="str">
        <f>IF($A9="","",VLOOKUP($A9,'MG Universe'!$A$2:$R$9993,4))</f>
        <v/>
      </c>
      <c r="E9" s="15" t="str">
        <f>IF($A9="","",VLOOKUP($A9,'MG Universe'!$A$2:$R$9993,5))</f>
        <v/>
      </c>
      <c r="F9" s="16" t="str">
        <f>IF($A9="","",VLOOKUP($A9,'MG Universe'!$A$2:$R$9993,6))</f>
        <v/>
      </c>
      <c r="G9" s="85" t="str">
        <f>IF($A9="","",VLOOKUP($A9,'MG Universe'!$A$2:$R$9993,7))</f>
        <v/>
      </c>
      <c r="H9" s="18" t="str">
        <f>IF($A9="","",VLOOKUP($A9,'MG Universe'!$A$2:$R$9993,8))</f>
        <v/>
      </c>
      <c r="I9" s="18" t="str">
        <f>IF($A9="","",VLOOKUP($A9,'MG Universe'!$A$2:$R$9993,9))</f>
        <v/>
      </c>
      <c r="J9" s="19" t="str">
        <f>IF($A9="","",VLOOKUP($A9,'MG Universe'!$A$2:$R$9993,10))</f>
        <v/>
      </c>
      <c r="K9" s="86" t="str">
        <f>IF($A9="","",VLOOKUP($A9,'MG Universe'!$A$2:$R$9993,11))</f>
        <v/>
      </c>
      <c r="L9" s="115" t="str">
        <f>IF($A9="","",VLOOKUP($A9,'MG Universe'!$A$2:$R$9993,12))</f>
        <v/>
      </c>
      <c r="M9" s="15" t="str">
        <f>IF($A9="","",VLOOKUP($A9,'MG Universe'!$A$2:$R$9993,13))</f>
        <v/>
      </c>
      <c r="N9" s="88" t="str">
        <f>IF($A9="","",VLOOKUP($A9,'MG Universe'!$A$2:$R$9993,14))</f>
        <v/>
      </c>
      <c r="O9" s="18" t="str">
        <f>IF($A9="","",VLOOKUP($A9,'MG Universe'!$A$2:$R$9993,15))</f>
        <v/>
      </c>
      <c r="P9" s="19" t="str">
        <f>IF($A9="","",VLOOKUP($A9,'MG Universe'!$A$2:$R$9993,16))</f>
        <v/>
      </c>
      <c r="Q9" s="89" t="str">
        <f>IF($A9="","",VLOOKUP($A9,'MG Universe'!$A$2:$R$9993,17))</f>
        <v/>
      </c>
      <c r="R9" s="18" t="str">
        <f>IF($A9="","",VLOOKUP($A9,'MG Universe'!$A$2:$R$9993,18))</f>
        <v/>
      </c>
    </row>
    <row r="10" spans="1:18" x14ac:dyDescent="0.55000000000000004">
      <c r="A10" s="84"/>
      <c r="B10" s="15" t="str">
        <f>IF($A10="","",VLOOKUP($A10,'MG Universe'!$A$2:$R$9993,2))</f>
        <v/>
      </c>
      <c r="C10" s="15" t="str">
        <f>IF($A10="","",VLOOKUP($A10,'MG Universe'!$A$2:$R$9993,3))</f>
        <v/>
      </c>
      <c r="D10" s="15" t="str">
        <f>IF($A10="","",VLOOKUP($A10,'MG Universe'!$A$2:$R$9993,4))</f>
        <v/>
      </c>
      <c r="E10" s="15" t="str">
        <f>IF($A10="","",VLOOKUP($A10,'MG Universe'!$A$2:$R$9993,5))</f>
        <v/>
      </c>
      <c r="F10" s="16" t="str">
        <f>IF($A10="","",VLOOKUP($A10,'MG Universe'!$A$2:$R$9993,6))</f>
        <v/>
      </c>
      <c r="G10" s="85" t="str">
        <f>IF($A10="","",VLOOKUP($A10,'MG Universe'!$A$2:$R$9993,7))</f>
        <v/>
      </c>
      <c r="H10" s="18" t="str">
        <f>IF($A10="","",VLOOKUP($A10,'MG Universe'!$A$2:$R$9993,8))</f>
        <v/>
      </c>
      <c r="I10" s="18" t="str">
        <f>IF($A10="","",VLOOKUP($A10,'MG Universe'!$A$2:$R$9993,9))</f>
        <v/>
      </c>
      <c r="J10" s="19" t="str">
        <f>IF($A10="","",VLOOKUP($A10,'MG Universe'!$A$2:$R$9993,10))</f>
        <v/>
      </c>
      <c r="K10" s="86" t="str">
        <f>IF($A10="","",VLOOKUP($A10,'MG Universe'!$A$2:$R$9993,11))</f>
        <v/>
      </c>
      <c r="L10" s="115" t="str">
        <f>IF($A10="","",VLOOKUP($A10,'MG Universe'!$A$2:$R$9993,12))</f>
        <v/>
      </c>
      <c r="M10" s="15" t="str">
        <f>IF($A10="","",VLOOKUP($A10,'MG Universe'!$A$2:$R$9993,13))</f>
        <v/>
      </c>
      <c r="N10" s="88" t="str">
        <f>IF($A10="","",VLOOKUP($A10,'MG Universe'!$A$2:$R$9993,14))</f>
        <v/>
      </c>
      <c r="O10" s="18" t="str">
        <f>IF($A10="","",VLOOKUP($A10,'MG Universe'!$A$2:$R$9993,15))</f>
        <v/>
      </c>
      <c r="P10" s="19" t="str">
        <f>IF($A10="","",VLOOKUP($A10,'MG Universe'!$A$2:$R$9993,16))</f>
        <v/>
      </c>
      <c r="Q10" s="89" t="str">
        <f>IF($A10="","",VLOOKUP($A10,'MG Universe'!$A$2:$R$9993,17))</f>
        <v/>
      </c>
      <c r="R10" s="18" t="str">
        <f>IF($A10="","",VLOOKUP($A10,'MG Universe'!$A$2:$R$9993,18))</f>
        <v/>
      </c>
    </row>
    <row r="11" spans="1:18" x14ac:dyDescent="0.55000000000000004">
      <c r="A11" s="84"/>
      <c r="B11" s="15" t="str">
        <f>IF($A11="","",VLOOKUP($A11,'MG Universe'!$A$2:$R$9993,2))</f>
        <v/>
      </c>
      <c r="C11" s="15" t="str">
        <f>IF($A11="","",VLOOKUP($A11,'MG Universe'!$A$2:$R$9993,3))</f>
        <v/>
      </c>
      <c r="D11" s="15" t="str">
        <f>IF($A11="","",VLOOKUP($A11,'MG Universe'!$A$2:$R$9993,4))</f>
        <v/>
      </c>
      <c r="E11" s="15" t="str">
        <f>IF($A11="","",VLOOKUP($A11,'MG Universe'!$A$2:$R$9993,5))</f>
        <v/>
      </c>
      <c r="F11" s="16" t="str">
        <f>IF($A11="","",VLOOKUP($A11,'MG Universe'!$A$2:$R$9993,6))</f>
        <v/>
      </c>
      <c r="G11" s="85" t="str">
        <f>IF($A11="","",VLOOKUP($A11,'MG Universe'!$A$2:$R$9993,7))</f>
        <v/>
      </c>
      <c r="H11" s="18" t="str">
        <f>IF($A11="","",VLOOKUP($A11,'MG Universe'!$A$2:$R$9993,8))</f>
        <v/>
      </c>
      <c r="I11" s="18" t="str">
        <f>IF($A11="","",VLOOKUP($A11,'MG Universe'!$A$2:$R$9993,9))</f>
        <v/>
      </c>
      <c r="J11" s="19" t="str">
        <f>IF($A11="","",VLOOKUP($A11,'MG Universe'!$A$2:$R$9993,10))</f>
        <v/>
      </c>
      <c r="K11" s="86" t="str">
        <f>IF($A11="","",VLOOKUP($A11,'MG Universe'!$A$2:$R$9993,11))</f>
        <v/>
      </c>
      <c r="L11" s="115" t="str">
        <f>IF($A11="","",VLOOKUP($A11,'MG Universe'!$A$2:$R$9993,12))</f>
        <v/>
      </c>
      <c r="M11" s="15" t="str">
        <f>IF($A11="","",VLOOKUP($A11,'MG Universe'!$A$2:$R$9993,13))</f>
        <v/>
      </c>
      <c r="N11" s="88" t="str">
        <f>IF($A11="","",VLOOKUP($A11,'MG Universe'!$A$2:$R$9993,14))</f>
        <v/>
      </c>
      <c r="O11" s="18" t="str">
        <f>IF($A11="","",VLOOKUP($A11,'MG Universe'!$A$2:$R$9993,15))</f>
        <v/>
      </c>
      <c r="P11" s="19" t="str">
        <f>IF($A11="","",VLOOKUP($A11,'MG Universe'!$A$2:$R$9993,16))</f>
        <v/>
      </c>
      <c r="Q11" s="89" t="str">
        <f>IF($A11="","",VLOOKUP($A11,'MG Universe'!$A$2:$R$9993,17))</f>
        <v/>
      </c>
      <c r="R11" s="18" t="str">
        <f>IF($A11="","",VLOOKUP($A11,'MG Universe'!$A$2:$R$9993,18))</f>
        <v/>
      </c>
    </row>
    <row r="12" spans="1:18" x14ac:dyDescent="0.55000000000000004">
      <c r="A12" s="84"/>
      <c r="B12" s="15" t="str">
        <f>IF($A12="","",VLOOKUP($A12,'MG Universe'!$A$2:$R$9993,2))</f>
        <v/>
      </c>
      <c r="C12" s="15" t="str">
        <f>IF($A12="","",VLOOKUP($A12,'MG Universe'!$A$2:$R$9993,3))</f>
        <v/>
      </c>
      <c r="D12" s="15" t="str">
        <f>IF($A12="","",VLOOKUP($A12,'MG Universe'!$A$2:$R$9993,4))</f>
        <v/>
      </c>
      <c r="E12" s="15" t="str">
        <f>IF($A12="","",VLOOKUP($A12,'MG Universe'!$A$2:$R$9993,5))</f>
        <v/>
      </c>
      <c r="F12" s="16" t="str">
        <f>IF($A12="","",VLOOKUP($A12,'MG Universe'!$A$2:$R$9993,6))</f>
        <v/>
      </c>
      <c r="G12" s="85" t="str">
        <f>IF($A12="","",VLOOKUP($A12,'MG Universe'!$A$2:$R$9993,7))</f>
        <v/>
      </c>
      <c r="H12" s="18" t="str">
        <f>IF($A12="","",VLOOKUP($A12,'MG Universe'!$A$2:$R$9993,8))</f>
        <v/>
      </c>
      <c r="I12" s="18" t="str">
        <f>IF($A12="","",VLOOKUP($A12,'MG Universe'!$A$2:$R$9993,9))</f>
        <v/>
      </c>
      <c r="J12" s="19" t="str">
        <f>IF($A12="","",VLOOKUP($A12,'MG Universe'!$A$2:$R$9993,10))</f>
        <v/>
      </c>
      <c r="K12" s="86" t="str">
        <f>IF($A12="","",VLOOKUP($A12,'MG Universe'!$A$2:$R$9993,11))</f>
        <v/>
      </c>
      <c r="L12" s="115" t="str">
        <f>IF($A12="","",VLOOKUP($A12,'MG Universe'!$A$2:$R$9993,12))</f>
        <v/>
      </c>
      <c r="M12" s="15" t="str">
        <f>IF($A12="","",VLOOKUP($A12,'MG Universe'!$A$2:$R$9993,13))</f>
        <v/>
      </c>
      <c r="N12" s="88" t="str">
        <f>IF($A12="","",VLOOKUP($A12,'MG Universe'!$A$2:$R$9993,14))</f>
        <v/>
      </c>
      <c r="O12" s="18" t="str">
        <f>IF($A12="","",VLOOKUP($A12,'MG Universe'!$A$2:$R$9993,15))</f>
        <v/>
      </c>
      <c r="P12" s="19" t="str">
        <f>IF($A12="","",VLOOKUP($A12,'MG Universe'!$A$2:$R$9993,16))</f>
        <v/>
      </c>
      <c r="Q12" s="89" t="str">
        <f>IF($A12="","",VLOOKUP($A12,'MG Universe'!$A$2:$R$9993,17))</f>
        <v/>
      </c>
      <c r="R12" s="18" t="str">
        <f>IF($A12="","",VLOOKUP($A12,'MG Universe'!$A$2:$R$9993,18))</f>
        <v/>
      </c>
    </row>
    <row r="13" spans="1:18" x14ac:dyDescent="0.55000000000000004">
      <c r="A13" s="84"/>
      <c r="B13" s="15" t="str">
        <f>IF($A13="","",VLOOKUP($A13,'MG Universe'!$A$2:$R$9993,2))</f>
        <v/>
      </c>
      <c r="C13" s="15" t="str">
        <f>IF($A13="","",VLOOKUP($A13,'MG Universe'!$A$2:$R$9993,3))</f>
        <v/>
      </c>
      <c r="D13" s="15" t="str">
        <f>IF($A13="","",VLOOKUP($A13,'MG Universe'!$A$2:$R$9993,4))</f>
        <v/>
      </c>
      <c r="E13" s="15" t="str">
        <f>IF($A13="","",VLOOKUP($A13,'MG Universe'!$A$2:$R$9993,5))</f>
        <v/>
      </c>
      <c r="F13" s="16" t="str">
        <f>IF($A13="","",VLOOKUP($A13,'MG Universe'!$A$2:$R$9993,6))</f>
        <v/>
      </c>
      <c r="G13" s="85" t="str">
        <f>IF($A13="","",VLOOKUP($A13,'MG Universe'!$A$2:$R$9993,7))</f>
        <v/>
      </c>
      <c r="H13" s="18" t="str">
        <f>IF($A13="","",VLOOKUP($A13,'MG Universe'!$A$2:$R$9993,8))</f>
        <v/>
      </c>
      <c r="I13" s="18" t="str">
        <f>IF($A13="","",VLOOKUP($A13,'MG Universe'!$A$2:$R$9993,9))</f>
        <v/>
      </c>
      <c r="J13" s="19" t="str">
        <f>IF($A13="","",VLOOKUP($A13,'MG Universe'!$A$2:$R$9993,10))</f>
        <v/>
      </c>
      <c r="K13" s="86" t="str">
        <f>IF($A13="","",VLOOKUP($A13,'MG Universe'!$A$2:$R$9993,11))</f>
        <v/>
      </c>
      <c r="L13" s="115" t="str">
        <f>IF($A13="","",VLOOKUP($A13,'MG Universe'!$A$2:$R$9993,12))</f>
        <v/>
      </c>
      <c r="M13" s="15" t="str">
        <f>IF($A13="","",VLOOKUP($A13,'MG Universe'!$A$2:$R$9993,13))</f>
        <v/>
      </c>
      <c r="N13" s="88" t="str">
        <f>IF($A13="","",VLOOKUP($A13,'MG Universe'!$A$2:$R$9993,14))</f>
        <v/>
      </c>
      <c r="O13" s="18" t="str">
        <f>IF($A13="","",VLOOKUP($A13,'MG Universe'!$A$2:$R$9993,15))</f>
        <v/>
      </c>
      <c r="P13" s="19" t="str">
        <f>IF($A13="","",VLOOKUP($A13,'MG Universe'!$A$2:$R$9993,16))</f>
        <v/>
      </c>
      <c r="Q13" s="89" t="str">
        <f>IF($A13="","",VLOOKUP($A13,'MG Universe'!$A$2:$R$9993,17))</f>
        <v/>
      </c>
      <c r="R13" s="18" t="str">
        <f>IF($A13="","",VLOOKUP($A13,'MG Universe'!$A$2:$R$9993,18))</f>
        <v/>
      </c>
    </row>
    <row r="14" spans="1:18" x14ac:dyDescent="0.55000000000000004">
      <c r="A14" s="84"/>
      <c r="B14" s="15" t="str">
        <f>IF($A14="","",VLOOKUP($A14,'MG Universe'!$A$2:$R$9993,2))</f>
        <v/>
      </c>
      <c r="C14" s="15" t="str">
        <f>IF($A14="","",VLOOKUP($A14,'MG Universe'!$A$2:$R$9993,3))</f>
        <v/>
      </c>
      <c r="D14" s="15" t="str">
        <f>IF($A14="","",VLOOKUP($A14,'MG Universe'!$A$2:$R$9993,4))</f>
        <v/>
      </c>
      <c r="E14" s="15" t="str">
        <f>IF($A14="","",VLOOKUP($A14,'MG Universe'!$A$2:$R$9993,5))</f>
        <v/>
      </c>
      <c r="F14" s="16" t="str">
        <f>IF($A14="","",VLOOKUP($A14,'MG Universe'!$A$2:$R$9993,6))</f>
        <v/>
      </c>
      <c r="G14" s="85" t="str">
        <f>IF($A14="","",VLOOKUP($A14,'MG Universe'!$A$2:$R$9993,7))</f>
        <v/>
      </c>
      <c r="H14" s="18" t="str">
        <f>IF($A14="","",VLOOKUP($A14,'MG Universe'!$A$2:$R$9993,8))</f>
        <v/>
      </c>
      <c r="I14" s="18" t="str">
        <f>IF($A14="","",VLOOKUP($A14,'MG Universe'!$A$2:$R$9993,9))</f>
        <v/>
      </c>
      <c r="J14" s="19" t="str">
        <f>IF($A14="","",VLOOKUP($A14,'MG Universe'!$A$2:$R$9993,10))</f>
        <v/>
      </c>
      <c r="K14" s="86" t="str">
        <f>IF($A14="","",VLOOKUP($A14,'MG Universe'!$A$2:$R$9993,11))</f>
        <v/>
      </c>
      <c r="L14" s="115" t="str">
        <f>IF($A14="","",VLOOKUP($A14,'MG Universe'!$A$2:$R$9993,12))</f>
        <v/>
      </c>
      <c r="M14" s="15" t="str">
        <f>IF($A14="","",VLOOKUP($A14,'MG Universe'!$A$2:$R$9993,13))</f>
        <v/>
      </c>
      <c r="N14" s="88" t="str">
        <f>IF($A14="","",VLOOKUP($A14,'MG Universe'!$A$2:$R$9993,14))</f>
        <v/>
      </c>
      <c r="O14" s="18" t="str">
        <f>IF($A14="","",VLOOKUP($A14,'MG Universe'!$A$2:$R$9993,15))</f>
        <v/>
      </c>
      <c r="P14" s="19" t="str">
        <f>IF($A14="","",VLOOKUP($A14,'MG Universe'!$A$2:$R$9993,16))</f>
        <v/>
      </c>
      <c r="Q14" s="89" t="str">
        <f>IF($A14="","",VLOOKUP($A14,'MG Universe'!$A$2:$R$9993,17))</f>
        <v/>
      </c>
      <c r="R14" s="18" t="str">
        <f>IF($A14="","",VLOOKUP($A14,'MG Universe'!$A$2:$R$9993,18))</f>
        <v/>
      </c>
    </row>
    <row r="15" spans="1:18" x14ac:dyDescent="0.55000000000000004">
      <c r="A15" s="84"/>
      <c r="B15" s="15" t="str">
        <f>IF($A15="","",VLOOKUP($A15,'MG Universe'!$A$2:$R$9993,2))</f>
        <v/>
      </c>
      <c r="C15" s="15" t="str">
        <f>IF($A15="","",VLOOKUP($A15,'MG Universe'!$A$2:$R$9993,3))</f>
        <v/>
      </c>
      <c r="D15" s="15" t="str">
        <f>IF($A15="","",VLOOKUP($A15,'MG Universe'!$A$2:$R$9993,4))</f>
        <v/>
      </c>
      <c r="E15" s="15" t="str">
        <f>IF($A15="","",VLOOKUP($A15,'MG Universe'!$A$2:$R$9993,5))</f>
        <v/>
      </c>
      <c r="F15" s="16" t="str">
        <f>IF($A15="","",VLOOKUP($A15,'MG Universe'!$A$2:$R$9993,6))</f>
        <v/>
      </c>
      <c r="G15" s="85" t="str">
        <f>IF($A15="","",VLOOKUP($A15,'MG Universe'!$A$2:$R$9993,7))</f>
        <v/>
      </c>
      <c r="H15" s="18" t="str">
        <f>IF($A15="","",VLOOKUP($A15,'MG Universe'!$A$2:$R$9993,8))</f>
        <v/>
      </c>
      <c r="I15" s="18" t="str">
        <f>IF($A15="","",VLOOKUP($A15,'MG Universe'!$A$2:$R$9993,9))</f>
        <v/>
      </c>
      <c r="J15" s="19" t="str">
        <f>IF($A15="","",VLOOKUP($A15,'MG Universe'!$A$2:$R$9993,10))</f>
        <v/>
      </c>
      <c r="K15" s="86" t="str">
        <f>IF($A15="","",VLOOKUP($A15,'MG Universe'!$A$2:$R$9993,11))</f>
        <v/>
      </c>
      <c r="L15" s="115" t="str">
        <f>IF($A15="","",VLOOKUP($A15,'MG Universe'!$A$2:$R$9993,12))</f>
        <v/>
      </c>
      <c r="M15" s="15" t="str">
        <f>IF($A15="","",VLOOKUP($A15,'MG Universe'!$A$2:$R$9993,13))</f>
        <v/>
      </c>
      <c r="N15" s="88" t="str">
        <f>IF($A15="","",VLOOKUP($A15,'MG Universe'!$A$2:$R$9993,14))</f>
        <v/>
      </c>
      <c r="O15" s="18" t="str">
        <f>IF($A15="","",VLOOKUP($A15,'MG Universe'!$A$2:$R$9993,15))</f>
        <v/>
      </c>
      <c r="P15" s="19" t="str">
        <f>IF($A15="","",VLOOKUP($A15,'MG Universe'!$A$2:$R$9993,16))</f>
        <v/>
      </c>
      <c r="Q15" s="89" t="str">
        <f>IF($A15="","",VLOOKUP($A15,'MG Universe'!$A$2:$R$9993,17))</f>
        <v/>
      </c>
      <c r="R15" s="18" t="str">
        <f>IF($A15="","",VLOOKUP($A15,'MG Universe'!$A$2:$R$9993,18))</f>
        <v/>
      </c>
    </row>
    <row r="16" spans="1:18" x14ac:dyDescent="0.55000000000000004">
      <c r="A16" s="84"/>
      <c r="B16" s="15" t="str">
        <f>IF($A16="","",VLOOKUP($A16,'MG Universe'!$A$2:$R$9993,2))</f>
        <v/>
      </c>
      <c r="C16" s="15" t="str">
        <f>IF($A16="","",VLOOKUP($A16,'MG Universe'!$A$2:$R$9993,3))</f>
        <v/>
      </c>
      <c r="D16" s="15" t="str">
        <f>IF($A16="","",VLOOKUP($A16,'MG Universe'!$A$2:$R$9993,4))</f>
        <v/>
      </c>
      <c r="E16" s="15" t="str">
        <f>IF($A16="","",VLOOKUP($A16,'MG Universe'!$A$2:$R$9993,5))</f>
        <v/>
      </c>
      <c r="F16" s="16" t="str">
        <f>IF($A16="","",VLOOKUP($A16,'MG Universe'!$A$2:$R$9993,6))</f>
        <v/>
      </c>
      <c r="G16" s="85" t="str">
        <f>IF($A16="","",VLOOKUP($A16,'MG Universe'!$A$2:$R$9993,7))</f>
        <v/>
      </c>
      <c r="H16" s="18" t="str">
        <f>IF($A16="","",VLOOKUP($A16,'MG Universe'!$A$2:$R$9993,8))</f>
        <v/>
      </c>
      <c r="I16" s="18" t="str">
        <f>IF($A16="","",VLOOKUP($A16,'MG Universe'!$A$2:$R$9993,9))</f>
        <v/>
      </c>
      <c r="J16" s="19" t="str">
        <f>IF($A16="","",VLOOKUP($A16,'MG Universe'!$A$2:$R$9993,10))</f>
        <v/>
      </c>
      <c r="K16" s="86" t="str">
        <f>IF($A16="","",VLOOKUP($A16,'MG Universe'!$A$2:$R$9993,11))</f>
        <v/>
      </c>
      <c r="L16" s="115" t="str">
        <f>IF($A16="","",VLOOKUP($A16,'MG Universe'!$A$2:$R$9993,12))</f>
        <v/>
      </c>
      <c r="M16" s="15" t="str">
        <f>IF($A16="","",VLOOKUP($A16,'MG Universe'!$A$2:$R$9993,13))</f>
        <v/>
      </c>
      <c r="N16" s="88" t="str">
        <f>IF($A16="","",VLOOKUP($A16,'MG Universe'!$A$2:$R$9993,14))</f>
        <v/>
      </c>
      <c r="O16" s="18" t="str">
        <f>IF($A16="","",VLOOKUP($A16,'MG Universe'!$A$2:$R$9993,15))</f>
        <v/>
      </c>
      <c r="P16" s="19" t="str">
        <f>IF($A16="","",VLOOKUP($A16,'MG Universe'!$A$2:$R$9993,16))</f>
        <v/>
      </c>
      <c r="Q16" s="89" t="str">
        <f>IF($A16="","",VLOOKUP($A16,'MG Universe'!$A$2:$R$9993,17))</f>
        <v/>
      </c>
      <c r="R16" s="18" t="str">
        <f>IF($A16="","",VLOOKUP($A16,'MG Universe'!$A$2:$R$9993,18))</f>
        <v/>
      </c>
    </row>
    <row r="17" spans="1:18" x14ac:dyDescent="0.55000000000000004">
      <c r="A17" s="84"/>
      <c r="B17" s="15" t="str">
        <f>IF($A17="","",VLOOKUP($A17,'MG Universe'!$A$2:$R$9993,2))</f>
        <v/>
      </c>
      <c r="C17" s="15" t="str">
        <f>IF($A17="","",VLOOKUP($A17,'MG Universe'!$A$2:$R$9993,3))</f>
        <v/>
      </c>
      <c r="D17" s="15" t="str">
        <f>IF($A17="","",VLOOKUP($A17,'MG Universe'!$A$2:$R$9993,4))</f>
        <v/>
      </c>
      <c r="E17" s="15" t="str">
        <f>IF($A17="","",VLOOKUP($A17,'MG Universe'!$A$2:$R$9993,5))</f>
        <v/>
      </c>
      <c r="F17" s="16" t="str">
        <f>IF($A17="","",VLOOKUP($A17,'MG Universe'!$A$2:$R$9993,6))</f>
        <v/>
      </c>
      <c r="G17" s="85" t="str">
        <f>IF($A17="","",VLOOKUP($A17,'MG Universe'!$A$2:$R$9993,7))</f>
        <v/>
      </c>
      <c r="H17" s="18" t="str">
        <f>IF($A17="","",VLOOKUP($A17,'MG Universe'!$A$2:$R$9993,8))</f>
        <v/>
      </c>
      <c r="I17" s="18" t="str">
        <f>IF($A17="","",VLOOKUP($A17,'MG Universe'!$A$2:$R$9993,9))</f>
        <v/>
      </c>
      <c r="J17" s="19" t="str">
        <f>IF($A17="","",VLOOKUP($A17,'MG Universe'!$A$2:$R$9993,10))</f>
        <v/>
      </c>
      <c r="K17" s="86" t="str">
        <f>IF($A17="","",VLOOKUP($A17,'MG Universe'!$A$2:$R$9993,11))</f>
        <v/>
      </c>
      <c r="L17" s="115" t="str">
        <f>IF($A17="","",VLOOKUP($A17,'MG Universe'!$A$2:$R$9993,12))</f>
        <v/>
      </c>
      <c r="M17" s="15" t="str">
        <f>IF($A17="","",VLOOKUP($A17,'MG Universe'!$A$2:$R$9993,13))</f>
        <v/>
      </c>
      <c r="N17" s="88" t="str">
        <f>IF($A17="","",VLOOKUP($A17,'MG Universe'!$A$2:$R$9993,14))</f>
        <v/>
      </c>
      <c r="O17" s="18" t="str">
        <f>IF($A17="","",VLOOKUP($A17,'MG Universe'!$A$2:$R$9993,15))</f>
        <v/>
      </c>
      <c r="P17" s="19" t="str">
        <f>IF($A17="","",VLOOKUP($A17,'MG Universe'!$A$2:$R$9993,16))</f>
        <v/>
      </c>
      <c r="Q17" s="89" t="str">
        <f>IF($A17="","",VLOOKUP($A17,'MG Universe'!$A$2:$R$9993,17))</f>
        <v/>
      </c>
      <c r="R17" s="18" t="str">
        <f>IF($A17="","",VLOOKUP($A17,'MG Universe'!$A$2:$R$9993,18))</f>
        <v/>
      </c>
    </row>
    <row r="18" spans="1:18" x14ac:dyDescent="0.55000000000000004">
      <c r="A18" s="84"/>
      <c r="B18" s="15" t="str">
        <f>IF($A18="","",VLOOKUP($A18,'MG Universe'!$A$2:$R$9993,2))</f>
        <v/>
      </c>
      <c r="C18" s="15" t="str">
        <f>IF($A18="","",VLOOKUP($A18,'MG Universe'!$A$2:$R$9993,3))</f>
        <v/>
      </c>
      <c r="D18" s="15" t="str">
        <f>IF($A18="","",VLOOKUP($A18,'MG Universe'!$A$2:$R$9993,4))</f>
        <v/>
      </c>
      <c r="E18" s="15" t="str">
        <f>IF($A18="","",VLOOKUP($A18,'MG Universe'!$A$2:$R$9993,5))</f>
        <v/>
      </c>
      <c r="F18" s="16" t="str">
        <f>IF($A18="","",VLOOKUP($A18,'MG Universe'!$A$2:$R$9993,6))</f>
        <v/>
      </c>
      <c r="G18" s="85" t="str">
        <f>IF($A18="","",VLOOKUP($A18,'MG Universe'!$A$2:$R$9993,7))</f>
        <v/>
      </c>
      <c r="H18" s="18" t="str">
        <f>IF($A18="","",VLOOKUP($A18,'MG Universe'!$A$2:$R$9993,8))</f>
        <v/>
      </c>
      <c r="I18" s="18" t="str">
        <f>IF($A18="","",VLOOKUP($A18,'MG Universe'!$A$2:$R$9993,9))</f>
        <v/>
      </c>
      <c r="J18" s="19" t="str">
        <f>IF($A18="","",VLOOKUP($A18,'MG Universe'!$A$2:$R$9993,10))</f>
        <v/>
      </c>
      <c r="K18" s="86" t="str">
        <f>IF($A18="","",VLOOKUP($A18,'MG Universe'!$A$2:$R$9993,11))</f>
        <v/>
      </c>
      <c r="L18" s="115" t="str">
        <f>IF($A18="","",VLOOKUP($A18,'MG Universe'!$A$2:$R$9993,12))</f>
        <v/>
      </c>
      <c r="M18" s="15" t="str">
        <f>IF($A18="","",VLOOKUP($A18,'MG Universe'!$A$2:$R$9993,13))</f>
        <v/>
      </c>
      <c r="N18" s="88" t="str">
        <f>IF($A18="","",VLOOKUP($A18,'MG Universe'!$A$2:$R$9993,14))</f>
        <v/>
      </c>
      <c r="O18" s="18" t="str">
        <f>IF($A18="","",VLOOKUP($A18,'MG Universe'!$A$2:$R$9993,15))</f>
        <v/>
      </c>
      <c r="P18" s="19" t="str">
        <f>IF($A18="","",VLOOKUP($A18,'MG Universe'!$A$2:$R$9993,16))</f>
        <v/>
      </c>
      <c r="Q18" s="89" t="str">
        <f>IF($A18="","",VLOOKUP($A18,'MG Universe'!$A$2:$R$9993,17))</f>
        <v/>
      </c>
      <c r="R18" s="18" t="str">
        <f>IF($A18="","",VLOOKUP($A18,'MG Universe'!$A$2:$R$9993,18))</f>
        <v/>
      </c>
    </row>
    <row r="19" spans="1:18" x14ac:dyDescent="0.55000000000000004">
      <c r="A19" s="84"/>
      <c r="B19" s="15" t="str">
        <f>IF($A19="","",VLOOKUP($A19,'MG Universe'!$A$2:$R$9993,2))</f>
        <v/>
      </c>
      <c r="C19" s="15" t="str">
        <f>IF($A19="","",VLOOKUP($A19,'MG Universe'!$A$2:$R$9993,3))</f>
        <v/>
      </c>
      <c r="D19" s="15" t="str">
        <f>IF($A19="","",VLOOKUP($A19,'MG Universe'!$A$2:$R$9993,4))</f>
        <v/>
      </c>
      <c r="E19" s="15" t="str">
        <f>IF($A19="","",VLOOKUP($A19,'MG Universe'!$A$2:$R$9993,5))</f>
        <v/>
      </c>
      <c r="F19" s="16" t="str">
        <f>IF($A19="","",VLOOKUP($A19,'MG Universe'!$A$2:$R$9993,6))</f>
        <v/>
      </c>
      <c r="G19" s="85" t="str">
        <f>IF($A19="","",VLOOKUP($A19,'MG Universe'!$A$2:$R$9993,7))</f>
        <v/>
      </c>
      <c r="H19" s="18" t="str">
        <f>IF($A19="","",VLOOKUP($A19,'MG Universe'!$A$2:$R$9993,8))</f>
        <v/>
      </c>
      <c r="I19" s="18" t="str">
        <f>IF($A19="","",VLOOKUP($A19,'MG Universe'!$A$2:$R$9993,9))</f>
        <v/>
      </c>
      <c r="J19" s="19" t="str">
        <f>IF($A19="","",VLOOKUP($A19,'MG Universe'!$A$2:$R$9993,10))</f>
        <v/>
      </c>
      <c r="K19" s="86" t="str">
        <f>IF($A19="","",VLOOKUP($A19,'MG Universe'!$A$2:$R$9993,11))</f>
        <v/>
      </c>
      <c r="L19" s="115" t="str">
        <f>IF($A19="","",VLOOKUP($A19,'MG Universe'!$A$2:$R$9993,12))</f>
        <v/>
      </c>
      <c r="M19" s="15" t="str">
        <f>IF($A19="","",VLOOKUP($A19,'MG Universe'!$A$2:$R$9993,13))</f>
        <v/>
      </c>
      <c r="N19" s="88" t="str">
        <f>IF($A19="","",VLOOKUP($A19,'MG Universe'!$A$2:$R$9993,14))</f>
        <v/>
      </c>
      <c r="O19" s="18" t="str">
        <f>IF($A19="","",VLOOKUP($A19,'MG Universe'!$A$2:$R$9993,15))</f>
        <v/>
      </c>
      <c r="P19" s="19" t="str">
        <f>IF($A19="","",VLOOKUP($A19,'MG Universe'!$A$2:$R$9993,16))</f>
        <v/>
      </c>
      <c r="Q19" s="89" t="str">
        <f>IF($A19="","",VLOOKUP($A19,'MG Universe'!$A$2:$R$9993,17))</f>
        <v/>
      </c>
      <c r="R19" s="18" t="str">
        <f>IF($A19="","",VLOOKUP($A19,'MG Universe'!$A$2:$R$9993,18))</f>
        <v/>
      </c>
    </row>
    <row r="20" spans="1:18" x14ac:dyDescent="0.55000000000000004">
      <c r="A20" s="84"/>
      <c r="B20" s="15" t="str">
        <f>IF($A20="","",VLOOKUP($A20,'MG Universe'!$A$2:$R$9993,2))</f>
        <v/>
      </c>
      <c r="C20" s="15" t="str">
        <f>IF($A20="","",VLOOKUP($A20,'MG Universe'!$A$2:$R$9993,3))</f>
        <v/>
      </c>
      <c r="D20" s="15" t="str">
        <f>IF($A20="","",VLOOKUP($A20,'MG Universe'!$A$2:$R$9993,4))</f>
        <v/>
      </c>
      <c r="E20" s="15" t="str">
        <f>IF($A20="","",VLOOKUP($A20,'MG Universe'!$A$2:$R$9993,5))</f>
        <v/>
      </c>
      <c r="F20" s="16" t="str">
        <f>IF($A20="","",VLOOKUP($A20,'MG Universe'!$A$2:$R$9993,6))</f>
        <v/>
      </c>
      <c r="G20" s="85" t="str">
        <f>IF($A20="","",VLOOKUP($A20,'MG Universe'!$A$2:$R$9993,7))</f>
        <v/>
      </c>
      <c r="H20" s="18" t="str">
        <f>IF($A20="","",VLOOKUP($A20,'MG Universe'!$A$2:$R$9993,8))</f>
        <v/>
      </c>
      <c r="I20" s="18" t="str">
        <f>IF($A20="","",VLOOKUP($A20,'MG Universe'!$A$2:$R$9993,9))</f>
        <v/>
      </c>
      <c r="J20" s="19" t="str">
        <f>IF($A20="","",VLOOKUP($A20,'MG Universe'!$A$2:$R$9993,10))</f>
        <v/>
      </c>
      <c r="K20" s="86" t="str">
        <f>IF($A20="","",VLOOKUP($A20,'MG Universe'!$A$2:$R$9993,11))</f>
        <v/>
      </c>
      <c r="L20" s="115" t="str">
        <f>IF($A20="","",VLOOKUP($A20,'MG Universe'!$A$2:$R$9993,12))</f>
        <v/>
      </c>
      <c r="M20" s="15" t="str">
        <f>IF($A20="","",VLOOKUP($A20,'MG Universe'!$A$2:$R$9993,13))</f>
        <v/>
      </c>
      <c r="N20" s="88" t="str">
        <f>IF($A20="","",VLOOKUP($A20,'MG Universe'!$A$2:$R$9993,14))</f>
        <v/>
      </c>
      <c r="O20" s="18" t="str">
        <f>IF($A20="","",VLOOKUP($A20,'MG Universe'!$A$2:$R$9993,15))</f>
        <v/>
      </c>
      <c r="P20" s="19" t="str">
        <f>IF($A20="","",VLOOKUP($A20,'MG Universe'!$A$2:$R$9993,16))</f>
        <v/>
      </c>
      <c r="Q20" s="89" t="str">
        <f>IF($A20="","",VLOOKUP($A20,'MG Universe'!$A$2:$R$9993,17))</f>
        <v/>
      </c>
      <c r="R20" s="18" t="str">
        <f>IF($A20="","",VLOOKUP($A20,'MG Universe'!$A$2:$R$9993,18))</f>
        <v/>
      </c>
    </row>
    <row r="21" spans="1:18" x14ac:dyDescent="0.55000000000000004">
      <c r="A21" s="84"/>
      <c r="B21" s="15" t="str">
        <f>IF($A21="","",VLOOKUP($A21,'MG Universe'!$A$2:$R$9993,2))</f>
        <v/>
      </c>
      <c r="C21" s="15" t="str">
        <f>IF($A21="","",VLOOKUP($A21,'MG Universe'!$A$2:$R$9993,3))</f>
        <v/>
      </c>
      <c r="D21" s="15" t="str">
        <f>IF($A21="","",VLOOKUP($A21,'MG Universe'!$A$2:$R$9993,4))</f>
        <v/>
      </c>
      <c r="E21" s="15" t="str">
        <f>IF($A21="","",VLOOKUP($A21,'MG Universe'!$A$2:$R$9993,5))</f>
        <v/>
      </c>
      <c r="F21" s="16" t="str">
        <f>IF($A21="","",VLOOKUP($A21,'MG Universe'!$A$2:$R$9993,6))</f>
        <v/>
      </c>
      <c r="G21" s="85" t="str">
        <f>IF($A21="","",VLOOKUP($A21,'MG Universe'!$A$2:$R$9993,7))</f>
        <v/>
      </c>
      <c r="H21" s="18" t="str">
        <f>IF($A21="","",VLOOKUP($A21,'MG Universe'!$A$2:$R$9993,8))</f>
        <v/>
      </c>
      <c r="I21" s="18" t="str">
        <f>IF($A21="","",VLOOKUP($A21,'MG Universe'!$A$2:$R$9993,9))</f>
        <v/>
      </c>
      <c r="J21" s="19" t="str">
        <f>IF($A21="","",VLOOKUP($A21,'MG Universe'!$A$2:$R$9993,10))</f>
        <v/>
      </c>
      <c r="K21" s="86" t="str">
        <f>IF($A21="","",VLOOKUP($A21,'MG Universe'!$A$2:$R$9993,11))</f>
        <v/>
      </c>
      <c r="L21" s="115" t="str">
        <f>IF($A21="","",VLOOKUP($A21,'MG Universe'!$A$2:$R$9993,12))</f>
        <v/>
      </c>
      <c r="M21" s="15" t="str">
        <f>IF($A21="","",VLOOKUP($A21,'MG Universe'!$A$2:$R$9993,13))</f>
        <v/>
      </c>
      <c r="N21" s="88" t="str">
        <f>IF($A21="","",VLOOKUP($A21,'MG Universe'!$A$2:$R$9993,14))</f>
        <v/>
      </c>
      <c r="O21" s="18" t="str">
        <f>IF($A21="","",VLOOKUP($A21,'MG Universe'!$A$2:$R$9993,15))</f>
        <v/>
      </c>
      <c r="P21" s="19" t="str">
        <f>IF($A21="","",VLOOKUP($A21,'MG Universe'!$A$2:$R$9993,16))</f>
        <v/>
      </c>
      <c r="Q21" s="89" t="str">
        <f>IF($A21="","",VLOOKUP($A21,'MG Universe'!$A$2:$R$9993,17))</f>
        <v/>
      </c>
      <c r="R21" s="18" t="str">
        <f>IF($A21="","",VLOOKUP($A21,'MG Universe'!$A$2:$R$9993,18))</f>
        <v/>
      </c>
    </row>
    <row r="22" spans="1:18" x14ac:dyDescent="0.55000000000000004">
      <c r="A22" s="84"/>
      <c r="B22" s="15" t="str">
        <f>IF($A22="","",VLOOKUP($A22,'MG Universe'!$A$2:$R$9993,2))</f>
        <v/>
      </c>
      <c r="C22" s="15" t="str">
        <f>IF($A22="","",VLOOKUP($A22,'MG Universe'!$A$2:$R$9993,3))</f>
        <v/>
      </c>
      <c r="D22" s="15" t="str">
        <f>IF($A22="","",VLOOKUP($A22,'MG Universe'!$A$2:$R$9993,4))</f>
        <v/>
      </c>
      <c r="E22" s="15" t="str">
        <f>IF($A22="","",VLOOKUP($A22,'MG Universe'!$A$2:$R$9993,5))</f>
        <v/>
      </c>
      <c r="F22" s="16" t="str">
        <f>IF($A22="","",VLOOKUP($A22,'MG Universe'!$A$2:$R$9993,6))</f>
        <v/>
      </c>
      <c r="G22" s="85" t="str">
        <f>IF($A22="","",VLOOKUP($A22,'MG Universe'!$A$2:$R$9993,7))</f>
        <v/>
      </c>
      <c r="H22" s="18" t="str">
        <f>IF($A22="","",VLOOKUP($A22,'MG Universe'!$A$2:$R$9993,8))</f>
        <v/>
      </c>
      <c r="I22" s="18" t="str">
        <f>IF($A22="","",VLOOKUP($A22,'MG Universe'!$A$2:$R$9993,9))</f>
        <v/>
      </c>
      <c r="J22" s="19" t="str">
        <f>IF($A22="","",VLOOKUP($A22,'MG Universe'!$A$2:$R$9993,10))</f>
        <v/>
      </c>
      <c r="K22" s="86" t="str">
        <f>IF($A22="","",VLOOKUP($A22,'MG Universe'!$A$2:$R$9993,11))</f>
        <v/>
      </c>
      <c r="L22" s="115" t="str">
        <f>IF($A22="","",VLOOKUP($A22,'MG Universe'!$A$2:$R$9993,12))</f>
        <v/>
      </c>
      <c r="M22" s="15" t="str">
        <f>IF($A22="","",VLOOKUP($A22,'MG Universe'!$A$2:$R$9993,13))</f>
        <v/>
      </c>
      <c r="N22" s="88" t="str">
        <f>IF($A22="","",VLOOKUP($A22,'MG Universe'!$A$2:$R$9993,14))</f>
        <v/>
      </c>
      <c r="O22" s="18" t="str">
        <f>IF($A22="","",VLOOKUP($A22,'MG Universe'!$A$2:$R$9993,15))</f>
        <v/>
      </c>
      <c r="P22" s="19" t="str">
        <f>IF($A22="","",VLOOKUP($A22,'MG Universe'!$A$2:$R$9993,16))</f>
        <v/>
      </c>
      <c r="Q22" s="89" t="str">
        <f>IF($A22="","",VLOOKUP($A22,'MG Universe'!$A$2:$R$9993,17))</f>
        <v/>
      </c>
      <c r="R22" s="18" t="str">
        <f>IF($A22="","",VLOOKUP($A22,'MG Universe'!$A$2:$R$9993,18))</f>
        <v/>
      </c>
    </row>
    <row r="23" spans="1:18" x14ac:dyDescent="0.55000000000000004">
      <c r="A23" s="84"/>
      <c r="B23" s="15" t="str">
        <f>IF($A23="","",VLOOKUP($A23,'MG Universe'!$A$2:$R$9993,2))</f>
        <v/>
      </c>
      <c r="C23" s="15" t="str">
        <f>IF($A23="","",VLOOKUP($A23,'MG Universe'!$A$2:$R$9993,3))</f>
        <v/>
      </c>
      <c r="D23" s="15" t="str">
        <f>IF($A23="","",VLOOKUP($A23,'MG Universe'!$A$2:$R$9993,4))</f>
        <v/>
      </c>
      <c r="E23" s="15" t="str">
        <f>IF($A23="","",VLOOKUP($A23,'MG Universe'!$A$2:$R$9993,5))</f>
        <v/>
      </c>
      <c r="F23" s="16" t="str">
        <f>IF($A23="","",VLOOKUP($A23,'MG Universe'!$A$2:$R$9993,6))</f>
        <v/>
      </c>
      <c r="G23" s="85" t="str">
        <f>IF($A23="","",VLOOKUP($A23,'MG Universe'!$A$2:$R$9993,7))</f>
        <v/>
      </c>
      <c r="H23" s="18" t="str">
        <f>IF($A23="","",VLOOKUP($A23,'MG Universe'!$A$2:$R$9993,8))</f>
        <v/>
      </c>
      <c r="I23" s="18" t="str">
        <f>IF($A23="","",VLOOKUP($A23,'MG Universe'!$A$2:$R$9993,9))</f>
        <v/>
      </c>
      <c r="J23" s="19" t="str">
        <f>IF($A23="","",VLOOKUP($A23,'MG Universe'!$A$2:$R$9993,10))</f>
        <v/>
      </c>
      <c r="K23" s="86" t="str">
        <f>IF($A23="","",VLOOKUP($A23,'MG Universe'!$A$2:$R$9993,11))</f>
        <v/>
      </c>
      <c r="L23" s="115" t="str">
        <f>IF($A23="","",VLOOKUP($A23,'MG Universe'!$A$2:$R$9993,12))</f>
        <v/>
      </c>
      <c r="M23" s="15" t="str">
        <f>IF($A23="","",VLOOKUP($A23,'MG Universe'!$A$2:$R$9993,13))</f>
        <v/>
      </c>
      <c r="N23" s="88" t="str">
        <f>IF($A23="","",VLOOKUP($A23,'MG Universe'!$A$2:$R$9993,14))</f>
        <v/>
      </c>
      <c r="O23" s="18" t="str">
        <f>IF($A23="","",VLOOKUP($A23,'MG Universe'!$A$2:$R$9993,15))</f>
        <v/>
      </c>
      <c r="P23" s="19" t="str">
        <f>IF($A23="","",VLOOKUP($A23,'MG Universe'!$A$2:$R$9993,16))</f>
        <v/>
      </c>
      <c r="Q23" s="89" t="str">
        <f>IF($A23="","",VLOOKUP($A23,'MG Universe'!$A$2:$R$9993,17))</f>
        <v/>
      </c>
      <c r="R23" s="18" t="str">
        <f>IF($A23="","",VLOOKUP($A23,'MG Universe'!$A$2:$R$9993,18))</f>
        <v/>
      </c>
    </row>
    <row r="24" spans="1:18" x14ac:dyDescent="0.55000000000000004">
      <c r="A24" s="84"/>
      <c r="B24" s="15" t="str">
        <f>IF($A24="","",VLOOKUP($A24,'MG Universe'!$A$2:$R$9993,2))</f>
        <v/>
      </c>
      <c r="C24" s="15" t="str">
        <f>IF($A24="","",VLOOKUP($A24,'MG Universe'!$A$2:$R$9993,3))</f>
        <v/>
      </c>
      <c r="D24" s="15" t="str">
        <f>IF($A24="","",VLOOKUP($A24,'MG Universe'!$A$2:$R$9993,4))</f>
        <v/>
      </c>
      <c r="E24" s="15" t="str">
        <f>IF($A24="","",VLOOKUP($A24,'MG Universe'!$A$2:$R$9993,5))</f>
        <v/>
      </c>
      <c r="F24" s="16" t="str">
        <f>IF($A24="","",VLOOKUP($A24,'MG Universe'!$A$2:$R$9993,6))</f>
        <v/>
      </c>
      <c r="G24" s="85" t="str">
        <f>IF($A24="","",VLOOKUP($A24,'MG Universe'!$A$2:$R$9993,7))</f>
        <v/>
      </c>
      <c r="H24" s="18" t="str">
        <f>IF($A24="","",VLOOKUP($A24,'MG Universe'!$A$2:$R$9993,8))</f>
        <v/>
      </c>
      <c r="I24" s="18" t="str">
        <f>IF($A24="","",VLOOKUP($A24,'MG Universe'!$A$2:$R$9993,9))</f>
        <v/>
      </c>
      <c r="J24" s="19" t="str">
        <f>IF($A24="","",VLOOKUP($A24,'MG Universe'!$A$2:$R$9993,10))</f>
        <v/>
      </c>
      <c r="K24" s="86" t="str">
        <f>IF($A24="","",VLOOKUP($A24,'MG Universe'!$A$2:$R$9993,11))</f>
        <v/>
      </c>
      <c r="L24" s="115" t="str">
        <f>IF($A24="","",VLOOKUP($A24,'MG Universe'!$A$2:$R$9993,12))</f>
        <v/>
      </c>
      <c r="M24" s="15" t="str">
        <f>IF($A24="","",VLOOKUP($A24,'MG Universe'!$A$2:$R$9993,13))</f>
        <v/>
      </c>
      <c r="N24" s="88" t="str">
        <f>IF($A24="","",VLOOKUP($A24,'MG Universe'!$A$2:$R$9993,14))</f>
        <v/>
      </c>
      <c r="O24" s="18" t="str">
        <f>IF($A24="","",VLOOKUP($A24,'MG Universe'!$A$2:$R$9993,15))</f>
        <v/>
      </c>
      <c r="P24" s="19" t="str">
        <f>IF($A24="","",VLOOKUP($A24,'MG Universe'!$A$2:$R$9993,16))</f>
        <v/>
      </c>
      <c r="Q24" s="89" t="str">
        <f>IF($A24="","",VLOOKUP($A24,'MG Universe'!$A$2:$R$9993,17))</f>
        <v/>
      </c>
      <c r="R24" s="18" t="str">
        <f>IF($A24="","",VLOOKUP($A24,'MG Universe'!$A$2:$R$9993,18))</f>
        <v/>
      </c>
    </row>
    <row r="25" spans="1:18" x14ac:dyDescent="0.55000000000000004">
      <c r="A25" s="84"/>
      <c r="B25" s="15" t="str">
        <f>IF($A25="","",VLOOKUP($A25,'MG Universe'!$A$2:$R$9993,2))</f>
        <v/>
      </c>
      <c r="C25" s="15" t="str">
        <f>IF($A25="","",VLOOKUP($A25,'MG Universe'!$A$2:$R$9993,3))</f>
        <v/>
      </c>
      <c r="D25" s="15" t="str">
        <f>IF($A25="","",VLOOKUP($A25,'MG Universe'!$A$2:$R$9993,4))</f>
        <v/>
      </c>
      <c r="E25" s="15" t="str">
        <f>IF($A25="","",VLOOKUP($A25,'MG Universe'!$A$2:$R$9993,5))</f>
        <v/>
      </c>
      <c r="F25" s="16" t="str">
        <f>IF($A25="","",VLOOKUP($A25,'MG Universe'!$A$2:$R$9993,6))</f>
        <v/>
      </c>
      <c r="G25" s="85" t="str">
        <f>IF($A25="","",VLOOKUP($A25,'MG Universe'!$A$2:$R$9993,7))</f>
        <v/>
      </c>
      <c r="H25" s="18" t="str">
        <f>IF($A25="","",VLOOKUP($A25,'MG Universe'!$A$2:$R$9993,8))</f>
        <v/>
      </c>
      <c r="I25" s="18" t="str">
        <f>IF($A25="","",VLOOKUP($A25,'MG Universe'!$A$2:$R$9993,9))</f>
        <v/>
      </c>
      <c r="J25" s="19" t="str">
        <f>IF($A25="","",VLOOKUP($A25,'MG Universe'!$A$2:$R$9993,10))</f>
        <v/>
      </c>
      <c r="K25" s="86" t="str">
        <f>IF($A25="","",VLOOKUP($A25,'MG Universe'!$A$2:$R$9993,11))</f>
        <v/>
      </c>
      <c r="L25" s="115" t="str">
        <f>IF($A25="","",VLOOKUP($A25,'MG Universe'!$A$2:$R$9993,12))</f>
        <v/>
      </c>
      <c r="M25" s="15" t="str">
        <f>IF($A25="","",VLOOKUP($A25,'MG Universe'!$A$2:$R$9993,13))</f>
        <v/>
      </c>
      <c r="N25" s="88" t="str">
        <f>IF($A25="","",VLOOKUP($A25,'MG Universe'!$A$2:$R$9993,14))</f>
        <v/>
      </c>
      <c r="O25" s="18" t="str">
        <f>IF($A25="","",VLOOKUP($A25,'MG Universe'!$A$2:$R$9993,15))</f>
        <v/>
      </c>
      <c r="P25" s="19" t="str">
        <f>IF($A25="","",VLOOKUP($A25,'MG Universe'!$A$2:$R$9993,16))</f>
        <v/>
      </c>
      <c r="Q25" s="89" t="str">
        <f>IF($A25="","",VLOOKUP($A25,'MG Universe'!$A$2:$R$9993,17))</f>
        <v/>
      </c>
      <c r="R25" s="18" t="str">
        <f>IF($A25="","",VLOOKUP($A25,'MG Universe'!$A$2:$R$9993,18))</f>
        <v/>
      </c>
    </row>
    <row r="26" spans="1:18" x14ac:dyDescent="0.55000000000000004">
      <c r="A26" s="84"/>
      <c r="B26" s="15" t="str">
        <f>IF($A26="","",VLOOKUP($A26,'MG Universe'!$A$2:$R$9993,2))</f>
        <v/>
      </c>
      <c r="C26" s="15" t="str">
        <f>IF($A26="","",VLOOKUP($A26,'MG Universe'!$A$2:$R$9993,3))</f>
        <v/>
      </c>
      <c r="D26" s="15" t="str">
        <f>IF($A26="","",VLOOKUP($A26,'MG Universe'!$A$2:$R$9993,4))</f>
        <v/>
      </c>
      <c r="E26" s="15" t="str">
        <f>IF($A26="","",VLOOKUP($A26,'MG Universe'!$A$2:$R$9993,5))</f>
        <v/>
      </c>
      <c r="F26" s="16" t="str">
        <f>IF($A26="","",VLOOKUP($A26,'MG Universe'!$A$2:$R$9993,6))</f>
        <v/>
      </c>
      <c r="G26" s="85" t="str">
        <f>IF($A26="","",VLOOKUP($A26,'MG Universe'!$A$2:$R$9993,7))</f>
        <v/>
      </c>
      <c r="H26" s="18" t="str">
        <f>IF($A26="","",VLOOKUP($A26,'MG Universe'!$A$2:$R$9993,8))</f>
        <v/>
      </c>
      <c r="I26" s="18" t="str">
        <f>IF($A26="","",VLOOKUP($A26,'MG Universe'!$A$2:$R$9993,9))</f>
        <v/>
      </c>
      <c r="J26" s="19" t="str">
        <f>IF($A26="","",VLOOKUP($A26,'MG Universe'!$A$2:$R$9993,10))</f>
        <v/>
      </c>
      <c r="K26" s="86" t="str">
        <f>IF($A26="","",VLOOKUP($A26,'MG Universe'!$A$2:$R$9993,11))</f>
        <v/>
      </c>
      <c r="L26" s="115" t="str">
        <f>IF($A26="","",VLOOKUP($A26,'MG Universe'!$A$2:$R$9993,12))</f>
        <v/>
      </c>
      <c r="M26" s="15" t="str">
        <f>IF($A26="","",VLOOKUP($A26,'MG Universe'!$A$2:$R$9993,13))</f>
        <v/>
      </c>
      <c r="N26" s="88" t="str">
        <f>IF($A26="","",VLOOKUP($A26,'MG Universe'!$A$2:$R$9993,14))</f>
        <v/>
      </c>
      <c r="O26" s="18" t="str">
        <f>IF($A26="","",VLOOKUP($A26,'MG Universe'!$A$2:$R$9993,15))</f>
        <v/>
      </c>
      <c r="P26" s="19" t="str">
        <f>IF($A26="","",VLOOKUP($A26,'MG Universe'!$A$2:$R$9993,16))</f>
        <v/>
      </c>
      <c r="Q26" s="89" t="str">
        <f>IF($A26="","",VLOOKUP($A26,'MG Universe'!$A$2:$R$9993,17))</f>
        <v/>
      </c>
      <c r="R26" s="18" t="str">
        <f>IF($A26="","",VLOOKUP($A26,'MG Universe'!$A$2:$R$9993,18))</f>
        <v/>
      </c>
    </row>
    <row r="27" spans="1:18" x14ac:dyDescent="0.55000000000000004">
      <c r="A27" s="84"/>
      <c r="B27" s="15" t="str">
        <f>IF($A27="","",VLOOKUP($A27,'MG Universe'!$A$2:$R$9993,2))</f>
        <v/>
      </c>
      <c r="C27" s="15" t="str">
        <f>IF($A27="","",VLOOKUP($A27,'MG Universe'!$A$2:$R$9993,3))</f>
        <v/>
      </c>
      <c r="D27" s="15" t="str">
        <f>IF($A27="","",VLOOKUP($A27,'MG Universe'!$A$2:$R$9993,4))</f>
        <v/>
      </c>
      <c r="E27" s="15" t="str">
        <f>IF($A27="","",VLOOKUP($A27,'MG Universe'!$A$2:$R$9993,5))</f>
        <v/>
      </c>
      <c r="F27" s="16" t="str">
        <f>IF($A27="","",VLOOKUP($A27,'MG Universe'!$A$2:$R$9993,6))</f>
        <v/>
      </c>
      <c r="G27" s="85" t="str">
        <f>IF($A27="","",VLOOKUP($A27,'MG Universe'!$A$2:$R$9993,7))</f>
        <v/>
      </c>
      <c r="H27" s="18" t="str">
        <f>IF($A27="","",VLOOKUP($A27,'MG Universe'!$A$2:$R$9993,8))</f>
        <v/>
      </c>
      <c r="I27" s="18" t="str">
        <f>IF($A27="","",VLOOKUP($A27,'MG Universe'!$A$2:$R$9993,9))</f>
        <v/>
      </c>
      <c r="J27" s="19" t="str">
        <f>IF($A27="","",VLOOKUP($A27,'MG Universe'!$A$2:$R$9993,10))</f>
        <v/>
      </c>
      <c r="K27" s="86" t="str">
        <f>IF($A27="","",VLOOKUP($A27,'MG Universe'!$A$2:$R$9993,11))</f>
        <v/>
      </c>
      <c r="L27" s="115" t="str">
        <f>IF($A27="","",VLOOKUP($A27,'MG Universe'!$A$2:$R$9993,12))</f>
        <v/>
      </c>
      <c r="M27" s="15" t="str">
        <f>IF($A27="","",VLOOKUP($A27,'MG Universe'!$A$2:$R$9993,13))</f>
        <v/>
      </c>
      <c r="N27" s="88" t="str">
        <f>IF($A27="","",VLOOKUP($A27,'MG Universe'!$A$2:$R$9993,14))</f>
        <v/>
      </c>
      <c r="O27" s="18" t="str">
        <f>IF($A27="","",VLOOKUP($A27,'MG Universe'!$A$2:$R$9993,15))</f>
        <v/>
      </c>
      <c r="P27" s="19" t="str">
        <f>IF($A27="","",VLOOKUP($A27,'MG Universe'!$A$2:$R$9993,16))</f>
        <v/>
      </c>
      <c r="Q27" s="89" t="str">
        <f>IF($A27="","",VLOOKUP($A27,'MG Universe'!$A$2:$R$9993,17))</f>
        <v/>
      </c>
      <c r="R27" s="18" t="str">
        <f>IF($A27="","",VLOOKUP($A27,'MG Universe'!$A$2:$R$9993,18))</f>
        <v/>
      </c>
    </row>
    <row r="28" spans="1:18" x14ac:dyDescent="0.55000000000000004">
      <c r="A28" s="84"/>
      <c r="B28" s="15" t="str">
        <f>IF($A28="","",VLOOKUP($A28,'MG Universe'!$A$2:$R$9993,2))</f>
        <v/>
      </c>
      <c r="C28" s="15" t="str">
        <f>IF($A28="","",VLOOKUP($A28,'MG Universe'!$A$2:$R$9993,3))</f>
        <v/>
      </c>
      <c r="D28" s="15" t="str">
        <f>IF($A28="","",VLOOKUP($A28,'MG Universe'!$A$2:$R$9993,4))</f>
        <v/>
      </c>
      <c r="E28" s="15" t="str">
        <f>IF($A28="","",VLOOKUP($A28,'MG Universe'!$A$2:$R$9993,5))</f>
        <v/>
      </c>
      <c r="F28" s="16" t="str">
        <f>IF($A28="","",VLOOKUP($A28,'MG Universe'!$A$2:$R$9993,6))</f>
        <v/>
      </c>
      <c r="G28" s="85" t="str">
        <f>IF($A28="","",VLOOKUP($A28,'MG Universe'!$A$2:$R$9993,7))</f>
        <v/>
      </c>
      <c r="H28" s="18" t="str">
        <f>IF($A28="","",VLOOKUP($A28,'MG Universe'!$A$2:$R$9993,8))</f>
        <v/>
      </c>
      <c r="I28" s="18" t="str">
        <f>IF($A28="","",VLOOKUP($A28,'MG Universe'!$A$2:$R$9993,9))</f>
        <v/>
      </c>
      <c r="J28" s="19" t="str">
        <f>IF($A28="","",VLOOKUP($A28,'MG Universe'!$A$2:$R$9993,10))</f>
        <v/>
      </c>
      <c r="K28" s="86" t="str">
        <f>IF($A28="","",VLOOKUP($A28,'MG Universe'!$A$2:$R$9993,11))</f>
        <v/>
      </c>
      <c r="L28" s="115" t="str">
        <f>IF($A28="","",VLOOKUP($A28,'MG Universe'!$A$2:$R$9993,12))</f>
        <v/>
      </c>
      <c r="M28" s="15" t="str">
        <f>IF($A28="","",VLOOKUP($A28,'MG Universe'!$A$2:$R$9993,13))</f>
        <v/>
      </c>
      <c r="N28" s="88" t="str">
        <f>IF($A28="","",VLOOKUP($A28,'MG Universe'!$A$2:$R$9993,14))</f>
        <v/>
      </c>
      <c r="O28" s="18" t="str">
        <f>IF($A28="","",VLOOKUP($A28,'MG Universe'!$A$2:$R$9993,15))</f>
        <v/>
      </c>
      <c r="P28" s="19" t="str">
        <f>IF($A28="","",VLOOKUP($A28,'MG Universe'!$A$2:$R$9993,16))</f>
        <v/>
      </c>
      <c r="Q28" s="89" t="str">
        <f>IF($A28="","",VLOOKUP($A28,'MG Universe'!$A$2:$R$9993,17))</f>
        <v/>
      </c>
      <c r="R28" s="18" t="str">
        <f>IF($A28="","",VLOOKUP($A28,'MG Universe'!$A$2:$R$9993,18))</f>
        <v/>
      </c>
    </row>
    <row r="29" spans="1:18" x14ac:dyDescent="0.55000000000000004">
      <c r="A29" s="84"/>
      <c r="B29" s="15" t="str">
        <f>IF($A29="","",VLOOKUP($A29,'MG Universe'!$A$2:$R$9993,2))</f>
        <v/>
      </c>
      <c r="C29" s="15" t="str">
        <f>IF($A29="","",VLOOKUP($A29,'MG Universe'!$A$2:$R$9993,3))</f>
        <v/>
      </c>
      <c r="D29" s="15" t="str">
        <f>IF($A29="","",VLOOKUP($A29,'MG Universe'!$A$2:$R$9993,4))</f>
        <v/>
      </c>
      <c r="E29" s="15" t="str">
        <f>IF($A29="","",VLOOKUP($A29,'MG Universe'!$A$2:$R$9993,5))</f>
        <v/>
      </c>
      <c r="F29" s="16" t="str">
        <f>IF($A29="","",VLOOKUP($A29,'MG Universe'!$A$2:$R$9993,6))</f>
        <v/>
      </c>
      <c r="G29" s="85" t="str">
        <f>IF($A29="","",VLOOKUP($A29,'MG Universe'!$A$2:$R$9993,7))</f>
        <v/>
      </c>
      <c r="H29" s="18" t="str">
        <f>IF($A29="","",VLOOKUP($A29,'MG Universe'!$A$2:$R$9993,8))</f>
        <v/>
      </c>
      <c r="I29" s="18" t="str">
        <f>IF($A29="","",VLOOKUP($A29,'MG Universe'!$A$2:$R$9993,9))</f>
        <v/>
      </c>
      <c r="J29" s="19" t="str">
        <f>IF($A29="","",VLOOKUP($A29,'MG Universe'!$A$2:$R$9993,10))</f>
        <v/>
      </c>
      <c r="K29" s="86" t="str">
        <f>IF($A29="","",VLOOKUP($A29,'MG Universe'!$A$2:$R$9993,11))</f>
        <v/>
      </c>
      <c r="L29" s="115" t="str">
        <f>IF($A29="","",VLOOKUP($A29,'MG Universe'!$A$2:$R$9993,12))</f>
        <v/>
      </c>
      <c r="M29" s="15" t="str">
        <f>IF($A29="","",VLOOKUP($A29,'MG Universe'!$A$2:$R$9993,13))</f>
        <v/>
      </c>
      <c r="N29" s="88" t="str">
        <f>IF($A29="","",VLOOKUP($A29,'MG Universe'!$A$2:$R$9993,14))</f>
        <v/>
      </c>
      <c r="O29" s="18" t="str">
        <f>IF($A29="","",VLOOKUP($A29,'MG Universe'!$A$2:$R$9993,15))</f>
        <v/>
      </c>
      <c r="P29" s="19" t="str">
        <f>IF($A29="","",VLOOKUP($A29,'MG Universe'!$A$2:$R$9993,16))</f>
        <v/>
      </c>
      <c r="Q29" s="89" t="str">
        <f>IF($A29="","",VLOOKUP($A29,'MG Universe'!$A$2:$R$9993,17))</f>
        <v/>
      </c>
      <c r="R29" s="18" t="str">
        <f>IF($A29="","",VLOOKUP($A29,'MG Universe'!$A$2:$R$9993,18))</f>
        <v/>
      </c>
    </row>
    <row r="30" spans="1:18" x14ac:dyDescent="0.55000000000000004">
      <c r="A30" s="84"/>
      <c r="B30" s="15" t="str">
        <f>IF($A30="","",VLOOKUP($A30,'MG Universe'!$A$2:$R$9993,2))</f>
        <v/>
      </c>
      <c r="C30" s="15" t="str">
        <f>IF($A30="","",VLOOKUP($A30,'MG Universe'!$A$2:$R$9993,3))</f>
        <v/>
      </c>
      <c r="D30" s="15" t="str">
        <f>IF($A30="","",VLOOKUP($A30,'MG Universe'!$A$2:$R$9993,4))</f>
        <v/>
      </c>
      <c r="E30" s="15" t="str">
        <f>IF($A30="","",VLOOKUP($A30,'MG Universe'!$A$2:$R$9993,5))</f>
        <v/>
      </c>
      <c r="F30" s="16" t="str">
        <f>IF($A30="","",VLOOKUP($A30,'MG Universe'!$A$2:$R$9993,6))</f>
        <v/>
      </c>
      <c r="G30" s="85" t="str">
        <f>IF($A30="","",VLOOKUP($A30,'MG Universe'!$A$2:$R$9993,7))</f>
        <v/>
      </c>
      <c r="H30" s="18" t="str">
        <f>IF($A30="","",VLOOKUP($A30,'MG Universe'!$A$2:$R$9993,8))</f>
        <v/>
      </c>
      <c r="I30" s="18" t="str">
        <f>IF($A30="","",VLOOKUP($A30,'MG Universe'!$A$2:$R$9993,9))</f>
        <v/>
      </c>
      <c r="J30" s="19" t="str">
        <f>IF($A30="","",VLOOKUP($A30,'MG Universe'!$A$2:$R$9993,10))</f>
        <v/>
      </c>
      <c r="K30" s="86" t="str">
        <f>IF($A30="","",VLOOKUP($A30,'MG Universe'!$A$2:$R$9993,11))</f>
        <v/>
      </c>
      <c r="L30" s="115" t="str">
        <f>IF($A30="","",VLOOKUP($A30,'MG Universe'!$A$2:$R$9993,12))</f>
        <v/>
      </c>
      <c r="M30" s="15" t="str">
        <f>IF($A30="","",VLOOKUP($A30,'MG Universe'!$A$2:$R$9993,13))</f>
        <v/>
      </c>
      <c r="N30" s="88" t="str">
        <f>IF($A30="","",VLOOKUP($A30,'MG Universe'!$A$2:$R$9993,14))</f>
        <v/>
      </c>
      <c r="O30" s="18" t="str">
        <f>IF($A30="","",VLOOKUP($A30,'MG Universe'!$A$2:$R$9993,15))</f>
        <v/>
      </c>
      <c r="P30" s="19" t="str">
        <f>IF($A30="","",VLOOKUP($A30,'MG Universe'!$A$2:$R$9993,16))</f>
        <v/>
      </c>
      <c r="Q30" s="89" t="str">
        <f>IF($A30="","",VLOOKUP($A30,'MG Universe'!$A$2:$R$9993,17))</f>
        <v/>
      </c>
      <c r="R30" s="18" t="str">
        <f>IF($A30="","",VLOOKUP($A30,'MG Universe'!$A$2:$R$9993,18))</f>
        <v/>
      </c>
    </row>
    <row r="31" spans="1:18" x14ac:dyDescent="0.55000000000000004">
      <c r="A31" s="84"/>
      <c r="B31" s="15" t="str">
        <f>IF($A31="","",VLOOKUP($A31,'MG Universe'!$A$2:$R$9993,2))</f>
        <v/>
      </c>
      <c r="C31" s="15" t="str">
        <f>IF($A31="","",VLOOKUP($A31,'MG Universe'!$A$2:$R$9993,3))</f>
        <v/>
      </c>
      <c r="D31" s="15" t="str">
        <f>IF($A31="","",VLOOKUP($A31,'MG Universe'!$A$2:$R$9993,4))</f>
        <v/>
      </c>
      <c r="E31" s="15" t="str">
        <f>IF($A31="","",VLOOKUP($A31,'MG Universe'!$A$2:$R$9993,5))</f>
        <v/>
      </c>
      <c r="F31" s="16" t="str">
        <f>IF($A31="","",VLOOKUP($A31,'MG Universe'!$A$2:$R$9993,6))</f>
        <v/>
      </c>
      <c r="G31" s="85" t="str">
        <f>IF($A31="","",VLOOKUP($A31,'MG Universe'!$A$2:$R$9993,7))</f>
        <v/>
      </c>
      <c r="H31" s="18" t="str">
        <f>IF($A31="","",VLOOKUP($A31,'MG Universe'!$A$2:$R$9993,8))</f>
        <v/>
      </c>
      <c r="I31" s="18" t="str">
        <f>IF($A31="","",VLOOKUP($A31,'MG Universe'!$A$2:$R$9993,9))</f>
        <v/>
      </c>
      <c r="J31" s="19" t="str">
        <f>IF($A31="","",VLOOKUP($A31,'MG Universe'!$A$2:$R$9993,10))</f>
        <v/>
      </c>
      <c r="K31" s="86" t="str">
        <f>IF($A31="","",VLOOKUP($A31,'MG Universe'!$A$2:$R$9993,11))</f>
        <v/>
      </c>
      <c r="L31" s="115" t="str">
        <f>IF($A31="","",VLOOKUP($A31,'MG Universe'!$A$2:$R$9993,12))</f>
        <v/>
      </c>
      <c r="M31" s="15" t="str">
        <f>IF($A31="","",VLOOKUP($A31,'MG Universe'!$A$2:$R$9993,13))</f>
        <v/>
      </c>
      <c r="N31" s="88" t="str">
        <f>IF($A31="","",VLOOKUP($A31,'MG Universe'!$A$2:$R$9993,14))</f>
        <v/>
      </c>
      <c r="O31" s="18" t="str">
        <f>IF($A31="","",VLOOKUP($A31,'MG Universe'!$A$2:$R$9993,15))</f>
        <v/>
      </c>
      <c r="P31" s="19" t="str">
        <f>IF($A31="","",VLOOKUP($A31,'MG Universe'!$A$2:$R$9993,16))</f>
        <v/>
      </c>
      <c r="Q31" s="89" t="str">
        <f>IF($A31="","",VLOOKUP($A31,'MG Universe'!$A$2:$R$9993,17))</f>
        <v/>
      </c>
      <c r="R31" s="18" t="str">
        <f>IF($A31="","",VLOOKUP($A31,'MG Universe'!$A$2:$R$9993,18))</f>
        <v/>
      </c>
    </row>
    <row r="32" spans="1:18" x14ac:dyDescent="0.55000000000000004">
      <c r="A32" s="84"/>
      <c r="B32" s="15" t="str">
        <f>IF($A32="","",VLOOKUP($A32,'MG Universe'!$A$2:$R$9993,2))</f>
        <v/>
      </c>
      <c r="C32" s="15" t="str">
        <f>IF($A32="","",VLOOKUP($A32,'MG Universe'!$A$2:$R$9993,3))</f>
        <v/>
      </c>
      <c r="D32" s="15" t="str">
        <f>IF($A32="","",VLOOKUP($A32,'MG Universe'!$A$2:$R$9993,4))</f>
        <v/>
      </c>
      <c r="E32" s="15" t="str">
        <f>IF($A32="","",VLOOKUP($A32,'MG Universe'!$A$2:$R$9993,5))</f>
        <v/>
      </c>
      <c r="F32" s="16" t="str">
        <f>IF($A32="","",VLOOKUP($A32,'MG Universe'!$A$2:$R$9993,6))</f>
        <v/>
      </c>
      <c r="G32" s="85" t="str">
        <f>IF($A32="","",VLOOKUP($A32,'MG Universe'!$A$2:$R$9993,7))</f>
        <v/>
      </c>
      <c r="H32" s="18" t="str">
        <f>IF($A32="","",VLOOKUP($A32,'MG Universe'!$A$2:$R$9993,8))</f>
        <v/>
      </c>
      <c r="I32" s="18" t="str">
        <f>IF($A32="","",VLOOKUP($A32,'MG Universe'!$A$2:$R$9993,9))</f>
        <v/>
      </c>
      <c r="J32" s="19" t="str">
        <f>IF($A32="","",VLOOKUP($A32,'MG Universe'!$A$2:$R$9993,10))</f>
        <v/>
      </c>
      <c r="K32" s="86" t="str">
        <f>IF($A32="","",VLOOKUP($A32,'MG Universe'!$A$2:$R$9993,11))</f>
        <v/>
      </c>
      <c r="L32" s="115" t="str">
        <f>IF($A32="","",VLOOKUP($A32,'MG Universe'!$A$2:$R$9993,12))</f>
        <v/>
      </c>
      <c r="M32" s="15" t="str">
        <f>IF($A32="","",VLOOKUP($A32,'MG Universe'!$A$2:$R$9993,13))</f>
        <v/>
      </c>
      <c r="N32" s="88" t="str">
        <f>IF($A32="","",VLOOKUP($A32,'MG Universe'!$A$2:$R$9993,14))</f>
        <v/>
      </c>
      <c r="O32" s="18" t="str">
        <f>IF($A32="","",VLOOKUP($A32,'MG Universe'!$A$2:$R$9993,15))</f>
        <v/>
      </c>
      <c r="P32" s="19" t="str">
        <f>IF($A32="","",VLOOKUP($A32,'MG Universe'!$A$2:$R$9993,16))</f>
        <v/>
      </c>
      <c r="Q32" s="89" t="str">
        <f>IF($A32="","",VLOOKUP($A32,'MG Universe'!$A$2:$R$9993,17))</f>
        <v/>
      </c>
      <c r="R32" s="18" t="str">
        <f>IF($A32="","",VLOOKUP($A32,'MG Universe'!$A$2:$R$9993,18))</f>
        <v/>
      </c>
    </row>
    <row r="33" spans="1:18" x14ac:dyDescent="0.55000000000000004">
      <c r="A33" s="84"/>
      <c r="B33" s="15" t="str">
        <f>IF($A33="","",VLOOKUP($A33,'MG Universe'!$A$2:$R$9993,2))</f>
        <v/>
      </c>
      <c r="C33" s="15" t="str">
        <f>IF($A33="","",VLOOKUP($A33,'MG Universe'!$A$2:$R$9993,3))</f>
        <v/>
      </c>
      <c r="D33" s="15" t="str">
        <f>IF($A33="","",VLOOKUP($A33,'MG Universe'!$A$2:$R$9993,4))</f>
        <v/>
      </c>
      <c r="E33" s="15" t="str">
        <f>IF($A33="","",VLOOKUP($A33,'MG Universe'!$A$2:$R$9993,5))</f>
        <v/>
      </c>
      <c r="F33" s="16" t="str">
        <f>IF($A33="","",VLOOKUP($A33,'MG Universe'!$A$2:$R$9993,6))</f>
        <v/>
      </c>
      <c r="G33" s="85" t="str">
        <f>IF($A33="","",VLOOKUP($A33,'MG Universe'!$A$2:$R$9993,7))</f>
        <v/>
      </c>
      <c r="H33" s="18" t="str">
        <f>IF($A33="","",VLOOKUP($A33,'MG Universe'!$A$2:$R$9993,8))</f>
        <v/>
      </c>
      <c r="I33" s="18" t="str">
        <f>IF($A33="","",VLOOKUP($A33,'MG Universe'!$A$2:$R$9993,9))</f>
        <v/>
      </c>
      <c r="J33" s="19" t="str">
        <f>IF($A33="","",VLOOKUP($A33,'MG Universe'!$A$2:$R$9993,10))</f>
        <v/>
      </c>
      <c r="K33" s="86" t="str">
        <f>IF($A33="","",VLOOKUP($A33,'MG Universe'!$A$2:$R$9993,11))</f>
        <v/>
      </c>
      <c r="L33" s="115" t="str">
        <f>IF($A33="","",VLOOKUP($A33,'MG Universe'!$A$2:$R$9993,12))</f>
        <v/>
      </c>
      <c r="M33" s="15" t="str">
        <f>IF($A33="","",VLOOKUP($A33,'MG Universe'!$A$2:$R$9993,13))</f>
        <v/>
      </c>
      <c r="N33" s="88" t="str">
        <f>IF($A33="","",VLOOKUP($A33,'MG Universe'!$A$2:$R$9993,14))</f>
        <v/>
      </c>
      <c r="O33" s="18" t="str">
        <f>IF($A33="","",VLOOKUP($A33,'MG Universe'!$A$2:$R$9993,15))</f>
        <v/>
      </c>
      <c r="P33" s="19" t="str">
        <f>IF($A33="","",VLOOKUP($A33,'MG Universe'!$A$2:$R$9993,16))</f>
        <v/>
      </c>
      <c r="Q33" s="89" t="str">
        <f>IF($A33="","",VLOOKUP($A33,'MG Universe'!$A$2:$R$9993,17))</f>
        <v/>
      </c>
      <c r="R33" s="18" t="str">
        <f>IF($A33="","",VLOOKUP($A33,'MG Universe'!$A$2:$R$9993,18))</f>
        <v/>
      </c>
    </row>
    <row r="34" spans="1:18" x14ac:dyDescent="0.55000000000000004">
      <c r="A34" s="84"/>
      <c r="B34" s="15" t="str">
        <f>IF($A34="","",VLOOKUP($A34,'MG Universe'!$A$2:$R$9993,2))</f>
        <v/>
      </c>
      <c r="C34" s="15" t="str">
        <f>IF($A34="","",VLOOKUP($A34,'MG Universe'!$A$2:$R$9993,3))</f>
        <v/>
      </c>
      <c r="D34" s="15" t="str">
        <f>IF($A34="","",VLOOKUP($A34,'MG Universe'!$A$2:$R$9993,4))</f>
        <v/>
      </c>
      <c r="E34" s="15" t="str">
        <f>IF($A34="","",VLOOKUP($A34,'MG Universe'!$A$2:$R$9993,5))</f>
        <v/>
      </c>
      <c r="F34" s="16" t="str">
        <f>IF($A34="","",VLOOKUP($A34,'MG Universe'!$A$2:$R$9993,6))</f>
        <v/>
      </c>
      <c r="G34" s="85" t="str">
        <f>IF($A34="","",VLOOKUP($A34,'MG Universe'!$A$2:$R$9993,7))</f>
        <v/>
      </c>
      <c r="H34" s="18" t="str">
        <f>IF($A34="","",VLOOKUP($A34,'MG Universe'!$A$2:$R$9993,8))</f>
        <v/>
      </c>
      <c r="I34" s="18" t="str">
        <f>IF($A34="","",VLOOKUP($A34,'MG Universe'!$A$2:$R$9993,9))</f>
        <v/>
      </c>
      <c r="J34" s="19" t="str">
        <f>IF($A34="","",VLOOKUP($A34,'MG Universe'!$A$2:$R$9993,10))</f>
        <v/>
      </c>
      <c r="K34" s="86" t="str">
        <f>IF($A34="","",VLOOKUP($A34,'MG Universe'!$A$2:$R$9993,11))</f>
        <v/>
      </c>
      <c r="L34" s="115" t="str">
        <f>IF($A34="","",VLOOKUP($A34,'MG Universe'!$A$2:$R$9993,12))</f>
        <v/>
      </c>
      <c r="M34" s="15" t="str">
        <f>IF($A34="","",VLOOKUP($A34,'MG Universe'!$A$2:$R$9993,13))</f>
        <v/>
      </c>
      <c r="N34" s="88" t="str">
        <f>IF($A34="","",VLOOKUP($A34,'MG Universe'!$A$2:$R$9993,14))</f>
        <v/>
      </c>
      <c r="O34" s="18" t="str">
        <f>IF($A34="","",VLOOKUP($A34,'MG Universe'!$A$2:$R$9993,15))</f>
        <v/>
      </c>
      <c r="P34" s="19" t="str">
        <f>IF($A34="","",VLOOKUP($A34,'MG Universe'!$A$2:$R$9993,16))</f>
        <v/>
      </c>
      <c r="Q34" s="89" t="str">
        <f>IF($A34="","",VLOOKUP($A34,'MG Universe'!$A$2:$R$9993,17))</f>
        <v/>
      </c>
      <c r="R34" s="18" t="str">
        <f>IF($A34="","",VLOOKUP($A34,'MG Universe'!$A$2:$R$9993,18))</f>
        <v/>
      </c>
    </row>
    <row r="35" spans="1:18" x14ac:dyDescent="0.55000000000000004">
      <c r="A35" s="84"/>
      <c r="B35" s="15" t="str">
        <f>IF($A35="","",VLOOKUP($A35,'MG Universe'!$A$2:$R$9993,2))</f>
        <v/>
      </c>
      <c r="C35" s="15" t="str">
        <f>IF($A35="","",VLOOKUP($A35,'MG Universe'!$A$2:$R$9993,3))</f>
        <v/>
      </c>
      <c r="D35" s="15" t="str">
        <f>IF($A35="","",VLOOKUP($A35,'MG Universe'!$A$2:$R$9993,4))</f>
        <v/>
      </c>
      <c r="E35" s="15" t="str">
        <f>IF($A35="","",VLOOKUP($A35,'MG Universe'!$A$2:$R$9993,5))</f>
        <v/>
      </c>
      <c r="F35" s="16" t="str">
        <f>IF($A35="","",VLOOKUP($A35,'MG Universe'!$A$2:$R$9993,6))</f>
        <v/>
      </c>
      <c r="G35" s="85" t="str">
        <f>IF($A35="","",VLOOKUP($A35,'MG Universe'!$A$2:$R$9993,7))</f>
        <v/>
      </c>
      <c r="H35" s="18" t="str">
        <f>IF($A35="","",VLOOKUP($A35,'MG Universe'!$A$2:$R$9993,8))</f>
        <v/>
      </c>
      <c r="I35" s="18" t="str">
        <f>IF($A35="","",VLOOKUP($A35,'MG Universe'!$A$2:$R$9993,9))</f>
        <v/>
      </c>
      <c r="J35" s="19" t="str">
        <f>IF($A35="","",VLOOKUP($A35,'MG Universe'!$A$2:$R$9993,10))</f>
        <v/>
      </c>
      <c r="K35" s="86" t="str">
        <f>IF($A35="","",VLOOKUP($A35,'MG Universe'!$A$2:$R$9993,11))</f>
        <v/>
      </c>
      <c r="L35" s="115" t="str">
        <f>IF($A35="","",VLOOKUP($A35,'MG Universe'!$A$2:$R$9993,12))</f>
        <v/>
      </c>
      <c r="M35" s="15" t="str">
        <f>IF($A35="","",VLOOKUP($A35,'MG Universe'!$A$2:$R$9993,13))</f>
        <v/>
      </c>
      <c r="N35" s="88" t="str">
        <f>IF($A35="","",VLOOKUP($A35,'MG Universe'!$A$2:$R$9993,14))</f>
        <v/>
      </c>
      <c r="O35" s="18" t="str">
        <f>IF($A35="","",VLOOKUP($A35,'MG Universe'!$A$2:$R$9993,15))</f>
        <v/>
      </c>
      <c r="P35" s="19" t="str">
        <f>IF($A35="","",VLOOKUP($A35,'MG Universe'!$A$2:$R$9993,16))</f>
        <v/>
      </c>
      <c r="Q35" s="89" t="str">
        <f>IF($A35="","",VLOOKUP($A35,'MG Universe'!$A$2:$R$9993,17))</f>
        <v/>
      </c>
      <c r="R35" s="18" t="str">
        <f>IF($A35="","",VLOOKUP($A35,'MG Universe'!$A$2:$R$9993,18))</f>
        <v/>
      </c>
    </row>
    <row r="36" spans="1:18" x14ac:dyDescent="0.55000000000000004">
      <c r="A36" s="84"/>
      <c r="B36" s="15" t="str">
        <f>IF($A36="","",VLOOKUP($A36,'MG Universe'!$A$2:$R$9993,2))</f>
        <v/>
      </c>
      <c r="C36" s="15" t="str">
        <f>IF($A36="","",VLOOKUP($A36,'MG Universe'!$A$2:$R$9993,3))</f>
        <v/>
      </c>
      <c r="D36" s="15" t="str">
        <f>IF($A36="","",VLOOKUP($A36,'MG Universe'!$A$2:$R$9993,4))</f>
        <v/>
      </c>
      <c r="E36" s="15" t="str">
        <f>IF($A36="","",VLOOKUP($A36,'MG Universe'!$A$2:$R$9993,5))</f>
        <v/>
      </c>
      <c r="F36" s="16" t="str">
        <f>IF($A36="","",VLOOKUP($A36,'MG Universe'!$A$2:$R$9993,6))</f>
        <v/>
      </c>
      <c r="G36" s="85" t="str">
        <f>IF($A36="","",VLOOKUP($A36,'MG Universe'!$A$2:$R$9993,7))</f>
        <v/>
      </c>
      <c r="H36" s="18" t="str">
        <f>IF($A36="","",VLOOKUP($A36,'MG Universe'!$A$2:$R$9993,8))</f>
        <v/>
      </c>
      <c r="I36" s="18" t="str">
        <f>IF($A36="","",VLOOKUP($A36,'MG Universe'!$A$2:$R$9993,9))</f>
        <v/>
      </c>
      <c r="J36" s="19" t="str">
        <f>IF($A36="","",VLOOKUP($A36,'MG Universe'!$A$2:$R$9993,10))</f>
        <v/>
      </c>
      <c r="K36" s="86" t="str">
        <f>IF($A36="","",VLOOKUP($A36,'MG Universe'!$A$2:$R$9993,11))</f>
        <v/>
      </c>
      <c r="L36" s="115" t="str">
        <f>IF($A36="","",VLOOKUP($A36,'MG Universe'!$A$2:$R$9993,12))</f>
        <v/>
      </c>
      <c r="M36" s="15" t="str">
        <f>IF($A36="","",VLOOKUP($A36,'MG Universe'!$A$2:$R$9993,13))</f>
        <v/>
      </c>
      <c r="N36" s="88" t="str">
        <f>IF($A36="","",VLOOKUP($A36,'MG Universe'!$A$2:$R$9993,14))</f>
        <v/>
      </c>
      <c r="O36" s="18" t="str">
        <f>IF($A36="","",VLOOKUP($A36,'MG Universe'!$A$2:$R$9993,15))</f>
        <v/>
      </c>
      <c r="P36" s="19" t="str">
        <f>IF($A36="","",VLOOKUP($A36,'MG Universe'!$A$2:$R$9993,16))</f>
        <v/>
      </c>
      <c r="Q36" s="89" t="str">
        <f>IF($A36="","",VLOOKUP($A36,'MG Universe'!$A$2:$R$9993,17))</f>
        <v/>
      </c>
      <c r="R36" s="18" t="str">
        <f>IF($A36="","",VLOOKUP($A36,'MG Universe'!$A$2:$R$9993,18))</f>
        <v/>
      </c>
    </row>
    <row r="37" spans="1:18" x14ac:dyDescent="0.55000000000000004">
      <c r="A37" s="84"/>
      <c r="B37" s="15" t="str">
        <f>IF($A37="","",VLOOKUP($A37,'MG Universe'!$A$2:$R$9993,2))</f>
        <v/>
      </c>
      <c r="C37" s="15" t="str">
        <f>IF($A37="","",VLOOKUP($A37,'MG Universe'!$A$2:$R$9993,3))</f>
        <v/>
      </c>
      <c r="D37" s="15" t="str">
        <f>IF($A37="","",VLOOKUP($A37,'MG Universe'!$A$2:$R$9993,4))</f>
        <v/>
      </c>
      <c r="E37" s="15" t="str">
        <f>IF($A37="","",VLOOKUP($A37,'MG Universe'!$A$2:$R$9993,5))</f>
        <v/>
      </c>
      <c r="F37" s="16" t="str">
        <f>IF($A37="","",VLOOKUP($A37,'MG Universe'!$A$2:$R$9993,6))</f>
        <v/>
      </c>
      <c r="G37" s="85" t="str">
        <f>IF($A37="","",VLOOKUP($A37,'MG Universe'!$A$2:$R$9993,7))</f>
        <v/>
      </c>
      <c r="H37" s="18" t="str">
        <f>IF($A37="","",VLOOKUP($A37,'MG Universe'!$A$2:$R$9993,8))</f>
        <v/>
      </c>
      <c r="I37" s="18" t="str">
        <f>IF($A37="","",VLOOKUP($A37,'MG Universe'!$A$2:$R$9993,9))</f>
        <v/>
      </c>
      <c r="J37" s="19" t="str">
        <f>IF($A37="","",VLOOKUP($A37,'MG Universe'!$A$2:$R$9993,10))</f>
        <v/>
      </c>
      <c r="K37" s="86" t="str">
        <f>IF($A37="","",VLOOKUP($A37,'MG Universe'!$A$2:$R$9993,11))</f>
        <v/>
      </c>
      <c r="L37" s="115" t="str">
        <f>IF($A37="","",VLOOKUP($A37,'MG Universe'!$A$2:$R$9993,12))</f>
        <v/>
      </c>
      <c r="M37" s="15" t="str">
        <f>IF($A37="","",VLOOKUP($A37,'MG Universe'!$A$2:$R$9993,13))</f>
        <v/>
      </c>
      <c r="N37" s="88" t="str">
        <f>IF($A37="","",VLOOKUP($A37,'MG Universe'!$A$2:$R$9993,14))</f>
        <v/>
      </c>
      <c r="O37" s="18" t="str">
        <f>IF($A37="","",VLOOKUP($A37,'MG Universe'!$A$2:$R$9993,15))</f>
        <v/>
      </c>
      <c r="P37" s="19" t="str">
        <f>IF($A37="","",VLOOKUP($A37,'MG Universe'!$A$2:$R$9993,16))</f>
        <v/>
      </c>
      <c r="Q37" s="89" t="str">
        <f>IF($A37="","",VLOOKUP($A37,'MG Universe'!$A$2:$R$9993,17))</f>
        <v/>
      </c>
      <c r="R37" s="18" t="str">
        <f>IF($A37="","",VLOOKUP($A37,'MG Universe'!$A$2:$R$9993,18))</f>
        <v/>
      </c>
    </row>
    <row r="38" spans="1:18" x14ac:dyDescent="0.55000000000000004">
      <c r="A38" s="84"/>
      <c r="B38" s="15" t="str">
        <f>IF($A38="","",VLOOKUP($A38,'MG Universe'!$A$2:$R$9993,2))</f>
        <v/>
      </c>
      <c r="C38" s="15" t="str">
        <f>IF($A38="","",VLOOKUP($A38,'MG Universe'!$A$2:$R$9993,3))</f>
        <v/>
      </c>
      <c r="D38" s="15" t="str">
        <f>IF($A38="","",VLOOKUP($A38,'MG Universe'!$A$2:$R$9993,4))</f>
        <v/>
      </c>
      <c r="E38" s="15" t="str">
        <f>IF($A38="","",VLOOKUP($A38,'MG Universe'!$A$2:$R$9993,5))</f>
        <v/>
      </c>
      <c r="F38" s="16" t="str">
        <f>IF($A38="","",VLOOKUP($A38,'MG Universe'!$A$2:$R$9993,6))</f>
        <v/>
      </c>
      <c r="G38" s="85" t="str">
        <f>IF($A38="","",VLOOKUP($A38,'MG Universe'!$A$2:$R$9993,7))</f>
        <v/>
      </c>
      <c r="H38" s="18" t="str">
        <f>IF($A38="","",VLOOKUP($A38,'MG Universe'!$A$2:$R$9993,8))</f>
        <v/>
      </c>
      <c r="I38" s="18" t="str">
        <f>IF($A38="","",VLOOKUP($A38,'MG Universe'!$A$2:$R$9993,9))</f>
        <v/>
      </c>
      <c r="J38" s="19" t="str">
        <f>IF($A38="","",VLOOKUP($A38,'MG Universe'!$A$2:$R$9993,10))</f>
        <v/>
      </c>
      <c r="K38" s="86" t="str">
        <f>IF($A38="","",VLOOKUP($A38,'MG Universe'!$A$2:$R$9993,11))</f>
        <v/>
      </c>
      <c r="L38" s="115" t="str">
        <f>IF($A38="","",VLOOKUP($A38,'MG Universe'!$A$2:$R$9993,12))</f>
        <v/>
      </c>
      <c r="M38" s="15" t="str">
        <f>IF($A38="","",VLOOKUP($A38,'MG Universe'!$A$2:$R$9993,13))</f>
        <v/>
      </c>
      <c r="N38" s="88" t="str">
        <f>IF($A38="","",VLOOKUP($A38,'MG Universe'!$A$2:$R$9993,14))</f>
        <v/>
      </c>
      <c r="O38" s="18" t="str">
        <f>IF($A38="","",VLOOKUP($A38,'MG Universe'!$A$2:$R$9993,15))</f>
        <v/>
      </c>
      <c r="P38" s="19" t="str">
        <f>IF($A38="","",VLOOKUP($A38,'MG Universe'!$A$2:$R$9993,16))</f>
        <v/>
      </c>
      <c r="Q38" s="89" t="str">
        <f>IF($A38="","",VLOOKUP($A38,'MG Universe'!$A$2:$R$9993,17))</f>
        <v/>
      </c>
      <c r="R38" s="18" t="str">
        <f>IF($A38="","",VLOOKUP($A38,'MG Universe'!$A$2:$R$9993,18))</f>
        <v/>
      </c>
    </row>
    <row r="39" spans="1:18" x14ac:dyDescent="0.55000000000000004">
      <c r="A39" s="84"/>
      <c r="B39" s="15" t="str">
        <f>IF($A39="","",VLOOKUP($A39,'MG Universe'!$A$2:$R$9993,2))</f>
        <v/>
      </c>
      <c r="C39" s="15" t="str">
        <f>IF($A39="","",VLOOKUP($A39,'MG Universe'!$A$2:$R$9993,3))</f>
        <v/>
      </c>
      <c r="D39" s="15" t="str">
        <f>IF($A39="","",VLOOKUP($A39,'MG Universe'!$A$2:$R$9993,4))</f>
        <v/>
      </c>
      <c r="E39" s="15" t="str">
        <f>IF($A39="","",VLOOKUP($A39,'MG Universe'!$A$2:$R$9993,5))</f>
        <v/>
      </c>
      <c r="F39" s="16" t="str">
        <f>IF($A39="","",VLOOKUP($A39,'MG Universe'!$A$2:$R$9993,6))</f>
        <v/>
      </c>
      <c r="G39" s="85" t="str">
        <f>IF($A39="","",VLOOKUP($A39,'MG Universe'!$A$2:$R$9993,7))</f>
        <v/>
      </c>
      <c r="H39" s="18" t="str">
        <f>IF($A39="","",VLOOKUP($A39,'MG Universe'!$A$2:$R$9993,8))</f>
        <v/>
      </c>
      <c r="I39" s="18" t="str">
        <f>IF($A39="","",VLOOKUP($A39,'MG Universe'!$A$2:$R$9993,9))</f>
        <v/>
      </c>
      <c r="J39" s="19" t="str">
        <f>IF($A39="","",VLOOKUP($A39,'MG Universe'!$A$2:$R$9993,10))</f>
        <v/>
      </c>
      <c r="K39" s="86" t="str">
        <f>IF($A39="","",VLOOKUP($A39,'MG Universe'!$A$2:$R$9993,11))</f>
        <v/>
      </c>
      <c r="L39" s="115" t="str">
        <f>IF($A39="","",VLOOKUP($A39,'MG Universe'!$A$2:$R$9993,12))</f>
        <v/>
      </c>
      <c r="M39" s="15" t="str">
        <f>IF($A39="","",VLOOKUP($A39,'MG Universe'!$A$2:$R$9993,13))</f>
        <v/>
      </c>
      <c r="N39" s="88" t="str">
        <f>IF($A39="","",VLOOKUP($A39,'MG Universe'!$A$2:$R$9993,14))</f>
        <v/>
      </c>
      <c r="O39" s="18" t="str">
        <f>IF($A39="","",VLOOKUP($A39,'MG Universe'!$A$2:$R$9993,15))</f>
        <v/>
      </c>
      <c r="P39" s="19" t="str">
        <f>IF($A39="","",VLOOKUP($A39,'MG Universe'!$A$2:$R$9993,16))</f>
        <v/>
      </c>
      <c r="Q39" s="89" t="str">
        <f>IF($A39="","",VLOOKUP($A39,'MG Universe'!$A$2:$R$9993,17))</f>
        <v/>
      </c>
      <c r="R39" s="18" t="str">
        <f>IF($A39="","",VLOOKUP($A39,'MG Universe'!$A$2:$R$9993,18))</f>
        <v/>
      </c>
    </row>
    <row r="40" spans="1:18" x14ac:dyDescent="0.55000000000000004">
      <c r="A40" s="84"/>
      <c r="B40" s="15" t="str">
        <f>IF($A40="","",VLOOKUP($A40,'MG Universe'!$A$2:$R$9993,2))</f>
        <v/>
      </c>
      <c r="C40" s="15" t="str">
        <f>IF($A40="","",VLOOKUP($A40,'MG Universe'!$A$2:$R$9993,3))</f>
        <v/>
      </c>
      <c r="D40" s="15" t="str">
        <f>IF($A40="","",VLOOKUP($A40,'MG Universe'!$A$2:$R$9993,4))</f>
        <v/>
      </c>
      <c r="E40" s="15" t="str">
        <f>IF($A40="","",VLOOKUP($A40,'MG Universe'!$A$2:$R$9993,5))</f>
        <v/>
      </c>
      <c r="F40" s="16" t="str">
        <f>IF($A40="","",VLOOKUP($A40,'MG Universe'!$A$2:$R$9993,6))</f>
        <v/>
      </c>
      <c r="G40" s="85" t="str">
        <f>IF($A40="","",VLOOKUP($A40,'MG Universe'!$A$2:$R$9993,7))</f>
        <v/>
      </c>
      <c r="H40" s="18" t="str">
        <f>IF($A40="","",VLOOKUP($A40,'MG Universe'!$A$2:$R$9993,8))</f>
        <v/>
      </c>
      <c r="I40" s="18" t="str">
        <f>IF($A40="","",VLOOKUP($A40,'MG Universe'!$A$2:$R$9993,9))</f>
        <v/>
      </c>
      <c r="J40" s="19" t="str">
        <f>IF($A40="","",VLOOKUP($A40,'MG Universe'!$A$2:$R$9993,10))</f>
        <v/>
      </c>
      <c r="K40" s="86" t="str">
        <f>IF($A40="","",VLOOKUP($A40,'MG Universe'!$A$2:$R$9993,11))</f>
        <v/>
      </c>
      <c r="L40" s="115" t="str">
        <f>IF($A40="","",VLOOKUP($A40,'MG Universe'!$A$2:$R$9993,12))</f>
        <v/>
      </c>
      <c r="M40" s="15" t="str">
        <f>IF($A40="","",VLOOKUP($A40,'MG Universe'!$A$2:$R$9993,13))</f>
        <v/>
      </c>
      <c r="N40" s="88" t="str">
        <f>IF($A40="","",VLOOKUP($A40,'MG Universe'!$A$2:$R$9993,14))</f>
        <v/>
      </c>
      <c r="O40" s="18" t="str">
        <f>IF($A40="","",VLOOKUP($A40,'MG Universe'!$A$2:$R$9993,15))</f>
        <v/>
      </c>
      <c r="P40" s="19" t="str">
        <f>IF($A40="","",VLOOKUP($A40,'MG Universe'!$A$2:$R$9993,16))</f>
        <v/>
      </c>
      <c r="Q40" s="89" t="str">
        <f>IF($A40="","",VLOOKUP($A40,'MG Universe'!$A$2:$R$9993,17))</f>
        <v/>
      </c>
      <c r="R40" s="18" t="str">
        <f>IF($A40="","",VLOOKUP($A40,'MG Universe'!$A$2:$R$9993,18))</f>
        <v/>
      </c>
    </row>
    <row r="41" spans="1:18" x14ac:dyDescent="0.55000000000000004">
      <c r="A41" s="84"/>
      <c r="B41" s="15" t="str">
        <f>IF($A41="","",VLOOKUP($A41,'MG Universe'!$A$2:$R$9993,2))</f>
        <v/>
      </c>
      <c r="C41" s="15" t="str">
        <f>IF($A41="","",VLOOKUP($A41,'MG Universe'!$A$2:$R$9993,3))</f>
        <v/>
      </c>
      <c r="D41" s="15" t="str">
        <f>IF($A41="","",VLOOKUP($A41,'MG Universe'!$A$2:$R$9993,4))</f>
        <v/>
      </c>
      <c r="E41" s="15" t="str">
        <f>IF($A41="","",VLOOKUP($A41,'MG Universe'!$A$2:$R$9993,5))</f>
        <v/>
      </c>
      <c r="F41" s="16" t="str">
        <f>IF($A41="","",VLOOKUP($A41,'MG Universe'!$A$2:$R$9993,6))</f>
        <v/>
      </c>
      <c r="G41" s="85" t="str">
        <f>IF($A41="","",VLOOKUP($A41,'MG Universe'!$A$2:$R$9993,7))</f>
        <v/>
      </c>
      <c r="H41" s="18" t="str">
        <f>IF($A41="","",VLOOKUP($A41,'MG Universe'!$A$2:$R$9993,8))</f>
        <v/>
      </c>
      <c r="I41" s="18" t="str">
        <f>IF($A41="","",VLOOKUP($A41,'MG Universe'!$A$2:$R$9993,9))</f>
        <v/>
      </c>
      <c r="J41" s="19" t="str">
        <f>IF($A41="","",VLOOKUP($A41,'MG Universe'!$A$2:$R$9993,10))</f>
        <v/>
      </c>
      <c r="K41" s="86" t="str">
        <f>IF($A41="","",VLOOKUP($A41,'MG Universe'!$A$2:$R$9993,11))</f>
        <v/>
      </c>
      <c r="L41" s="115" t="str">
        <f>IF($A41="","",VLOOKUP($A41,'MG Universe'!$A$2:$R$9993,12))</f>
        <v/>
      </c>
      <c r="M41" s="15" t="str">
        <f>IF($A41="","",VLOOKUP($A41,'MG Universe'!$A$2:$R$9993,13))</f>
        <v/>
      </c>
      <c r="N41" s="88" t="str">
        <f>IF($A41="","",VLOOKUP($A41,'MG Universe'!$A$2:$R$9993,14))</f>
        <v/>
      </c>
      <c r="O41" s="18" t="str">
        <f>IF($A41="","",VLOOKUP($A41,'MG Universe'!$A$2:$R$9993,15))</f>
        <v/>
      </c>
      <c r="P41" s="19" t="str">
        <f>IF($A41="","",VLOOKUP($A41,'MG Universe'!$A$2:$R$9993,16))</f>
        <v/>
      </c>
      <c r="Q41" s="89" t="str">
        <f>IF($A41="","",VLOOKUP($A41,'MG Universe'!$A$2:$R$9993,17))</f>
        <v/>
      </c>
      <c r="R41" s="18" t="str">
        <f>IF($A41="","",VLOOKUP($A41,'MG Universe'!$A$2:$R$9993,18))</f>
        <v/>
      </c>
    </row>
    <row r="42" spans="1:18" x14ac:dyDescent="0.55000000000000004">
      <c r="A42" s="84"/>
      <c r="B42" s="15" t="str">
        <f>IF($A42="","",VLOOKUP($A42,'MG Universe'!$A$2:$R$9993,2))</f>
        <v/>
      </c>
      <c r="C42" s="15" t="str">
        <f>IF($A42="","",VLOOKUP($A42,'MG Universe'!$A$2:$R$9993,3))</f>
        <v/>
      </c>
      <c r="D42" s="15" t="str">
        <f>IF($A42="","",VLOOKUP($A42,'MG Universe'!$A$2:$R$9993,4))</f>
        <v/>
      </c>
      <c r="E42" s="15" t="str">
        <f>IF($A42="","",VLOOKUP($A42,'MG Universe'!$A$2:$R$9993,5))</f>
        <v/>
      </c>
      <c r="F42" s="16" t="str">
        <f>IF($A42="","",VLOOKUP($A42,'MG Universe'!$A$2:$R$9993,6))</f>
        <v/>
      </c>
      <c r="G42" s="85" t="str">
        <f>IF($A42="","",VLOOKUP($A42,'MG Universe'!$A$2:$R$9993,7))</f>
        <v/>
      </c>
      <c r="H42" s="18" t="str">
        <f>IF($A42="","",VLOOKUP($A42,'MG Universe'!$A$2:$R$9993,8))</f>
        <v/>
      </c>
      <c r="I42" s="18" t="str">
        <f>IF($A42="","",VLOOKUP($A42,'MG Universe'!$A$2:$R$9993,9))</f>
        <v/>
      </c>
      <c r="J42" s="19" t="str">
        <f>IF($A42="","",VLOOKUP($A42,'MG Universe'!$A$2:$R$9993,10))</f>
        <v/>
      </c>
      <c r="K42" s="86" t="str">
        <f>IF($A42="","",VLOOKUP($A42,'MG Universe'!$A$2:$R$9993,11))</f>
        <v/>
      </c>
      <c r="L42" s="115" t="str">
        <f>IF($A42="","",VLOOKUP($A42,'MG Universe'!$A$2:$R$9993,12))</f>
        <v/>
      </c>
      <c r="M42" s="15" t="str">
        <f>IF($A42="","",VLOOKUP($A42,'MG Universe'!$A$2:$R$9993,13))</f>
        <v/>
      </c>
      <c r="N42" s="88" t="str">
        <f>IF($A42="","",VLOOKUP($A42,'MG Universe'!$A$2:$R$9993,14))</f>
        <v/>
      </c>
      <c r="O42" s="18" t="str">
        <f>IF($A42="","",VLOOKUP($A42,'MG Universe'!$A$2:$R$9993,15))</f>
        <v/>
      </c>
      <c r="P42" s="19" t="str">
        <f>IF($A42="","",VLOOKUP($A42,'MG Universe'!$A$2:$R$9993,16))</f>
        <v/>
      </c>
      <c r="Q42" s="89" t="str">
        <f>IF($A42="","",VLOOKUP($A42,'MG Universe'!$A$2:$R$9993,17))</f>
        <v/>
      </c>
      <c r="R42" s="18" t="str">
        <f>IF($A42="","",VLOOKUP($A42,'MG Universe'!$A$2:$R$9993,18))</f>
        <v/>
      </c>
    </row>
    <row r="43" spans="1:18" x14ac:dyDescent="0.55000000000000004">
      <c r="A43" s="84"/>
      <c r="B43" s="15" t="str">
        <f>IF($A43="","",VLOOKUP($A43,'MG Universe'!$A$2:$R$9993,2))</f>
        <v/>
      </c>
      <c r="C43" s="15" t="str">
        <f>IF($A43="","",VLOOKUP($A43,'MG Universe'!$A$2:$R$9993,3))</f>
        <v/>
      </c>
      <c r="D43" s="15" t="str">
        <f>IF($A43="","",VLOOKUP($A43,'MG Universe'!$A$2:$R$9993,4))</f>
        <v/>
      </c>
      <c r="E43" s="15" t="str">
        <f>IF($A43="","",VLOOKUP($A43,'MG Universe'!$A$2:$R$9993,5))</f>
        <v/>
      </c>
      <c r="F43" s="16" t="str">
        <f>IF($A43="","",VLOOKUP($A43,'MG Universe'!$A$2:$R$9993,6))</f>
        <v/>
      </c>
      <c r="G43" s="85" t="str">
        <f>IF($A43="","",VLOOKUP($A43,'MG Universe'!$A$2:$R$9993,7))</f>
        <v/>
      </c>
      <c r="H43" s="18" t="str">
        <f>IF($A43="","",VLOOKUP($A43,'MG Universe'!$A$2:$R$9993,8))</f>
        <v/>
      </c>
      <c r="I43" s="18" t="str">
        <f>IF($A43="","",VLOOKUP($A43,'MG Universe'!$A$2:$R$9993,9))</f>
        <v/>
      </c>
      <c r="J43" s="19" t="str">
        <f>IF($A43="","",VLOOKUP($A43,'MG Universe'!$A$2:$R$9993,10))</f>
        <v/>
      </c>
      <c r="K43" s="86" t="str">
        <f>IF($A43="","",VLOOKUP($A43,'MG Universe'!$A$2:$R$9993,11))</f>
        <v/>
      </c>
      <c r="L43" s="115" t="str">
        <f>IF($A43="","",VLOOKUP($A43,'MG Universe'!$A$2:$R$9993,12))</f>
        <v/>
      </c>
      <c r="M43" s="15" t="str">
        <f>IF($A43="","",VLOOKUP($A43,'MG Universe'!$A$2:$R$9993,13))</f>
        <v/>
      </c>
      <c r="N43" s="88" t="str">
        <f>IF($A43="","",VLOOKUP($A43,'MG Universe'!$A$2:$R$9993,14))</f>
        <v/>
      </c>
      <c r="O43" s="18" t="str">
        <f>IF($A43="","",VLOOKUP($A43,'MG Universe'!$A$2:$R$9993,15))</f>
        <v/>
      </c>
      <c r="P43" s="19" t="str">
        <f>IF($A43="","",VLOOKUP($A43,'MG Universe'!$A$2:$R$9993,16))</f>
        <v/>
      </c>
      <c r="Q43" s="89" t="str">
        <f>IF($A43="","",VLOOKUP($A43,'MG Universe'!$A$2:$R$9993,17))</f>
        <v/>
      </c>
      <c r="R43" s="18" t="str">
        <f>IF($A43="","",VLOOKUP($A43,'MG Universe'!$A$2:$R$9993,18))</f>
        <v/>
      </c>
    </row>
    <row r="44" spans="1:18" x14ac:dyDescent="0.55000000000000004">
      <c r="A44" s="84"/>
      <c r="B44" s="15" t="str">
        <f>IF($A44="","",VLOOKUP($A44,'MG Universe'!$A$2:$R$9993,2))</f>
        <v/>
      </c>
      <c r="C44" s="15" t="str">
        <f>IF($A44="","",VLOOKUP($A44,'MG Universe'!$A$2:$R$9993,3))</f>
        <v/>
      </c>
      <c r="D44" s="15" t="str">
        <f>IF($A44="","",VLOOKUP($A44,'MG Universe'!$A$2:$R$9993,4))</f>
        <v/>
      </c>
      <c r="E44" s="15" t="str">
        <f>IF($A44="","",VLOOKUP($A44,'MG Universe'!$A$2:$R$9993,5))</f>
        <v/>
      </c>
      <c r="F44" s="16" t="str">
        <f>IF($A44="","",VLOOKUP($A44,'MG Universe'!$A$2:$R$9993,6))</f>
        <v/>
      </c>
      <c r="G44" s="85" t="str">
        <f>IF($A44="","",VLOOKUP($A44,'MG Universe'!$A$2:$R$9993,7))</f>
        <v/>
      </c>
      <c r="H44" s="18" t="str">
        <f>IF($A44="","",VLOOKUP($A44,'MG Universe'!$A$2:$R$9993,8))</f>
        <v/>
      </c>
      <c r="I44" s="18" t="str">
        <f>IF($A44="","",VLOOKUP($A44,'MG Universe'!$A$2:$R$9993,9))</f>
        <v/>
      </c>
      <c r="J44" s="19" t="str">
        <f>IF($A44="","",VLOOKUP($A44,'MG Universe'!$A$2:$R$9993,10))</f>
        <v/>
      </c>
      <c r="K44" s="86" t="str">
        <f>IF($A44="","",VLOOKUP($A44,'MG Universe'!$A$2:$R$9993,11))</f>
        <v/>
      </c>
      <c r="L44" s="115" t="str">
        <f>IF($A44="","",VLOOKUP($A44,'MG Universe'!$A$2:$R$9993,12))</f>
        <v/>
      </c>
      <c r="M44" s="15" t="str">
        <f>IF($A44="","",VLOOKUP($A44,'MG Universe'!$A$2:$R$9993,13))</f>
        <v/>
      </c>
      <c r="N44" s="88" t="str">
        <f>IF($A44="","",VLOOKUP($A44,'MG Universe'!$A$2:$R$9993,14))</f>
        <v/>
      </c>
      <c r="O44" s="18" t="str">
        <f>IF($A44="","",VLOOKUP($A44,'MG Universe'!$A$2:$R$9993,15))</f>
        <v/>
      </c>
      <c r="P44" s="19" t="str">
        <f>IF($A44="","",VLOOKUP($A44,'MG Universe'!$A$2:$R$9993,16))</f>
        <v/>
      </c>
      <c r="Q44" s="89" t="str">
        <f>IF($A44="","",VLOOKUP($A44,'MG Universe'!$A$2:$R$9993,17))</f>
        <v/>
      </c>
      <c r="R44" s="18" t="str">
        <f>IF($A44="","",VLOOKUP($A44,'MG Universe'!$A$2:$R$9993,18))</f>
        <v/>
      </c>
    </row>
    <row r="45" spans="1:18" x14ac:dyDescent="0.55000000000000004">
      <c r="A45" s="84"/>
      <c r="B45" s="15" t="str">
        <f>IF($A45="","",VLOOKUP($A45,'MG Universe'!$A$2:$R$9993,2))</f>
        <v/>
      </c>
      <c r="C45" s="15" t="str">
        <f>IF($A45="","",VLOOKUP($A45,'MG Universe'!$A$2:$R$9993,3))</f>
        <v/>
      </c>
      <c r="D45" s="15" t="str">
        <f>IF($A45="","",VLOOKUP($A45,'MG Universe'!$A$2:$R$9993,4))</f>
        <v/>
      </c>
      <c r="E45" s="15" t="str">
        <f>IF($A45="","",VLOOKUP($A45,'MG Universe'!$A$2:$R$9993,5))</f>
        <v/>
      </c>
      <c r="F45" s="16" t="str">
        <f>IF($A45="","",VLOOKUP($A45,'MG Universe'!$A$2:$R$9993,6))</f>
        <v/>
      </c>
      <c r="G45" s="85" t="str">
        <f>IF($A45="","",VLOOKUP($A45,'MG Universe'!$A$2:$R$9993,7))</f>
        <v/>
      </c>
      <c r="H45" s="18" t="str">
        <f>IF($A45="","",VLOOKUP($A45,'MG Universe'!$A$2:$R$9993,8))</f>
        <v/>
      </c>
      <c r="I45" s="18" t="str">
        <f>IF($A45="","",VLOOKUP($A45,'MG Universe'!$A$2:$R$9993,9))</f>
        <v/>
      </c>
      <c r="J45" s="19" t="str">
        <f>IF($A45="","",VLOOKUP($A45,'MG Universe'!$A$2:$R$9993,10))</f>
        <v/>
      </c>
      <c r="K45" s="86" t="str">
        <f>IF($A45="","",VLOOKUP($A45,'MG Universe'!$A$2:$R$9993,11))</f>
        <v/>
      </c>
      <c r="L45" s="115" t="str">
        <f>IF($A45="","",VLOOKUP($A45,'MG Universe'!$A$2:$R$9993,12))</f>
        <v/>
      </c>
      <c r="M45" s="15" t="str">
        <f>IF($A45="","",VLOOKUP($A45,'MG Universe'!$A$2:$R$9993,13))</f>
        <v/>
      </c>
      <c r="N45" s="88" t="str">
        <f>IF($A45="","",VLOOKUP($A45,'MG Universe'!$A$2:$R$9993,14))</f>
        <v/>
      </c>
      <c r="O45" s="18" t="str">
        <f>IF($A45="","",VLOOKUP($A45,'MG Universe'!$A$2:$R$9993,15))</f>
        <v/>
      </c>
      <c r="P45" s="19" t="str">
        <f>IF($A45="","",VLOOKUP($A45,'MG Universe'!$A$2:$R$9993,16))</f>
        <v/>
      </c>
      <c r="Q45" s="89" t="str">
        <f>IF($A45="","",VLOOKUP($A45,'MG Universe'!$A$2:$R$9993,17))</f>
        <v/>
      </c>
      <c r="R45" s="18" t="str">
        <f>IF($A45="","",VLOOKUP($A45,'MG Universe'!$A$2:$R$9993,18))</f>
        <v/>
      </c>
    </row>
    <row r="46" spans="1:18" x14ac:dyDescent="0.55000000000000004">
      <c r="A46" s="84"/>
      <c r="B46" s="15" t="str">
        <f>IF($A46="","",VLOOKUP($A46,'MG Universe'!$A$2:$R$9993,2))</f>
        <v/>
      </c>
      <c r="C46" s="15" t="str">
        <f>IF($A46="","",VLOOKUP($A46,'MG Universe'!$A$2:$R$9993,3))</f>
        <v/>
      </c>
      <c r="D46" s="15" t="str">
        <f>IF($A46="","",VLOOKUP($A46,'MG Universe'!$A$2:$R$9993,4))</f>
        <v/>
      </c>
      <c r="E46" s="15" t="str">
        <f>IF($A46="","",VLOOKUP($A46,'MG Universe'!$A$2:$R$9993,5))</f>
        <v/>
      </c>
      <c r="F46" s="16" t="str">
        <f>IF($A46="","",VLOOKUP($A46,'MG Universe'!$A$2:$R$9993,6))</f>
        <v/>
      </c>
      <c r="G46" s="85" t="str">
        <f>IF($A46="","",VLOOKUP($A46,'MG Universe'!$A$2:$R$9993,7))</f>
        <v/>
      </c>
      <c r="H46" s="18" t="str">
        <f>IF($A46="","",VLOOKUP($A46,'MG Universe'!$A$2:$R$9993,8))</f>
        <v/>
      </c>
      <c r="I46" s="18" t="str">
        <f>IF($A46="","",VLOOKUP($A46,'MG Universe'!$A$2:$R$9993,9))</f>
        <v/>
      </c>
      <c r="J46" s="19" t="str">
        <f>IF($A46="","",VLOOKUP($A46,'MG Universe'!$A$2:$R$9993,10))</f>
        <v/>
      </c>
      <c r="K46" s="86" t="str">
        <f>IF($A46="","",VLOOKUP($A46,'MG Universe'!$A$2:$R$9993,11))</f>
        <v/>
      </c>
      <c r="L46" s="115" t="str">
        <f>IF($A46="","",VLOOKUP($A46,'MG Universe'!$A$2:$R$9993,12))</f>
        <v/>
      </c>
      <c r="M46" s="15" t="str">
        <f>IF($A46="","",VLOOKUP($A46,'MG Universe'!$A$2:$R$9993,13))</f>
        <v/>
      </c>
      <c r="N46" s="88" t="str">
        <f>IF($A46="","",VLOOKUP($A46,'MG Universe'!$A$2:$R$9993,14))</f>
        <v/>
      </c>
      <c r="O46" s="18" t="str">
        <f>IF($A46="","",VLOOKUP($A46,'MG Universe'!$A$2:$R$9993,15))</f>
        <v/>
      </c>
      <c r="P46" s="19" t="str">
        <f>IF($A46="","",VLOOKUP($A46,'MG Universe'!$A$2:$R$9993,16))</f>
        <v/>
      </c>
      <c r="Q46" s="89" t="str">
        <f>IF($A46="","",VLOOKUP($A46,'MG Universe'!$A$2:$R$9993,17))</f>
        <v/>
      </c>
      <c r="R46" s="18" t="str">
        <f>IF($A46="","",VLOOKUP($A46,'MG Universe'!$A$2:$R$9993,18))</f>
        <v/>
      </c>
    </row>
    <row r="47" spans="1:18" x14ac:dyDescent="0.55000000000000004">
      <c r="A47" s="84"/>
      <c r="B47" s="15" t="str">
        <f>IF($A47="","",VLOOKUP($A47,'MG Universe'!$A$2:$R$9993,2))</f>
        <v/>
      </c>
      <c r="C47" s="15" t="str">
        <f>IF($A47="","",VLOOKUP($A47,'MG Universe'!$A$2:$R$9993,3))</f>
        <v/>
      </c>
      <c r="D47" s="15" t="str">
        <f>IF($A47="","",VLOOKUP($A47,'MG Universe'!$A$2:$R$9993,4))</f>
        <v/>
      </c>
      <c r="E47" s="15" t="str">
        <f>IF($A47="","",VLOOKUP($A47,'MG Universe'!$A$2:$R$9993,5))</f>
        <v/>
      </c>
      <c r="F47" s="16" t="str">
        <f>IF($A47="","",VLOOKUP($A47,'MG Universe'!$A$2:$R$9993,6))</f>
        <v/>
      </c>
      <c r="G47" s="85" t="str">
        <f>IF($A47="","",VLOOKUP($A47,'MG Universe'!$A$2:$R$9993,7))</f>
        <v/>
      </c>
      <c r="H47" s="18" t="str">
        <f>IF($A47="","",VLOOKUP($A47,'MG Universe'!$A$2:$R$9993,8))</f>
        <v/>
      </c>
      <c r="I47" s="18" t="str">
        <f>IF($A47="","",VLOOKUP($A47,'MG Universe'!$A$2:$R$9993,9))</f>
        <v/>
      </c>
      <c r="J47" s="19" t="str">
        <f>IF($A47="","",VLOOKUP($A47,'MG Universe'!$A$2:$R$9993,10))</f>
        <v/>
      </c>
      <c r="K47" s="86" t="str">
        <f>IF($A47="","",VLOOKUP($A47,'MG Universe'!$A$2:$R$9993,11))</f>
        <v/>
      </c>
      <c r="L47" s="115" t="str">
        <f>IF($A47="","",VLOOKUP($A47,'MG Universe'!$A$2:$R$9993,12))</f>
        <v/>
      </c>
      <c r="M47" s="15" t="str">
        <f>IF($A47="","",VLOOKUP($A47,'MG Universe'!$A$2:$R$9993,13))</f>
        <v/>
      </c>
      <c r="N47" s="88" t="str">
        <f>IF($A47="","",VLOOKUP($A47,'MG Universe'!$A$2:$R$9993,14))</f>
        <v/>
      </c>
      <c r="O47" s="18" t="str">
        <f>IF($A47="","",VLOOKUP($A47,'MG Universe'!$A$2:$R$9993,15))</f>
        <v/>
      </c>
      <c r="P47" s="19" t="str">
        <f>IF($A47="","",VLOOKUP($A47,'MG Universe'!$A$2:$R$9993,16))</f>
        <v/>
      </c>
      <c r="Q47" s="89" t="str">
        <f>IF($A47="","",VLOOKUP($A47,'MG Universe'!$A$2:$R$9993,17))</f>
        <v/>
      </c>
      <c r="R47" s="18" t="str">
        <f>IF($A47="","",VLOOKUP($A47,'MG Universe'!$A$2:$R$9993,18))</f>
        <v/>
      </c>
    </row>
    <row r="48" spans="1:18" x14ac:dyDescent="0.55000000000000004">
      <c r="A48" s="84"/>
      <c r="B48" s="15" t="str">
        <f>IF($A48="","",VLOOKUP($A48,'MG Universe'!$A$2:$R$9993,2))</f>
        <v/>
      </c>
      <c r="C48" s="15" t="str">
        <f>IF($A48="","",VLOOKUP($A48,'MG Universe'!$A$2:$R$9993,3))</f>
        <v/>
      </c>
      <c r="D48" s="15" t="str">
        <f>IF($A48="","",VLOOKUP($A48,'MG Universe'!$A$2:$R$9993,4))</f>
        <v/>
      </c>
      <c r="E48" s="15" t="str">
        <f>IF($A48="","",VLOOKUP($A48,'MG Universe'!$A$2:$R$9993,5))</f>
        <v/>
      </c>
      <c r="F48" s="16" t="str">
        <f>IF($A48="","",VLOOKUP($A48,'MG Universe'!$A$2:$R$9993,6))</f>
        <v/>
      </c>
      <c r="G48" s="85" t="str">
        <f>IF($A48="","",VLOOKUP($A48,'MG Universe'!$A$2:$R$9993,7))</f>
        <v/>
      </c>
      <c r="H48" s="18" t="str">
        <f>IF($A48="","",VLOOKUP($A48,'MG Universe'!$A$2:$R$9993,8))</f>
        <v/>
      </c>
      <c r="I48" s="18" t="str">
        <f>IF($A48="","",VLOOKUP($A48,'MG Universe'!$A$2:$R$9993,9))</f>
        <v/>
      </c>
      <c r="J48" s="19" t="str">
        <f>IF($A48="","",VLOOKUP($A48,'MG Universe'!$A$2:$R$9993,10))</f>
        <v/>
      </c>
      <c r="K48" s="86" t="str">
        <f>IF($A48="","",VLOOKUP($A48,'MG Universe'!$A$2:$R$9993,11))</f>
        <v/>
      </c>
      <c r="L48" s="115" t="str">
        <f>IF($A48="","",VLOOKUP($A48,'MG Universe'!$A$2:$R$9993,12))</f>
        <v/>
      </c>
      <c r="M48" s="15" t="str">
        <f>IF($A48="","",VLOOKUP($A48,'MG Universe'!$A$2:$R$9993,13))</f>
        <v/>
      </c>
      <c r="N48" s="88" t="str">
        <f>IF($A48="","",VLOOKUP($A48,'MG Universe'!$A$2:$R$9993,14))</f>
        <v/>
      </c>
      <c r="O48" s="18" t="str">
        <f>IF($A48="","",VLOOKUP($A48,'MG Universe'!$A$2:$R$9993,15))</f>
        <v/>
      </c>
      <c r="P48" s="19" t="str">
        <f>IF($A48="","",VLOOKUP($A48,'MG Universe'!$A$2:$R$9993,16))</f>
        <v/>
      </c>
      <c r="Q48" s="89" t="str">
        <f>IF($A48="","",VLOOKUP($A48,'MG Universe'!$A$2:$R$9993,17))</f>
        <v/>
      </c>
      <c r="R48" s="18" t="str">
        <f>IF($A48="","",VLOOKUP($A48,'MG Universe'!$A$2:$R$9993,18))</f>
        <v/>
      </c>
    </row>
    <row r="49" spans="1:18" x14ac:dyDescent="0.55000000000000004">
      <c r="A49" s="84"/>
      <c r="B49" s="15" t="str">
        <f>IF($A49="","",VLOOKUP($A49,'MG Universe'!$A$2:$R$9993,2))</f>
        <v/>
      </c>
      <c r="C49" s="15" t="str">
        <f>IF($A49="","",VLOOKUP($A49,'MG Universe'!$A$2:$R$9993,3))</f>
        <v/>
      </c>
      <c r="D49" s="15" t="str">
        <f>IF($A49="","",VLOOKUP($A49,'MG Universe'!$A$2:$R$9993,4))</f>
        <v/>
      </c>
      <c r="E49" s="15" t="str">
        <f>IF($A49="","",VLOOKUP($A49,'MG Universe'!$A$2:$R$9993,5))</f>
        <v/>
      </c>
      <c r="F49" s="16" t="str">
        <f>IF($A49="","",VLOOKUP($A49,'MG Universe'!$A$2:$R$9993,6))</f>
        <v/>
      </c>
      <c r="G49" s="85" t="str">
        <f>IF($A49="","",VLOOKUP($A49,'MG Universe'!$A$2:$R$9993,7))</f>
        <v/>
      </c>
      <c r="H49" s="18" t="str">
        <f>IF($A49="","",VLOOKUP($A49,'MG Universe'!$A$2:$R$9993,8))</f>
        <v/>
      </c>
      <c r="I49" s="18" t="str">
        <f>IF($A49="","",VLOOKUP($A49,'MG Universe'!$A$2:$R$9993,9))</f>
        <v/>
      </c>
      <c r="J49" s="19" t="str">
        <f>IF($A49="","",VLOOKUP($A49,'MG Universe'!$A$2:$R$9993,10))</f>
        <v/>
      </c>
      <c r="K49" s="86" t="str">
        <f>IF($A49="","",VLOOKUP($A49,'MG Universe'!$A$2:$R$9993,11))</f>
        <v/>
      </c>
      <c r="L49" s="115" t="str">
        <f>IF($A49="","",VLOOKUP($A49,'MG Universe'!$A$2:$R$9993,12))</f>
        <v/>
      </c>
      <c r="M49" s="15" t="str">
        <f>IF($A49="","",VLOOKUP($A49,'MG Universe'!$A$2:$R$9993,13))</f>
        <v/>
      </c>
      <c r="N49" s="88" t="str">
        <f>IF($A49="","",VLOOKUP($A49,'MG Universe'!$A$2:$R$9993,14))</f>
        <v/>
      </c>
      <c r="O49" s="18" t="str">
        <f>IF($A49="","",VLOOKUP($A49,'MG Universe'!$A$2:$R$9993,15))</f>
        <v/>
      </c>
      <c r="P49" s="19" t="str">
        <f>IF($A49="","",VLOOKUP($A49,'MG Universe'!$A$2:$R$9993,16))</f>
        <v/>
      </c>
      <c r="Q49" s="89" t="str">
        <f>IF($A49="","",VLOOKUP($A49,'MG Universe'!$A$2:$R$9993,17))</f>
        <v/>
      </c>
      <c r="R49" s="18" t="str">
        <f>IF($A49="","",VLOOKUP($A49,'MG Universe'!$A$2:$R$9993,18))</f>
        <v/>
      </c>
    </row>
    <row r="50" spans="1:18" x14ac:dyDescent="0.55000000000000004">
      <c r="A50" s="84"/>
      <c r="B50" s="15" t="str">
        <f>IF($A50="","",VLOOKUP($A50,'MG Universe'!$A$2:$R$9993,2))</f>
        <v/>
      </c>
      <c r="C50" s="15" t="str">
        <f>IF($A50="","",VLOOKUP($A50,'MG Universe'!$A$2:$R$9993,3))</f>
        <v/>
      </c>
      <c r="D50" s="15" t="str">
        <f>IF($A50="","",VLOOKUP($A50,'MG Universe'!$A$2:$R$9993,4))</f>
        <v/>
      </c>
      <c r="E50" s="15" t="str">
        <f>IF($A50="","",VLOOKUP($A50,'MG Universe'!$A$2:$R$9993,5))</f>
        <v/>
      </c>
      <c r="F50" s="16" t="str">
        <f>IF($A50="","",VLOOKUP($A50,'MG Universe'!$A$2:$R$9993,6))</f>
        <v/>
      </c>
      <c r="G50" s="85" t="str">
        <f>IF($A50="","",VLOOKUP($A50,'MG Universe'!$A$2:$R$9993,7))</f>
        <v/>
      </c>
      <c r="H50" s="18" t="str">
        <f>IF($A50="","",VLOOKUP($A50,'MG Universe'!$A$2:$R$9993,8))</f>
        <v/>
      </c>
      <c r="I50" s="18" t="str">
        <f>IF($A50="","",VLOOKUP($A50,'MG Universe'!$A$2:$R$9993,9))</f>
        <v/>
      </c>
      <c r="J50" s="19" t="str">
        <f>IF($A50="","",VLOOKUP($A50,'MG Universe'!$A$2:$R$9993,10))</f>
        <v/>
      </c>
      <c r="K50" s="86" t="str">
        <f>IF($A50="","",VLOOKUP($A50,'MG Universe'!$A$2:$R$9993,11))</f>
        <v/>
      </c>
      <c r="L50" s="115" t="str">
        <f>IF($A50="","",VLOOKUP($A50,'MG Universe'!$A$2:$R$9993,12))</f>
        <v/>
      </c>
      <c r="M50" s="15" t="str">
        <f>IF($A50="","",VLOOKUP($A50,'MG Universe'!$A$2:$R$9993,13))</f>
        <v/>
      </c>
      <c r="N50" s="88" t="str">
        <f>IF($A50="","",VLOOKUP($A50,'MG Universe'!$A$2:$R$9993,14))</f>
        <v/>
      </c>
      <c r="O50" s="18" t="str">
        <f>IF($A50="","",VLOOKUP($A50,'MG Universe'!$A$2:$R$9993,15))</f>
        <v/>
      </c>
      <c r="P50" s="19" t="str">
        <f>IF($A50="","",VLOOKUP($A50,'MG Universe'!$A$2:$R$9993,16))</f>
        <v/>
      </c>
      <c r="Q50" s="89" t="str">
        <f>IF($A50="","",VLOOKUP($A50,'MG Universe'!$A$2:$R$9993,17))</f>
        <v/>
      </c>
      <c r="R50" s="18" t="str">
        <f>IF($A50="","",VLOOKUP($A50,'MG Universe'!$A$2:$R$9993,18))</f>
        <v/>
      </c>
    </row>
    <row r="51" spans="1:18" x14ac:dyDescent="0.55000000000000004">
      <c r="A51" s="84"/>
      <c r="B51" s="15" t="str">
        <f>IF($A51="","",VLOOKUP($A51,'MG Universe'!$A$2:$R$9993,2))</f>
        <v/>
      </c>
      <c r="C51" s="15" t="str">
        <f>IF($A51="","",VLOOKUP($A51,'MG Universe'!$A$2:$R$9993,3))</f>
        <v/>
      </c>
      <c r="D51" s="15" t="str">
        <f>IF($A51="","",VLOOKUP($A51,'MG Universe'!$A$2:$R$9993,4))</f>
        <v/>
      </c>
      <c r="E51" s="15" t="str">
        <f>IF($A51="","",VLOOKUP($A51,'MG Universe'!$A$2:$R$9993,5))</f>
        <v/>
      </c>
      <c r="F51" s="16" t="str">
        <f>IF($A51="","",VLOOKUP($A51,'MG Universe'!$A$2:$R$9993,6))</f>
        <v/>
      </c>
      <c r="G51" s="85" t="str">
        <f>IF($A51="","",VLOOKUP($A51,'MG Universe'!$A$2:$R$9993,7))</f>
        <v/>
      </c>
      <c r="H51" s="18" t="str">
        <f>IF($A51="","",VLOOKUP($A51,'MG Universe'!$A$2:$R$9993,8))</f>
        <v/>
      </c>
      <c r="I51" s="18" t="str">
        <f>IF($A51="","",VLOOKUP($A51,'MG Universe'!$A$2:$R$9993,9))</f>
        <v/>
      </c>
      <c r="J51" s="19" t="str">
        <f>IF($A51="","",VLOOKUP($A51,'MG Universe'!$A$2:$R$9993,10))</f>
        <v/>
      </c>
      <c r="K51" s="86" t="str">
        <f>IF($A51="","",VLOOKUP($A51,'MG Universe'!$A$2:$R$9993,11))</f>
        <v/>
      </c>
      <c r="L51" s="115" t="str">
        <f>IF($A51="","",VLOOKUP($A51,'MG Universe'!$A$2:$R$9993,12))</f>
        <v/>
      </c>
      <c r="M51" s="15" t="str">
        <f>IF($A51="","",VLOOKUP($A51,'MG Universe'!$A$2:$R$9993,13))</f>
        <v/>
      </c>
      <c r="N51" s="88" t="str">
        <f>IF($A51="","",VLOOKUP($A51,'MG Universe'!$A$2:$R$9993,14))</f>
        <v/>
      </c>
      <c r="O51" s="18" t="str">
        <f>IF($A51="","",VLOOKUP($A51,'MG Universe'!$A$2:$R$9993,15))</f>
        <v/>
      </c>
      <c r="P51" s="19" t="str">
        <f>IF($A51="","",VLOOKUP($A51,'MG Universe'!$A$2:$R$9993,16))</f>
        <v/>
      </c>
      <c r="Q51" s="89" t="str">
        <f>IF($A51="","",VLOOKUP($A51,'MG Universe'!$A$2:$R$9993,17))</f>
        <v/>
      </c>
      <c r="R51" s="18" t="str">
        <f>IF($A51="","",VLOOKUP($A51,'MG Universe'!$A$2:$R$9993,18))</f>
        <v/>
      </c>
    </row>
    <row r="52" spans="1:18" x14ac:dyDescent="0.55000000000000004">
      <c r="A52" s="84"/>
      <c r="B52" s="15" t="str">
        <f>IF($A52="","",VLOOKUP($A52,'MG Universe'!$A$2:$R$9993,2))</f>
        <v/>
      </c>
      <c r="C52" s="15" t="str">
        <f>IF($A52="","",VLOOKUP($A52,'MG Universe'!$A$2:$R$9993,3))</f>
        <v/>
      </c>
      <c r="D52" s="15" t="str">
        <f>IF($A52="","",VLOOKUP($A52,'MG Universe'!$A$2:$R$9993,4))</f>
        <v/>
      </c>
      <c r="E52" s="15" t="str">
        <f>IF($A52="","",VLOOKUP($A52,'MG Universe'!$A$2:$R$9993,5))</f>
        <v/>
      </c>
      <c r="F52" s="16" t="str">
        <f>IF($A52="","",VLOOKUP($A52,'MG Universe'!$A$2:$R$9993,6))</f>
        <v/>
      </c>
      <c r="G52" s="85" t="str">
        <f>IF($A52="","",VLOOKUP($A52,'MG Universe'!$A$2:$R$9993,7))</f>
        <v/>
      </c>
      <c r="H52" s="18" t="str">
        <f>IF($A52="","",VLOOKUP($A52,'MG Universe'!$A$2:$R$9993,8))</f>
        <v/>
      </c>
      <c r="I52" s="18" t="str">
        <f>IF($A52="","",VLOOKUP($A52,'MG Universe'!$A$2:$R$9993,9))</f>
        <v/>
      </c>
      <c r="J52" s="19" t="str">
        <f>IF($A52="","",VLOOKUP($A52,'MG Universe'!$A$2:$R$9993,10))</f>
        <v/>
      </c>
      <c r="K52" s="86" t="str">
        <f>IF($A52="","",VLOOKUP($A52,'MG Universe'!$A$2:$R$9993,11))</f>
        <v/>
      </c>
      <c r="L52" s="115" t="str">
        <f>IF($A52="","",VLOOKUP($A52,'MG Universe'!$A$2:$R$9993,12))</f>
        <v/>
      </c>
      <c r="M52" s="15" t="str">
        <f>IF($A52="","",VLOOKUP($A52,'MG Universe'!$A$2:$R$9993,13))</f>
        <v/>
      </c>
      <c r="N52" s="88" t="str">
        <f>IF($A52="","",VLOOKUP($A52,'MG Universe'!$A$2:$R$9993,14))</f>
        <v/>
      </c>
      <c r="O52" s="18" t="str">
        <f>IF($A52="","",VLOOKUP($A52,'MG Universe'!$A$2:$R$9993,15))</f>
        <v/>
      </c>
      <c r="P52" s="19" t="str">
        <f>IF($A52="","",VLOOKUP($A52,'MG Universe'!$A$2:$R$9993,16))</f>
        <v/>
      </c>
      <c r="Q52" s="89" t="str">
        <f>IF($A52="","",VLOOKUP($A52,'MG Universe'!$A$2:$R$9993,17))</f>
        <v/>
      </c>
      <c r="R52" s="18" t="str">
        <f>IF($A52="","",VLOOKUP($A52,'MG Universe'!$A$2:$R$9993,18))</f>
        <v/>
      </c>
    </row>
    <row r="53" spans="1:18" x14ac:dyDescent="0.55000000000000004">
      <c r="A53" s="84"/>
      <c r="B53" s="15" t="str">
        <f>IF($A53="","",VLOOKUP($A53,'MG Universe'!$A$2:$R$9993,2))</f>
        <v/>
      </c>
      <c r="C53" s="15" t="str">
        <f>IF($A53="","",VLOOKUP($A53,'MG Universe'!$A$2:$R$9993,3))</f>
        <v/>
      </c>
      <c r="D53" s="15" t="str">
        <f>IF($A53="","",VLOOKUP($A53,'MG Universe'!$A$2:$R$9993,4))</f>
        <v/>
      </c>
      <c r="E53" s="15" t="str">
        <f>IF($A53="","",VLOOKUP($A53,'MG Universe'!$A$2:$R$9993,5))</f>
        <v/>
      </c>
      <c r="F53" s="16" t="str">
        <f>IF($A53="","",VLOOKUP($A53,'MG Universe'!$A$2:$R$9993,6))</f>
        <v/>
      </c>
      <c r="G53" s="85" t="str">
        <f>IF($A53="","",VLOOKUP($A53,'MG Universe'!$A$2:$R$9993,7))</f>
        <v/>
      </c>
      <c r="H53" s="18" t="str">
        <f>IF($A53="","",VLOOKUP($A53,'MG Universe'!$A$2:$R$9993,8))</f>
        <v/>
      </c>
      <c r="I53" s="18" t="str">
        <f>IF($A53="","",VLOOKUP($A53,'MG Universe'!$A$2:$R$9993,9))</f>
        <v/>
      </c>
      <c r="J53" s="19" t="str">
        <f>IF($A53="","",VLOOKUP($A53,'MG Universe'!$A$2:$R$9993,10))</f>
        <v/>
      </c>
      <c r="K53" s="86" t="str">
        <f>IF($A53="","",VLOOKUP($A53,'MG Universe'!$A$2:$R$9993,11))</f>
        <v/>
      </c>
      <c r="L53" s="115" t="str">
        <f>IF($A53="","",VLOOKUP($A53,'MG Universe'!$A$2:$R$9993,12))</f>
        <v/>
      </c>
      <c r="M53" s="15" t="str">
        <f>IF($A53="","",VLOOKUP($A53,'MG Universe'!$A$2:$R$9993,13))</f>
        <v/>
      </c>
      <c r="N53" s="88" t="str">
        <f>IF($A53="","",VLOOKUP($A53,'MG Universe'!$A$2:$R$9993,14))</f>
        <v/>
      </c>
      <c r="O53" s="18" t="str">
        <f>IF($A53="","",VLOOKUP($A53,'MG Universe'!$A$2:$R$9993,15))</f>
        <v/>
      </c>
      <c r="P53" s="19" t="str">
        <f>IF($A53="","",VLOOKUP($A53,'MG Universe'!$A$2:$R$9993,16))</f>
        <v/>
      </c>
      <c r="Q53" s="89" t="str">
        <f>IF($A53="","",VLOOKUP($A53,'MG Universe'!$A$2:$R$9993,17))</f>
        <v/>
      </c>
      <c r="R53" s="18" t="str">
        <f>IF($A53="","",VLOOKUP($A53,'MG Universe'!$A$2:$R$9993,18))</f>
        <v/>
      </c>
    </row>
    <row r="54" spans="1:18" x14ac:dyDescent="0.55000000000000004">
      <c r="A54" s="84"/>
      <c r="B54" s="15" t="str">
        <f>IF($A54="","",VLOOKUP($A54,'MG Universe'!$A$2:$R$9993,2))</f>
        <v/>
      </c>
      <c r="C54" s="15" t="str">
        <f>IF($A54="","",VLOOKUP($A54,'MG Universe'!$A$2:$R$9993,3))</f>
        <v/>
      </c>
      <c r="D54" s="15" t="str">
        <f>IF($A54="","",VLOOKUP($A54,'MG Universe'!$A$2:$R$9993,4))</f>
        <v/>
      </c>
      <c r="E54" s="15" t="str">
        <f>IF($A54="","",VLOOKUP($A54,'MG Universe'!$A$2:$R$9993,5))</f>
        <v/>
      </c>
      <c r="F54" s="16" t="str">
        <f>IF($A54="","",VLOOKUP($A54,'MG Universe'!$A$2:$R$9993,6))</f>
        <v/>
      </c>
      <c r="G54" s="85" t="str">
        <f>IF($A54="","",VLOOKUP($A54,'MG Universe'!$A$2:$R$9993,7))</f>
        <v/>
      </c>
      <c r="H54" s="18" t="str">
        <f>IF($A54="","",VLOOKUP($A54,'MG Universe'!$A$2:$R$9993,8))</f>
        <v/>
      </c>
      <c r="I54" s="18" t="str">
        <f>IF($A54="","",VLOOKUP($A54,'MG Universe'!$A$2:$R$9993,9))</f>
        <v/>
      </c>
      <c r="J54" s="19" t="str">
        <f>IF($A54="","",VLOOKUP($A54,'MG Universe'!$A$2:$R$9993,10))</f>
        <v/>
      </c>
      <c r="K54" s="86" t="str">
        <f>IF($A54="","",VLOOKUP($A54,'MG Universe'!$A$2:$R$9993,11))</f>
        <v/>
      </c>
      <c r="L54" s="115" t="str">
        <f>IF($A54="","",VLOOKUP($A54,'MG Universe'!$A$2:$R$9993,12))</f>
        <v/>
      </c>
      <c r="M54" s="15" t="str">
        <f>IF($A54="","",VLOOKUP($A54,'MG Universe'!$A$2:$R$9993,13))</f>
        <v/>
      </c>
      <c r="N54" s="88" t="str">
        <f>IF($A54="","",VLOOKUP($A54,'MG Universe'!$A$2:$R$9993,14))</f>
        <v/>
      </c>
      <c r="O54" s="18" t="str">
        <f>IF($A54="","",VLOOKUP($A54,'MG Universe'!$A$2:$R$9993,15))</f>
        <v/>
      </c>
      <c r="P54" s="19" t="str">
        <f>IF($A54="","",VLOOKUP($A54,'MG Universe'!$A$2:$R$9993,16))</f>
        <v/>
      </c>
      <c r="Q54" s="89" t="str">
        <f>IF($A54="","",VLOOKUP($A54,'MG Universe'!$A$2:$R$9993,17))</f>
        <v/>
      </c>
      <c r="R54" s="18" t="str">
        <f>IF($A54="","",VLOOKUP($A54,'MG Universe'!$A$2:$R$9993,18))</f>
        <v/>
      </c>
    </row>
    <row r="55" spans="1:18" x14ac:dyDescent="0.55000000000000004">
      <c r="A55" s="84"/>
      <c r="B55" s="15" t="str">
        <f>IF($A55="","",VLOOKUP($A55,'MG Universe'!$A$2:$R$9993,2))</f>
        <v/>
      </c>
      <c r="C55" s="15" t="str">
        <f>IF($A55="","",VLOOKUP($A55,'MG Universe'!$A$2:$R$9993,3))</f>
        <v/>
      </c>
      <c r="D55" s="15" t="str">
        <f>IF($A55="","",VLOOKUP($A55,'MG Universe'!$A$2:$R$9993,4))</f>
        <v/>
      </c>
      <c r="E55" s="15" t="str">
        <f>IF($A55="","",VLOOKUP($A55,'MG Universe'!$A$2:$R$9993,5))</f>
        <v/>
      </c>
      <c r="F55" s="16" t="str">
        <f>IF($A55="","",VLOOKUP($A55,'MG Universe'!$A$2:$R$9993,6))</f>
        <v/>
      </c>
      <c r="G55" s="85" t="str">
        <f>IF($A55="","",VLOOKUP($A55,'MG Universe'!$A$2:$R$9993,7))</f>
        <v/>
      </c>
      <c r="H55" s="18" t="str">
        <f>IF($A55="","",VLOOKUP($A55,'MG Universe'!$A$2:$R$9993,8))</f>
        <v/>
      </c>
      <c r="I55" s="18" t="str">
        <f>IF($A55="","",VLOOKUP($A55,'MG Universe'!$A$2:$R$9993,9))</f>
        <v/>
      </c>
      <c r="J55" s="19" t="str">
        <f>IF($A55="","",VLOOKUP($A55,'MG Universe'!$A$2:$R$9993,10))</f>
        <v/>
      </c>
      <c r="K55" s="86" t="str">
        <f>IF($A55="","",VLOOKUP($A55,'MG Universe'!$A$2:$R$9993,11))</f>
        <v/>
      </c>
      <c r="L55" s="115" t="str">
        <f>IF($A55="","",VLOOKUP($A55,'MG Universe'!$A$2:$R$9993,12))</f>
        <v/>
      </c>
      <c r="M55" s="15" t="str">
        <f>IF($A55="","",VLOOKUP($A55,'MG Universe'!$A$2:$R$9993,13))</f>
        <v/>
      </c>
      <c r="N55" s="88" t="str">
        <f>IF($A55="","",VLOOKUP($A55,'MG Universe'!$A$2:$R$9993,14))</f>
        <v/>
      </c>
      <c r="O55" s="18" t="str">
        <f>IF($A55="","",VLOOKUP($A55,'MG Universe'!$A$2:$R$9993,15))</f>
        <v/>
      </c>
      <c r="P55" s="19" t="str">
        <f>IF($A55="","",VLOOKUP($A55,'MG Universe'!$A$2:$R$9993,16))</f>
        <v/>
      </c>
      <c r="Q55" s="89" t="str">
        <f>IF($A55="","",VLOOKUP($A55,'MG Universe'!$A$2:$R$9993,17))</f>
        <v/>
      </c>
      <c r="R55" s="18" t="str">
        <f>IF($A55="","",VLOOKUP($A55,'MG Universe'!$A$2:$R$9993,18))</f>
        <v/>
      </c>
    </row>
    <row r="56" spans="1:18" x14ac:dyDescent="0.55000000000000004">
      <c r="A56" s="84"/>
      <c r="B56" s="15" t="str">
        <f>IF($A56="","",VLOOKUP($A56,'MG Universe'!$A$2:$R$9993,2))</f>
        <v/>
      </c>
      <c r="C56" s="15" t="str">
        <f>IF($A56="","",VLOOKUP($A56,'MG Universe'!$A$2:$R$9993,3))</f>
        <v/>
      </c>
      <c r="D56" s="15" t="str">
        <f>IF($A56="","",VLOOKUP($A56,'MG Universe'!$A$2:$R$9993,4))</f>
        <v/>
      </c>
      <c r="E56" s="15" t="str">
        <f>IF($A56="","",VLOOKUP($A56,'MG Universe'!$A$2:$R$9993,5))</f>
        <v/>
      </c>
      <c r="F56" s="16" t="str">
        <f>IF($A56="","",VLOOKUP($A56,'MG Universe'!$A$2:$R$9993,6))</f>
        <v/>
      </c>
      <c r="G56" s="85" t="str">
        <f>IF($A56="","",VLOOKUP($A56,'MG Universe'!$A$2:$R$9993,7))</f>
        <v/>
      </c>
      <c r="H56" s="18" t="str">
        <f>IF($A56="","",VLOOKUP($A56,'MG Universe'!$A$2:$R$9993,8))</f>
        <v/>
      </c>
      <c r="I56" s="18" t="str">
        <f>IF($A56="","",VLOOKUP($A56,'MG Universe'!$A$2:$R$9993,9))</f>
        <v/>
      </c>
      <c r="J56" s="19" t="str">
        <f>IF($A56="","",VLOOKUP($A56,'MG Universe'!$A$2:$R$9993,10))</f>
        <v/>
      </c>
      <c r="K56" s="86" t="str">
        <f>IF($A56="","",VLOOKUP($A56,'MG Universe'!$A$2:$R$9993,11))</f>
        <v/>
      </c>
      <c r="L56" s="115" t="str">
        <f>IF($A56="","",VLOOKUP($A56,'MG Universe'!$A$2:$R$9993,12))</f>
        <v/>
      </c>
      <c r="M56" s="15" t="str">
        <f>IF($A56="","",VLOOKUP($A56,'MG Universe'!$A$2:$R$9993,13))</f>
        <v/>
      </c>
      <c r="N56" s="88" t="str">
        <f>IF($A56="","",VLOOKUP($A56,'MG Universe'!$A$2:$R$9993,14))</f>
        <v/>
      </c>
      <c r="O56" s="18" t="str">
        <f>IF($A56="","",VLOOKUP($A56,'MG Universe'!$A$2:$R$9993,15))</f>
        <v/>
      </c>
      <c r="P56" s="19" t="str">
        <f>IF($A56="","",VLOOKUP($A56,'MG Universe'!$A$2:$R$9993,16))</f>
        <v/>
      </c>
      <c r="Q56" s="89" t="str">
        <f>IF($A56="","",VLOOKUP($A56,'MG Universe'!$A$2:$R$9993,17))</f>
        <v/>
      </c>
      <c r="R56" s="18" t="str">
        <f>IF($A56="","",VLOOKUP($A56,'MG Universe'!$A$2:$R$9993,18))</f>
        <v/>
      </c>
    </row>
    <row r="57" spans="1:18" x14ac:dyDescent="0.55000000000000004">
      <c r="A57" s="84"/>
      <c r="B57" s="15" t="str">
        <f>IF($A57="","",VLOOKUP($A57,'MG Universe'!$A$2:$R$9993,2))</f>
        <v/>
      </c>
      <c r="C57" s="15" t="str">
        <f>IF($A57="","",VLOOKUP($A57,'MG Universe'!$A$2:$R$9993,3))</f>
        <v/>
      </c>
      <c r="D57" s="15" t="str">
        <f>IF($A57="","",VLOOKUP($A57,'MG Universe'!$A$2:$R$9993,4))</f>
        <v/>
      </c>
      <c r="E57" s="15" t="str">
        <f>IF($A57="","",VLOOKUP($A57,'MG Universe'!$A$2:$R$9993,5))</f>
        <v/>
      </c>
      <c r="F57" s="16" t="str">
        <f>IF($A57="","",VLOOKUP($A57,'MG Universe'!$A$2:$R$9993,6))</f>
        <v/>
      </c>
      <c r="G57" s="85" t="str">
        <f>IF($A57="","",VLOOKUP($A57,'MG Universe'!$A$2:$R$9993,7))</f>
        <v/>
      </c>
      <c r="H57" s="18" t="str">
        <f>IF($A57="","",VLOOKUP($A57,'MG Universe'!$A$2:$R$9993,8))</f>
        <v/>
      </c>
      <c r="I57" s="18" t="str">
        <f>IF($A57="","",VLOOKUP($A57,'MG Universe'!$A$2:$R$9993,9))</f>
        <v/>
      </c>
      <c r="J57" s="19" t="str">
        <f>IF($A57="","",VLOOKUP($A57,'MG Universe'!$A$2:$R$9993,10))</f>
        <v/>
      </c>
      <c r="K57" s="86" t="str">
        <f>IF($A57="","",VLOOKUP($A57,'MG Universe'!$A$2:$R$9993,11))</f>
        <v/>
      </c>
      <c r="L57" s="115" t="str">
        <f>IF($A57="","",VLOOKUP($A57,'MG Universe'!$A$2:$R$9993,12))</f>
        <v/>
      </c>
      <c r="M57" s="15" t="str">
        <f>IF($A57="","",VLOOKUP($A57,'MG Universe'!$A$2:$R$9993,13))</f>
        <v/>
      </c>
      <c r="N57" s="88" t="str">
        <f>IF($A57="","",VLOOKUP($A57,'MG Universe'!$A$2:$R$9993,14))</f>
        <v/>
      </c>
      <c r="O57" s="18" t="str">
        <f>IF($A57="","",VLOOKUP($A57,'MG Universe'!$A$2:$R$9993,15))</f>
        <v/>
      </c>
      <c r="P57" s="19" t="str">
        <f>IF($A57="","",VLOOKUP($A57,'MG Universe'!$A$2:$R$9993,16))</f>
        <v/>
      </c>
      <c r="Q57" s="89" t="str">
        <f>IF($A57="","",VLOOKUP($A57,'MG Universe'!$A$2:$R$9993,17))</f>
        <v/>
      </c>
      <c r="R57" s="18" t="str">
        <f>IF($A57="","",VLOOKUP($A57,'MG Universe'!$A$2:$R$9993,18))</f>
        <v/>
      </c>
    </row>
    <row r="58" spans="1:18" x14ac:dyDescent="0.55000000000000004">
      <c r="A58" s="84"/>
      <c r="B58" s="15" t="str">
        <f>IF($A58="","",VLOOKUP($A58,'MG Universe'!$A$2:$R$9993,2))</f>
        <v/>
      </c>
      <c r="C58" s="15" t="str">
        <f>IF($A58="","",VLOOKUP($A58,'MG Universe'!$A$2:$R$9993,3))</f>
        <v/>
      </c>
      <c r="D58" s="15" t="str">
        <f>IF($A58="","",VLOOKUP($A58,'MG Universe'!$A$2:$R$9993,4))</f>
        <v/>
      </c>
      <c r="E58" s="15" t="str">
        <f>IF($A58="","",VLOOKUP($A58,'MG Universe'!$A$2:$R$9993,5))</f>
        <v/>
      </c>
      <c r="F58" s="16" t="str">
        <f>IF($A58="","",VLOOKUP($A58,'MG Universe'!$A$2:$R$9993,6))</f>
        <v/>
      </c>
      <c r="G58" s="85" t="str">
        <f>IF($A58="","",VLOOKUP($A58,'MG Universe'!$A$2:$R$9993,7))</f>
        <v/>
      </c>
      <c r="H58" s="18" t="str">
        <f>IF($A58="","",VLOOKUP($A58,'MG Universe'!$A$2:$R$9993,8))</f>
        <v/>
      </c>
      <c r="I58" s="18" t="str">
        <f>IF($A58="","",VLOOKUP($A58,'MG Universe'!$A$2:$R$9993,9))</f>
        <v/>
      </c>
      <c r="J58" s="19" t="str">
        <f>IF($A58="","",VLOOKUP($A58,'MG Universe'!$A$2:$R$9993,10))</f>
        <v/>
      </c>
      <c r="K58" s="86" t="str">
        <f>IF($A58="","",VLOOKUP($A58,'MG Universe'!$A$2:$R$9993,11))</f>
        <v/>
      </c>
      <c r="L58" s="115" t="str">
        <f>IF($A58="","",VLOOKUP($A58,'MG Universe'!$A$2:$R$9993,12))</f>
        <v/>
      </c>
      <c r="M58" s="15" t="str">
        <f>IF($A58="","",VLOOKUP($A58,'MG Universe'!$A$2:$R$9993,13))</f>
        <v/>
      </c>
      <c r="N58" s="88" t="str">
        <f>IF($A58="","",VLOOKUP($A58,'MG Universe'!$A$2:$R$9993,14))</f>
        <v/>
      </c>
      <c r="O58" s="18" t="str">
        <f>IF($A58="","",VLOOKUP($A58,'MG Universe'!$A$2:$R$9993,15))</f>
        <v/>
      </c>
      <c r="P58" s="19" t="str">
        <f>IF($A58="","",VLOOKUP($A58,'MG Universe'!$A$2:$R$9993,16))</f>
        <v/>
      </c>
      <c r="Q58" s="89" t="str">
        <f>IF($A58="","",VLOOKUP($A58,'MG Universe'!$A$2:$R$9993,17))</f>
        <v/>
      </c>
      <c r="R58" s="18" t="str">
        <f>IF($A58="","",VLOOKUP($A58,'MG Universe'!$A$2:$R$9993,18))</f>
        <v/>
      </c>
    </row>
    <row r="59" spans="1:18" x14ac:dyDescent="0.55000000000000004">
      <c r="A59" s="84"/>
      <c r="B59" s="15" t="str">
        <f>IF($A59="","",VLOOKUP($A59,'MG Universe'!$A$2:$R$9993,2))</f>
        <v/>
      </c>
      <c r="C59" s="15" t="str">
        <f>IF($A59="","",VLOOKUP($A59,'MG Universe'!$A$2:$R$9993,3))</f>
        <v/>
      </c>
      <c r="D59" s="15" t="str">
        <f>IF($A59="","",VLOOKUP($A59,'MG Universe'!$A$2:$R$9993,4))</f>
        <v/>
      </c>
      <c r="E59" s="15" t="str">
        <f>IF($A59="","",VLOOKUP($A59,'MG Universe'!$A$2:$R$9993,5))</f>
        <v/>
      </c>
      <c r="F59" s="16" t="str">
        <f>IF($A59="","",VLOOKUP($A59,'MG Universe'!$A$2:$R$9993,6))</f>
        <v/>
      </c>
      <c r="G59" s="85" t="str">
        <f>IF($A59="","",VLOOKUP($A59,'MG Universe'!$A$2:$R$9993,7))</f>
        <v/>
      </c>
      <c r="H59" s="18" t="str">
        <f>IF($A59="","",VLOOKUP($A59,'MG Universe'!$A$2:$R$9993,8))</f>
        <v/>
      </c>
      <c r="I59" s="18" t="str">
        <f>IF($A59="","",VLOOKUP($A59,'MG Universe'!$A$2:$R$9993,9))</f>
        <v/>
      </c>
      <c r="J59" s="19" t="str">
        <f>IF($A59="","",VLOOKUP($A59,'MG Universe'!$A$2:$R$9993,10))</f>
        <v/>
      </c>
      <c r="K59" s="86" t="str">
        <f>IF($A59="","",VLOOKUP($A59,'MG Universe'!$A$2:$R$9993,11))</f>
        <v/>
      </c>
      <c r="L59" s="115" t="str">
        <f>IF($A59="","",VLOOKUP($A59,'MG Universe'!$A$2:$R$9993,12))</f>
        <v/>
      </c>
      <c r="M59" s="15" t="str">
        <f>IF($A59="","",VLOOKUP($A59,'MG Universe'!$A$2:$R$9993,13))</f>
        <v/>
      </c>
      <c r="N59" s="88" t="str">
        <f>IF($A59="","",VLOOKUP($A59,'MG Universe'!$A$2:$R$9993,14))</f>
        <v/>
      </c>
      <c r="O59" s="18" t="str">
        <f>IF($A59="","",VLOOKUP($A59,'MG Universe'!$A$2:$R$9993,15))</f>
        <v/>
      </c>
      <c r="P59" s="19" t="str">
        <f>IF($A59="","",VLOOKUP($A59,'MG Universe'!$A$2:$R$9993,16))</f>
        <v/>
      </c>
      <c r="Q59" s="89" t="str">
        <f>IF($A59="","",VLOOKUP($A59,'MG Universe'!$A$2:$R$9993,17))</f>
        <v/>
      </c>
      <c r="R59" s="18" t="str">
        <f>IF($A59="","",VLOOKUP($A59,'MG Universe'!$A$2:$R$9993,18))</f>
        <v/>
      </c>
    </row>
    <row r="60" spans="1:18" x14ac:dyDescent="0.55000000000000004">
      <c r="A60" s="84"/>
      <c r="B60" s="15" t="str">
        <f>IF($A60="","",VLOOKUP($A60,'MG Universe'!$A$2:$R$9993,2))</f>
        <v/>
      </c>
      <c r="C60" s="15" t="str">
        <f>IF($A60="","",VLOOKUP($A60,'MG Universe'!$A$2:$R$9993,3))</f>
        <v/>
      </c>
      <c r="D60" s="15" t="str">
        <f>IF($A60="","",VLOOKUP($A60,'MG Universe'!$A$2:$R$9993,4))</f>
        <v/>
      </c>
      <c r="E60" s="15" t="str">
        <f>IF($A60="","",VLOOKUP($A60,'MG Universe'!$A$2:$R$9993,5))</f>
        <v/>
      </c>
      <c r="F60" s="16" t="str">
        <f>IF($A60="","",VLOOKUP($A60,'MG Universe'!$A$2:$R$9993,6))</f>
        <v/>
      </c>
      <c r="G60" s="85" t="str">
        <f>IF($A60="","",VLOOKUP($A60,'MG Universe'!$A$2:$R$9993,7))</f>
        <v/>
      </c>
      <c r="H60" s="18" t="str">
        <f>IF($A60="","",VLOOKUP($A60,'MG Universe'!$A$2:$R$9993,8))</f>
        <v/>
      </c>
      <c r="I60" s="18" t="str">
        <f>IF($A60="","",VLOOKUP($A60,'MG Universe'!$A$2:$R$9993,9))</f>
        <v/>
      </c>
      <c r="J60" s="19" t="str">
        <f>IF($A60="","",VLOOKUP($A60,'MG Universe'!$A$2:$R$9993,10))</f>
        <v/>
      </c>
      <c r="K60" s="86" t="str">
        <f>IF($A60="","",VLOOKUP($A60,'MG Universe'!$A$2:$R$9993,11))</f>
        <v/>
      </c>
      <c r="L60" s="115" t="str">
        <f>IF($A60="","",VLOOKUP($A60,'MG Universe'!$A$2:$R$9993,12))</f>
        <v/>
      </c>
      <c r="M60" s="15" t="str">
        <f>IF($A60="","",VLOOKUP($A60,'MG Universe'!$A$2:$R$9993,13))</f>
        <v/>
      </c>
      <c r="N60" s="88" t="str">
        <f>IF($A60="","",VLOOKUP($A60,'MG Universe'!$A$2:$R$9993,14))</f>
        <v/>
      </c>
      <c r="O60" s="18" t="str">
        <f>IF($A60="","",VLOOKUP($A60,'MG Universe'!$A$2:$R$9993,15))</f>
        <v/>
      </c>
      <c r="P60" s="19" t="str">
        <f>IF($A60="","",VLOOKUP($A60,'MG Universe'!$A$2:$R$9993,16))</f>
        <v/>
      </c>
      <c r="Q60" s="89" t="str">
        <f>IF($A60="","",VLOOKUP($A60,'MG Universe'!$A$2:$R$9993,17))</f>
        <v/>
      </c>
      <c r="R60" s="18" t="str">
        <f>IF($A60="","",VLOOKUP($A60,'MG Universe'!$A$2:$R$9993,18))</f>
        <v/>
      </c>
    </row>
    <row r="61" spans="1:18" x14ac:dyDescent="0.55000000000000004">
      <c r="A61" s="84"/>
      <c r="B61" s="15" t="str">
        <f>IF($A61="","",VLOOKUP($A61,'MG Universe'!$A$2:$R$9993,2))</f>
        <v/>
      </c>
      <c r="C61" s="15" t="str">
        <f>IF($A61="","",VLOOKUP($A61,'MG Universe'!$A$2:$R$9993,3))</f>
        <v/>
      </c>
      <c r="D61" s="15" t="str">
        <f>IF($A61="","",VLOOKUP($A61,'MG Universe'!$A$2:$R$9993,4))</f>
        <v/>
      </c>
      <c r="E61" s="15" t="str">
        <f>IF($A61="","",VLOOKUP($A61,'MG Universe'!$A$2:$R$9993,5))</f>
        <v/>
      </c>
      <c r="F61" s="16" t="str">
        <f>IF($A61="","",VLOOKUP($A61,'MG Universe'!$A$2:$R$9993,6))</f>
        <v/>
      </c>
      <c r="G61" s="85" t="str">
        <f>IF($A61="","",VLOOKUP($A61,'MG Universe'!$A$2:$R$9993,7))</f>
        <v/>
      </c>
      <c r="H61" s="18" t="str">
        <f>IF($A61="","",VLOOKUP($A61,'MG Universe'!$A$2:$R$9993,8))</f>
        <v/>
      </c>
      <c r="I61" s="18" t="str">
        <f>IF($A61="","",VLOOKUP($A61,'MG Universe'!$A$2:$R$9993,9))</f>
        <v/>
      </c>
      <c r="J61" s="19" t="str">
        <f>IF($A61="","",VLOOKUP($A61,'MG Universe'!$A$2:$R$9993,10))</f>
        <v/>
      </c>
      <c r="K61" s="86" t="str">
        <f>IF($A61="","",VLOOKUP($A61,'MG Universe'!$A$2:$R$9993,11))</f>
        <v/>
      </c>
      <c r="L61" s="115" t="str">
        <f>IF($A61="","",VLOOKUP($A61,'MG Universe'!$A$2:$R$9993,12))</f>
        <v/>
      </c>
      <c r="M61" s="15" t="str">
        <f>IF($A61="","",VLOOKUP($A61,'MG Universe'!$A$2:$R$9993,13))</f>
        <v/>
      </c>
      <c r="N61" s="88" t="str">
        <f>IF($A61="","",VLOOKUP($A61,'MG Universe'!$A$2:$R$9993,14))</f>
        <v/>
      </c>
      <c r="O61" s="18" t="str">
        <f>IF($A61="","",VLOOKUP($A61,'MG Universe'!$A$2:$R$9993,15))</f>
        <v/>
      </c>
      <c r="P61" s="19" t="str">
        <f>IF($A61="","",VLOOKUP($A61,'MG Universe'!$A$2:$R$9993,16))</f>
        <v/>
      </c>
      <c r="Q61" s="89" t="str">
        <f>IF($A61="","",VLOOKUP($A61,'MG Universe'!$A$2:$R$9993,17))</f>
        <v/>
      </c>
      <c r="R61" s="18" t="str">
        <f>IF($A61="","",VLOOKUP($A61,'MG Universe'!$A$2:$R$9993,18))</f>
        <v/>
      </c>
    </row>
    <row r="62" spans="1:18" x14ac:dyDescent="0.55000000000000004">
      <c r="A62" s="84"/>
      <c r="B62" s="15" t="str">
        <f>IF($A62="","",VLOOKUP($A62,'MG Universe'!$A$2:$R$9993,2))</f>
        <v/>
      </c>
      <c r="C62" s="15" t="str">
        <f>IF($A62="","",VLOOKUP($A62,'MG Universe'!$A$2:$R$9993,3))</f>
        <v/>
      </c>
      <c r="D62" s="15" t="str">
        <f>IF($A62="","",VLOOKUP($A62,'MG Universe'!$A$2:$R$9993,4))</f>
        <v/>
      </c>
      <c r="E62" s="15" t="str">
        <f>IF($A62="","",VLOOKUP($A62,'MG Universe'!$A$2:$R$9993,5))</f>
        <v/>
      </c>
      <c r="F62" s="16" t="str">
        <f>IF($A62="","",VLOOKUP($A62,'MG Universe'!$A$2:$R$9993,6))</f>
        <v/>
      </c>
      <c r="G62" s="85" t="str">
        <f>IF($A62="","",VLOOKUP($A62,'MG Universe'!$A$2:$R$9993,7))</f>
        <v/>
      </c>
      <c r="H62" s="18" t="str">
        <f>IF($A62="","",VLOOKUP($A62,'MG Universe'!$A$2:$R$9993,8))</f>
        <v/>
      </c>
      <c r="I62" s="18" t="str">
        <f>IF($A62="","",VLOOKUP($A62,'MG Universe'!$A$2:$R$9993,9))</f>
        <v/>
      </c>
      <c r="J62" s="19" t="str">
        <f>IF($A62="","",VLOOKUP($A62,'MG Universe'!$A$2:$R$9993,10))</f>
        <v/>
      </c>
      <c r="K62" s="86" t="str">
        <f>IF($A62="","",VLOOKUP($A62,'MG Universe'!$A$2:$R$9993,11))</f>
        <v/>
      </c>
      <c r="L62" s="115" t="str">
        <f>IF($A62="","",VLOOKUP($A62,'MG Universe'!$A$2:$R$9993,12))</f>
        <v/>
      </c>
      <c r="M62" s="15" t="str">
        <f>IF($A62="","",VLOOKUP($A62,'MG Universe'!$A$2:$R$9993,13))</f>
        <v/>
      </c>
      <c r="N62" s="88" t="str">
        <f>IF($A62="","",VLOOKUP($A62,'MG Universe'!$A$2:$R$9993,14))</f>
        <v/>
      </c>
      <c r="O62" s="18" t="str">
        <f>IF($A62="","",VLOOKUP($A62,'MG Universe'!$A$2:$R$9993,15))</f>
        <v/>
      </c>
      <c r="P62" s="19" t="str">
        <f>IF($A62="","",VLOOKUP($A62,'MG Universe'!$A$2:$R$9993,16))</f>
        <v/>
      </c>
      <c r="Q62" s="89" t="str">
        <f>IF($A62="","",VLOOKUP($A62,'MG Universe'!$A$2:$R$9993,17))</f>
        <v/>
      </c>
      <c r="R62" s="18" t="str">
        <f>IF($A62="","",VLOOKUP($A62,'MG Universe'!$A$2:$R$9993,18))</f>
        <v/>
      </c>
    </row>
    <row r="63" spans="1:18" x14ac:dyDescent="0.55000000000000004">
      <c r="A63" s="84"/>
      <c r="B63" s="15" t="str">
        <f>IF($A63="","",VLOOKUP($A63,'MG Universe'!$A$2:$R$9993,2))</f>
        <v/>
      </c>
      <c r="C63" s="15" t="str">
        <f>IF($A63="","",VLOOKUP($A63,'MG Universe'!$A$2:$R$9993,3))</f>
        <v/>
      </c>
      <c r="D63" s="15" t="str">
        <f>IF($A63="","",VLOOKUP($A63,'MG Universe'!$A$2:$R$9993,4))</f>
        <v/>
      </c>
      <c r="E63" s="15" t="str">
        <f>IF($A63="","",VLOOKUP($A63,'MG Universe'!$A$2:$R$9993,5))</f>
        <v/>
      </c>
      <c r="F63" s="16" t="str">
        <f>IF($A63="","",VLOOKUP($A63,'MG Universe'!$A$2:$R$9993,6))</f>
        <v/>
      </c>
      <c r="G63" s="85" t="str">
        <f>IF($A63="","",VLOOKUP($A63,'MG Universe'!$A$2:$R$9993,7))</f>
        <v/>
      </c>
      <c r="H63" s="18" t="str">
        <f>IF($A63="","",VLOOKUP($A63,'MG Universe'!$A$2:$R$9993,8))</f>
        <v/>
      </c>
      <c r="I63" s="18" t="str">
        <f>IF($A63="","",VLOOKUP($A63,'MG Universe'!$A$2:$R$9993,9))</f>
        <v/>
      </c>
      <c r="J63" s="19" t="str">
        <f>IF($A63="","",VLOOKUP($A63,'MG Universe'!$A$2:$R$9993,10))</f>
        <v/>
      </c>
      <c r="K63" s="86" t="str">
        <f>IF($A63="","",VLOOKUP($A63,'MG Universe'!$A$2:$R$9993,11))</f>
        <v/>
      </c>
      <c r="L63" s="115" t="str">
        <f>IF($A63="","",VLOOKUP($A63,'MG Universe'!$A$2:$R$9993,12))</f>
        <v/>
      </c>
      <c r="M63" s="15" t="str">
        <f>IF($A63="","",VLOOKUP($A63,'MG Universe'!$A$2:$R$9993,13))</f>
        <v/>
      </c>
      <c r="N63" s="88" t="str">
        <f>IF($A63="","",VLOOKUP($A63,'MG Universe'!$A$2:$R$9993,14))</f>
        <v/>
      </c>
      <c r="O63" s="18" t="str">
        <f>IF($A63="","",VLOOKUP($A63,'MG Universe'!$A$2:$R$9993,15))</f>
        <v/>
      </c>
      <c r="P63" s="19" t="str">
        <f>IF($A63="","",VLOOKUP($A63,'MG Universe'!$A$2:$R$9993,16))</f>
        <v/>
      </c>
      <c r="Q63" s="89" t="str">
        <f>IF($A63="","",VLOOKUP($A63,'MG Universe'!$A$2:$R$9993,17))</f>
        <v/>
      </c>
      <c r="R63" s="18" t="str">
        <f>IF($A63="","",VLOOKUP($A63,'MG Universe'!$A$2:$R$9993,18))</f>
        <v/>
      </c>
    </row>
    <row r="64" spans="1:18" x14ac:dyDescent="0.55000000000000004">
      <c r="A64" s="84"/>
      <c r="B64" s="15" t="str">
        <f>IF($A64="","",VLOOKUP($A64,'MG Universe'!$A$2:$R$9993,2))</f>
        <v/>
      </c>
      <c r="C64" s="15" t="str">
        <f>IF($A64="","",VLOOKUP($A64,'MG Universe'!$A$2:$R$9993,3))</f>
        <v/>
      </c>
      <c r="D64" s="15" t="str">
        <f>IF($A64="","",VLOOKUP($A64,'MG Universe'!$A$2:$R$9993,4))</f>
        <v/>
      </c>
      <c r="E64" s="15" t="str">
        <f>IF($A64="","",VLOOKUP($A64,'MG Universe'!$A$2:$R$9993,5))</f>
        <v/>
      </c>
      <c r="F64" s="16" t="str">
        <f>IF($A64="","",VLOOKUP($A64,'MG Universe'!$A$2:$R$9993,6))</f>
        <v/>
      </c>
      <c r="G64" s="85" t="str">
        <f>IF($A64="","",VLOOKUP($A64,'MG Universe'!$A$2:$R$9993,7))</f>
        <v/>
      </c>
      <c r="H64" s="18" t="str">
        <f>IF($A64="","",VLOOKUP($A64,'MG Universe'!$A$2:$R$9993,8))</f>
        <v/>
      </c>
      <c r="I64" s="18" t="str">
        <f>IF($A64="","",VLOOKUP($A64,'MG Universe'!$A$2:$R$9993,9))</f>
        <v/>
      </c>
      <c r="J64" s="19" t="str">
        <f>IF($A64="","",VLOOKUP($A64,'MG Universe'!$A$2:$R$9993,10))</f>
        <v/>
      </c>
      <c r="K64" s="86" t="str">
        <f>IF($A64="","",VLOOKUP($A64,'MG Universe'!$A$2:$R$9993,11))</f>
        <v/>
      </c>
      <c r="L64" s="115" t="str">
        <f>IF($A64="","",VLOOKUP($A64,'MG Universe'!$A$2:$R$9993,12))</f>
        <v/>
      </c>
      <c r="M64" s="15" t="str">
        <f>IF($A64="","",VLOOKUP($A64,'MG Universe'!$A$2:$R$9993,13))</f>
        <v/>
      </c>
      <c r="N64" s="88" t="str">
        <f>IF($A64="","",VLOOKUP($A64,'MG Universe'!$A$2:$R$9993,14))</f>
        <v/>
      </c>
      <c r="O64" s="18" t="str">
        <f>IF($A64="","",VLOOKUP($A64,'MG Universe'!$A$2:$R$9993,15))</f>
        <v/>
      </c>
      <c r="P64" s="19" t="str">
        <f>IF($A64="","",VLOOKUP($A64,'MG Universe'!$A$2:$R$9993,16))</f>
        <v/>
      </c>
      <c r="Q64" s="89" t="str">
        <f>IF($A64="","",VLOOKUP($A64,'MG Universe'!$A$2:$R$9993,17))</f>
        <v/>
      </c>
      <c r="R64" s="18" t="str">
        <f>IF($A64="","",VLOOKUP($A64,'MG Universe'!$A$2:$R$9993,18))</f>
        <v/>
      </c>
    </row>
    <row r="65" spans="1:18" x14ac:dyDescent="0.55000000000000004">
      <c r="A65" s="84"/>
      <c r="B65" s="15" t="str">
        <f>IF($A65="","",VLOOKUP($A65,'MG Universe'!$A$2:$R$9993,2))</f>
        <v/>
      </c>
      <c r="C65" s="15" t="str">
        <f>IF($A65="","",VLOOKUP($A65,'MG Universe'!$A$2:$R$9993,3))</f>
        <v/>
      </c>
      <c r="D65" s="15" t="str">
        <f>IF($A65="","",VLOOKUP($A65,'MG Universe'!$A$2:$R$9993,4))</f>
        <v/>
      </c>
      <c r="E65" s="15" t="str">
        <f>IF($A65="","",VLOOKUP($A65,'MG Universe'!$A$2:$R$9993,5))</f>
        <v/>
      </c>
      <c r="F65" s="16" t="str">
        <f>IF($A65="","",VLOOKUP($A65,'MG Universe'!$A$2:$R$9993,6))</f>
        <v/>
      </c>
      <c r="G65" s="85" t="str">
        <f>IF($A65="","",VLOOKUP($A65,'MG Universe'!$A$2:$R$9993,7))</f>
        <v/>
      </c>
      <c r="H65" s="18" t="str">
        <f>IF($A65="","",VLOOKUP($A65,'MG Universe'!$A$2:$R$9993,8))</f>
        <v/>
      </c>
      <c r="I65" s="18" t="str">
        <f>IF($A65="","",VLOOKUP($A65,'MG Universe'!$A$2:$R$9993,9))</f>
        <v/>
      </c>
      <c r="J65" s="19" t="str">
        <f>IF($A65="","",VLOOKUP($A65,'MG Universe'!$A$2:$R$9993,10))</f>
        <v/>
      </c>
      <c r="K65" s="86" t="str">
        <f>IF($A65="","",VLOOKUP($A65,'MG Universe'!$A$2:$R$9993,11))</f>
        <v/>
      </c>
      <c r="L65" s="115" t="str">
        <f>IF($A65="","",VLOOKUP($A65,'MG Universe'!$A$2:$R$9993,12))</f>
        <v/>
      </c>
      <c r="M65" s="15" t="str">
        <f>IF($A65="","",VLOOKUP($A65,'MG Universe'!$A$2:$R$9993,13))</f>
        <v/>
      </c>
      <c r="N65" s="88" t="str">
        <f>IF($A65="","",VLOOKUP($A65,'MG Universe'!$A$2:$R$9993,14))</f>
        <v/>
      </c>
      <c r="O65" s="18" t="str">
        <f>IF($A65="","",VLOOKUP($A65,'MG Universe'!$A$2:$R$9993,15))</f>
        <v/>
      </c>
      <c r="P65" s="19" t="str">
        <f>IF($A65="","",VLOOKUP($A65,'MG Universe'!$A$2:$R$9993,16))</f>
        <v/>
      </c>
      <c r="Q65" s="89" t="str">
        <f>IF($A65="","",VLOOKUP($A65,'MG Universe'!$A$2:$R$9993,17))</f>
        <v/>
      </c>
      <c r="R65" s="18" t="str">
        <f>IF($A65="","",VLOOKUP($A65,'MG Universe'!$A$2:$R$9993,18))</f>
        <v/>
      </c>
    </row>
    <row r="66" spans="1:18" x14ac:dyDescent="0.55000000000000004">
      <c r="A66" s="84"/>
      <c r="B66" s="15" t="str">
        <f>IF($A66="","",VLOOKUP($A66,'MG Universe'!$A$2:$R$9993,2))</f>
        <v/>
      </c>
      <c r="C66" s="15" t="str">
        <f>IF($A66="","",VLOOKUP($A66,'MG Universe'!$A$2:$R$9993,3))</f>
        <v/>
      </c>
      <c r="D66" s="15" t="str">
        <f>IF($A66="","",VLOOKUP($A66,'MG Universe'!$A$2:$R$9993,4))</f>
        <v/>
      </c>
      <c r="E66" s="15" t="str">
        <f>IF($A66="","",VLOOKUP($A66,'MG Universe'!$A$2:$R$9993,5))</f>
        <v/>
      </c>
      <c r="F66" s="16" t="str">
        <f>IF($A66="","",VLOOKUP($A66,'MG Universe'!$A$2:$R$9993,6))</f>
        <v/>
      </c>
      <c r="G66" s="85" t="str">
        <f>IF($A66="","",VLOOKUP($A66,'MG Universe'!$A$2:$R$9993,7))</f>
        <v/>
      </c>
      <c r="H66" s="18" t="str">
        <f>IF($A66="","",VLOOKUP($A66,'MG Universe'!$A$2:$R$9993,8))</f>
        <v/>
      </c>
      <c r="I66" s="18" t="str">
        <f>IF($A66="","",VLOOKUP($A66,'MG Universe'!$A$2:$R$9993,9))</f>
        <v/>
      </c>
      <c r="J66" s="19" t="str">
        <f>IF($A66="","",VLOOKUP($A66,'MG Universe'!$A$2:$R$9993,10))</f>
        <v/>
      </c>
      <c r="K66" s="86" t="str">
        <f>IF($A66="","",VLOOKUP($A66,'MG Universe'!$A$2:$R$9993,11))</f>
        <v/>
      </c>
      <c r="L66" s="115" t="str">
        <f>IF($A66="","",VLOOKUP($A66,'MG Universe'!$A$2:$R$9993,12))</f>
        <v/>
      </c>
      <c r="M66" s="15" t="str">
        <f>IF($A66="","",VLOOKUP($A66,'MG Universe'!$A$2:$R$9993,13))</f>
        <v/>
      </c>
      <c r="N66" s="88" t="str">
        <f>IF($A66="","",VLOOKUP($A66,'MG Universe'!$A$2:$R$9993,14))</f>
        <v/>
      </c>
      <c r="O66" s="18" t="str">
        <f>IF($A66="","",VLOOKUP($A66,'MG Universe'!$A$2:$R$9993,15))</f>
        <v/>
      </c>
      <c r="P66" s="19" t="str">
        <f>IF($A66="","",VLOOKUP($A66,'MG Universe'!$A$2:$R$9993,16))</f>
        <v/>
      </c>
      <c r="Q66" s="89" t="str">
        <f>IF($A66="","",VLOOKUP($A66,'MG Universe'!$A$2:$R$9993,17))</f>
        <v/>
      </c>
      <c r="R66" s="18" t="str">
        <f>IF($A66="","",VLOOKUP($A66,'MG Universe'!$A$2:$R$9993,18))</f>
        <v/>
      </c>
    </row>
    <row r="67" spans="1:18" x14ac:dyDescent="0.55000000000000004">
      <c r="A67" s="84"/>
      <c r="B67" s="15" t="str">
        <f>IF($A67="","",VLOOKUP($A67,'MG Universe'!$A$2:$R$9993,2))</f>
        <v/>
      </c>
      <c r="C67" s="15" t="str">
        <f>IF($A67="","",VLOOKUP($A67,'MG Universe'!$A$2:$R$9993,3))</f>
        <v/>
      </c>
      <c r="D67" s="15" t="str">
        <f>IF($A67="","",VLOOKUP($A67,'MG Universe'!$A$2:$R$9993,4))</f>
        <v/>
      </c>
      <c r="E67" s="15" t="str">
        <f>IF($A67="","",VLOOKUP($A67,'MG Universe'!$A$2:$R$9993,5))</f>
        <v/>
      </c>
      <c r="F67" s="16" t="str">
        <f>IF($A67="","",VLOOKUP($A67,'MG Universe'!$A$2:$R$9993,6))</f>
        <v/>
      </c>
      <c r="G67" s="85" t="str">
        <f>IF($A67="","",VLOOKUP($A67,'MG Universe'!$A$2:$R$9993,7))</f>
        <v/>
      </c>
      <c r="H67" s="18" t="str">
        <f>IF($A67="","",VLOOKUP($A67,'MG Universe'!$A$2:$R$9993,8))</f>
        <v/>
      </c>
      <c r="I67" s="18" t="str">
        <f>IF($A67="","",VLOOKUP($A67,'MG Universe'!$A$2:$R$9993,9))</f>
        <v/>
      </c>
      <c r="J67" s="19" t="str">
        <f>IF($A67="","",VLOOKUP($A67,'MG Universe'!$A$2:$R$9993,10))</f>
        <v/>
      </c>
      <c r="K67" s="86" t="str">
        <f>IF($A67="","",VLOOKUP($A67,'MG Universe'!$A$2:$R$9993,11))</f>
        <v/>
      </c>
      <c r="L67" s="115" t="str">
        <f>IF($A67="","",VLOOKUP($A67,'MG Universe'!$A$2:$R$9993,12))</f>
        <v/>
      </c>
      <c r="M67" s="15" t="str">
        <f>IF($A67="","",VLOOKUP($A67,'MG Universe'!$A$2:$R$9993,13))</f>
        <v/>
      </c>
      <c r="N67" s="88" t="str">
        <f>IF($A67="","",VLOOKUP($A67,'MG Universe'!$A$2:$R$9993,14))</f>
        <v/>
      </c>
      <c r="O67" s="18" t="str">
        <f>IF($A67="","",VLOOKUP($A67,'MG Universe'!$A$2:$R$9993,15))</f>
        <v/>
      </c>
      <c r="P67" s="19" t="str">
        <f>IF($A67="","",VLOOKUP($A67,'MG Universe'!$A$2:$R$9993,16))</f>
        <v/>
      </c>
      <c r="Q67" s="89" t="str">
        <f>IF($A67="","",VLOOKUP($A67,'MG Universe'!$A$2:$R$9993,17))</f>
        <v/>
      </c>
      <c r="R67" s="18" t="str">
        <f>IF($A67="","",VLOOKUP($A67,'MG Universe'!$A$2:$R$9993,18))</f>
        <v/>
      </c>
    </row>
    <row r="68" spans="1:18" x14ac:dyDescent="0.55000000000000004">
      <c r="A68" s="84"/>
      <c r="B68" s="15" t="str">
        <f>IF($A68="","",VLOOKUP($A68,'MG Universe'!$A$2:$R$9993,2))</f>
        <v/>
      </c>
      <c r="C68" s="15" t="str">
        <f>IF($A68="","",VLOOKUP($A68,'MG Universe'!$A$2:$R$9993,3))</f>
        <v/>
      </c>
      <c r="D68" s="15" t="str">
        <f>IF($A68="","",VLOOKUP($A68,'MG Universe'!$A$2:$R$9993,4))</f>
        <v/>
      </c>
      <c r="E68" s="15" t="str">
        <f>IF($A68="","",VLOOKUP($A68,'MG Universe'!$A$2:$R$9993,5))</f>
        <v/>
      </c>
      <c r="F68" s="16" t="str">
        <f>IF($A68="","",VLOOKUP($A68,'MG Universe'!$A$2:$R$9993,6))</f>
        <v/>
      </c>
      <c r="G68" s="85" t="str">
        <f>IF($A68="","",VLOOKUP($A68,'MG Universe'!$A$2:$R$9993,7))</f>
        <v/>
      </c>
      <c r="H68" s="18" t="str">
        <f>IF($A68="","",VLOOKUP($A68,'MG Universe'!$A$2:$R$9993,8))</f>
        <v/>
      </c>
      <c r="I68" s="18" t="str">
        <f>IF($A68="","",VLOOKUP($A68,'MG Universe'!$A$2:$R$9993,9))</f>
        <v/>
      </c>
      <c r="J68" s="19" t="str">
        <f>IF($A68="","",VLOOKUP($A68,'MG Universe'!$A$2:$R$9993,10))</f>
        <v/>
      </c>
      <c r="K68" s="86" t="str">
        <f>IF($A68="","",VLOOKUP($A68,'MG Universe'!$A$2:$R$9993,11))</f>
        <v/>
      </c>
      <c r="L68" s="115" t="str">
        <f>IF($A68="","",VLOOKUP($A68,'MG Universe'!$A$2:$R$9993,12))</f>
        <v/>
      </c>
      <c r="M68" s="15" t="str">
        <f>IF($A68="","",VLOOKUP($A68,'MG Universe'!$A$2:$R$9993,13))</f>
        <v/>
      </c>
      <c r="N68" s="88" t="str">
        <f>IF($A68="","",VLOOKUP($A68,'MG Universe'!$A$2:$R$9993,14))</f>
        <v/>
      </c>
      <c r="O68" s="18" t="str">
        <f>IF($A68="","",VLOOKUP($A68,'MG Universe'!$A$2:$R$9993,15))</f>
        <v/>
      </c>
      <c r="P68" s="19" t="str">
        <f>IF($A68="","",VLOOKUP($A68,'MG Universe'!$A$2:$R$9993,16))</f>
        <v/>
      </c>
      <c r="Q68" s="89" t="str">
        <f>IF($A68="","",VLOOKUP($A68,'MG Universe'!$A$2:$R$9993,17))</f>
        <v/>
      </c>
      <c r="R68" s="18" t="str">
        <f>IF($A68="","",VLOOKUP($A68,'MG Universe'!$A$2:$R$9993,18))</f>
        <v/>
      </c>
    </row>
    <row r="69" spans="1:18" x14ac:dyDescent="0.55000000000000004">
      <c r="A69" s="84"/>
      <c r="B69" s="15" t="str">
        <f>IF($A69="","",VLOOKUP($A69,'MG Universe'!$A$2:$R$9993,2))</f>
        <v/>
      </c>
      <c r="C69" s="15" t="str">
        <f>IF($A69="","",VLOOKUP($A69,'MG Universe'!$A$2:$R$9993,3))</f>
        <v/>
      </c>
      <c r="D69" s="15" t="str">
        <f>IF($A69="","",VLOOKUP($A69,'MG Universe'!$A$2:$R$9993,4))</f>
        <v/>
      </c>
      <c r="E69" s="15" t="str">
        <f>IF($A69="","",VLOOKUP($A69,'MG Universe'!$A$2:$R$9993,5))</f>
        <v/>
      </c>
      <c r="F69" s="16" t="str">
        <f>IF($A69="","",VLOOKUP($A69,'MG Universe'!$A$2:$R$9993,6))</f>
        <v/>
      </c>
      <c r="G69" s="85" t="str">
        <f>IF($A69="","",VLOOKUP($A69,'MG Universe'!$A$2:$R$9993,7))</f>
        <v/>
      </c>
      <c r="H69" s="18" t="str">
        <f>IF($A69="","",VLOOKUP($A69,'MG Universe'!$A$2:$R$9993,8))</f>
        <v/>
      </c>
      <c r="I69" s="18" t="str">
        <f>IF($A69="","",VLOOKUP($A69,'MG Universe'!$A$2:$R$9993,9))</f>
        <v/>
      </c>
      <c r="J69" s="19" t="str">
        <f>IF($A69="","",VLOOKUP($A69,'MG Universe'!$A$2:$R$9993,10))</f>
        <v/>
      </c>
      <c r="K69" s="86" t="str">
        <f>IF($A69="","",VLOOKUP($A69,'MG Universe'!$A$2:$R$9993,11))</f>
        <v/>
      </c>
      <c r="L69" s="115" t="str">
        <f>IF($A69="","",VLOOKUP($A69,'MG Universe'!$A$2:$R$9993,12))</f>
        <v/>
      </c>
      <c r="M69" s="15" t="str">
        <f>IF($A69="","",VLOOKUP($A69,'MG Universe'!$A$2:$R$9993,13))</f>
        <v/>
      </c>
      <c r="N69" s="88" t="str">
        <f>IF($A69="","",VLOOKUP($A69,'MG Universe'!$A$2:$R$9993,14))</f>
        <v/>
      </c>
      <c r="O69" s="18" t="str">
        <f>IF($A69="","",VLOOKUP($A69,'MG Universe'!$A$2:$R$9993,15))</f>
        <v/>
      </c>
      <c r="P69" s="19" t="str">
        <f>IF($A69="","",VLOOKUP($A69,'MG Universe'!$A$2:$R$9993,16))</f>
        <v/>
      </c>
      <c r="Q69" s="89" t="str">
        <f>IF($A69="","",VLOOKUP($A69,'MG Universe'!$A$2:$R$9993,17))</f>
        <v/>
      </c>
      <c r="R69" s="18" t="str">
        <f>IF($A69="","",VLOOKUP($A69,'MG Universe'!$A$2:$R$9993,18))</f>
        <v/>
      </c>
    </row>
    <row r="70" spans="1:18" x14ac:dyDescent="0.55000000000000004">
      <c r="A70" s="84"/>
      <c r="B70" s="15" t="str">
        <f>IF($A70="","",VLOOKUP($A70,'MG Universe'!$A$2:$R$9993,2))</f>
        <v/>
      </c>
      <c r="C70" s="15" t="str">
        <f>IF($A70="","",VLOOKUP($A70,'MG Universe'!$A$2:$R$9993,3))</f>
        <v/>
      </c>
      <c r="D70" s="15" t="str">
        <f>IF($A70="","",VLOOKUP($A70,'MG Universe'!$A$2:$R$9993,4))</f>
        <v/>
      </c>
      <c r="E70" s="15" t="str">
        <f>IF($A70="","",VLOOKUP($A70,'MG Universe'!$A$2:$R$9993,5))</f>
        <v/>
      </c>
      <c r="F70" s="16" t="str">
        <f>IF($A70="","",VLOOKUP($A70,'MG Universe'!$A$2:$R$9993,6))</f>
        <v/>
      </c>
      <c r="G70" s="85" t="str">
        <f>IF($A70="","",VLOOKUP($A70,'MG Universe'!$A$2:$R$9993,7))</f>
        <v/>
      </c>
      <c r="H70" s="18" t="str">
        <f>IF($A70="","",VLOOKUP($A70,'MG Universe'!$A$2:$R$9993,8))</f>
        <v/>
      </c>
      <c r="I70" s="18" t="str">
        <f>IF($A70="","",VLOOKUP($A70,'MG Universe'!$A$2:$R$9993,9))</f>
        <v/>
      </c>
      <c r="J70" s="19" t="str">
        <f>IF($A70="","",VLOOKUP($A70,'MG Universe'!$A$2:$R$9993,10))</f>
        <v/>
      </c>
      <c r="K70" s="86" t="str">
        <f>IF($A70="","",VLOOKUP($A70,'MG Universe'!$A$2:$R$9993,11))</f>
        <v/>
      </c>
      <c r="L70" s="115" t="str">
        <f>IF($A70="","",VLOOKUP($A70,'MG Universe'!$A$2:$R$9993,12))</f>
        <v/>
      </c>
      <c r="M70" s="15" t="str">
        <f>IF($A70="","",VLOOKUP($A70,'MG Universe'!$A$2:$R$9993,13))</f>
        <v/>
      </c>
      <c r="N70" s="88" t="str">
        <f>IF($A70="","",VLOOKUP($A70,'MG Universe'!$A$2:$R$9993,14))</f>
        <v/>
      </c>
      <c r="O70" s="18" t="str">
        <f>IF($A70="","",VLOOKUP($A70,'MG Universe'!$A$2:$R$9993,15))</f>
        <v/>
      </c>
      <c r="P70" s="19" t="str">
        <f>IF($A70="","",VLOOKUP($A70,'MG Universe'!$A$2:$R$9993,16))</f>
        <v/>
      </c>
      <c r="Q70" s="89" t="str">
        <f>IF($A70="","",VLOOKUP($A70,'MG Universe'!$A$2:$R$9993,17))</f>
        <v/>
      </c>
      <c r="R70" s="18" t="str">
        <f>IF($A70="","",VLOOKUP($A70,'MG Universe'!$A$2:$R$9993,18))</f>
        <v/>
      </c>
    </row>
    <row r="71" spans="1:18" x14ac:dyDescent="0.55000000000000004">
      <c r="A71" s="84"/>
      <c r="B71" s="15" t="str">
        <f>IF($A71="","",VLOOKUP($A71,'MG Universe'!$A$2:$R$9993,2))</f>
        <v/>
      </c>
      <c r="C71" s="15" t="str">
        <f>IF($A71="","",VLOOKUP($A71,'MG Universe'!$A$2:$R$9993,3))</f>
        <v/>
      </c>
      <c r="D71" s="15" t="str">
        <f>IF($A71="","",VLOOKUP($A71,'MG Universe'!$A$2:$R$9993,4))</f>
        <v/>
      </c>
      <c r="E71" s="15" t="str">
        <f>IF($A71="","",VLOOKUP($A71,'MG Universe'!$A$2:$R$9993,5))</f>
        <v/>
      </c>
      <c r="F71" s="16" t="str">
        <f>IF($A71="","",VLOOKUP($A71,'MG Universe'!$A$2:$R$9993,6))</f>
        <v/>
      </c>
      <c r="G71" s="85" t="str">
        <f>IF($A71="","",VLOOKUP($A71,'MG Universe'!$A$2:$R$9993,7))</f>
        <v/>
      </c>
      <c r="H71" s="18" t="str">
        <f>IF($A71="","",VLOOKUP($A71,'MG Universe'!$A$2:$R$9993,8))</f>
        <v/>
      </c>
      <c r="I71" s="18" t="str">
        <f>IF($A71="","",VLOOKUP($A71,'MG Universe'!$A$2:$R$9993,9))</f>
        <v/>
      </c>
      <c r="J71" s="19" t="str">
        <f>IF($A71="","",VLOOKUP($A71,'MG Universe'!$A$2:$R$9993,10))</f>
        <v/>
      </c>
      <c r="K71" s="86" t="str">
        <f>IF($A71="","",VLOOKUP($A71,'MG Universe'!$A$2:$R$9993,11))</f>
        <v/>
      </c>
      <c r="L71" s="115" t="str">
        <f>IF($A71="","",VLOOKUP($A71,'MG Universe'!$A$2:$R$9993,12))</f>
        <v/>
      </c>
      <c r="M71" s="15" t="str">
        <f>IF($A71="","",VLOOKUP($A71,'MG Universe'!$A$2:$R$9993,13))</f>
        <v/>
      </c>
      <c r="N71" s="88" t="str">
        <f>IF($A71="","",VLOOKUP($A71,'MG Universe'!$A$2:$R$9993,14))</f>
        <v/>
      </c>
      <c r="O71" s="18" t="str">
        <f>IF($A71="","",VLOOKUP($A71,'MG Universe'!$A$2:$R$9993,15))</f>
        <v/>
      </c>
      <c r="P71" s="19" t="str">
        <f>IF($A71="","",VLOOKUP($A71,'MG Universe'!$A$2:$R$9993,16))</f>
        <v/>
      </c>
      <c r="Q71" s="89" t="str">
        <f>IF($A71="","",VLOOKUP($A71,'MG Universe'!$A$2:$R$9993,17))</f>
        <v/>
      </c>
      <c r="R71" s="18" t="str">
        <f>IF($A71="","",VLOOKUP($A71,'MG Universe'!$A$2:$R$9993,18))</f>
        <v/>
      </c>
    </row>
    <row r="72" spans="1:18" x14ac:dyDescent="0.55000000000000004">
      <c r="A72" s="84"/>
      <c r="B72" s="15" t="str">
        <f>IF($A72="","",VLOOKUP($A72,'MG Universe'!$A$2:$R$9993,2))</f>
        <v/>
      </c>
      <c r="C72" s="15" t="str">
        <f>IF($A72="","",VLOOKUP($A72,'MG Universe'!$A$2:$R$9993,3))</f>
        <v/>
      </c>
      <c r="D72" s="15" t="str">
        <f>IF($A72="","",VLOOKUP($A72,'MG Universe'!$A$2:$R$9993,4))</f>
        <v/>
      </c>
      <c r="E72" s="15" t="str">
        <f>IF($A72="","",VLOOKUP($A72,'MG Universe'!$A$2:$R$9993,5))</f>
        <v/>
      </c>
      <c r="F72" s="16" t="str">
        <f>IF($A72="","",VLOOKUP($A72,'MG Universe'!$A$2:$R$9993,6))</f>
        <v/>
      </c>
      <c r="G72" s="85" t="str">
        <f>IF($A72="","",VLOOKUP($A72,'MG Universe'!$A$2:$R$9993,7))</f>
        <v/>
      </c>
      <c r="H72" s="18" t="str">
        <f>IF($A72="","",VLOOKUP($A72,'MG Universe'!$A$2:$R$9993,8))</f>
        <v/>
      </c>
      <c r="I72" s="18" t="str">
        <f>IF($A72="","",VLOOKUP($A72,'MG Universe'!$A$2:$R$9993,9))</f>
        <v/>
      </c>
      <c r="J72" s="19" t="str">
        <f>IF($A72="","",VLOOKUP($A72,'MG Universe'!$A$2:$R$9993,10))</f>
        <v/>
      </c>
      <c r="K72" s="86" t="str">
        <f>IF($A72="","",VLOOKUP($A72,'MG Universe'!$A$2:$R$9993,11))</f>
        <v/>
      </c>
      <c r="L72" s="115" t="str">
        <f>IF($A72="","",VLOOKUP($A72,'MG Universe'!$A$2:$R$9993,12))</f>
        <v/>
      </c>
      <c r="M72" s="15" t="str">
        <f>IF($A72="","",VLOOKUP($A72,'MG Universe'!$A$2:$R$9993,13))</f>
        <v/>
      </c>
      <c r="N72" s="88" t="str">
        <f>IF($A72="","",VLOOKUP($A72,'MG Universe'!$A$2:$R$9993,14))</f>
        <v/>
      </c>
      <c r="O72" s="18" t="str">
        <f>IF($A72="","",VLOOKUP($A72,'MG Universe'!$A$2:$R$9993,15))</f>
        <v/>
      </c>
      <c r="P72" s="19" t="str">
        <f>IF($A72="","",VLOOKUP($A72,'MG Universe'!$A$2:$R$9993,16))</f>
        <v/>
      </c>
      <c r="Q72" s="89" t="str">
        <f>IF($A72="","",VLOOKUP($A72,'MG Universe'!$A$2:$R$9993,17))</f>
        <v/>
      </c>
      <c r="R72" s="18" t="str">
        <f>IF($A72="","",VLOOKUP($A72,'MG Universe'!$A$2:$R$9993,18))</f>
        <v/>
      </c>
    </row>
    <row r="73" spans="1:18" x14ac:dyDescent="0.55000000000000004">
      <c r="A73" s="84"/>
      <c r="B73" s="15" t="str">
        <f>IF($A73="","",VLOOKUP($A73,'MG Universe'!$A$2:$R$9993,2))</f>
        <v/>
      </c>
      <c r="C73" s="15" t="str">
        <f>IF($A73="","",VLOOKUP($A73,'MG Universe'!$A$2:$R$9993,3))</f>
        <v/>
      </c>
      <c r="D73" s="15" t="str">
        <f>IF($A73="","",VLOOKUP($A73,'MG Universe'!$A$2:$R$9993,4))</f>
        <v/>
      </c>
      <c r="E73" s="15" t="str">
        <f>IF($A73="","",VLOOKUP($A73,'MG Universe'!$A$2:$R$9993,5))</f>
        <v/>
      </c>
      <c r="F73" s="16" t="str">
        <f>IF($A73="","",VLOOKUP($A73,'MG Universe'!$A$2:$R$9993,6))</f>
        <v/>
      </c>
      <c r="G73" s="85" t="str">
        <f>IF($A73="","",VLOOKUP($A73,'MG Universe'!$A$2:$R$9993,7))</f>
        <v/>
      </c>
      <c r="H73" s="18" t="str">
        <f>IF($A73="","",VLOOKUP($A73,'MG Universe'!$A$2:$R$9993,8))</f>
        <v/>
      </c>
      <c r="I73" s="18" t="str">
        <f>IF($A73="","",VLOOKUP($A73,'MG Universe'!$A$2:$R$9993,9))</f>
        <v/>
      </c>
      <c r="J73" s="19" t="str">
        <f>IF($A73="","",VLOOKUP($A73,'MG Universe'!$A$2:$R$9993,10))</f>
        <v/>
      </c>
      <c r="K73" s="86" t="str">
        <f>IF($A73="","",VLOOKUP($A73,'MG Universe'!$A$2:$R$9993,11))</f>
        <v/>
      </c>
      <c r="L73" s="115" t="str">
        <f>IF($A73="","",VLOOKUP($A73,'MG Universe'!$A$2:$R$9993,12))</f>
        <v/>
      </c>
      <c r="M73" s="15" t="str">
        <f>IF($A73="","",VLOOKUP($A73,'MG Universe'!$A$2:$R$9993,13))</f>
        <v/>
      </c>
      <c r="N73" s="88" t="str">
        <f>IF($A73="","",VLOOKUP($A73,'MG Universe'!$A$2:$R$9993,14))</f>
        <v/>
      </c>
      <c r="O73" s="18" t="str">
        <f>IF($A73="","",VLOOKUP($A73,'MG Universe'!$A$2:$R$9993,15))</f>
        <v/>
      </c>
      <c r="P73" s="19" t="str">
        <f>IF($A73="","",VLOOKUP($A73,'MG Universe'!$A$2:$R$9993,16))</f>
        <v/>
      </c>
      <c r="Q73" s="89" t="str">
        <f>IF($A73="","",VLOOKUP($A73,'MG Universe'!$A$2:$R$9993,17))</f>
        <v/>
      </c>
      <c r="R73" s="18" t="str">
        <f>IF($A73="","",VLOOKUP($A73,'MG Universe'!$A$2:$R$9993,18))</f>
        <v/>
      </c>
    </row>
    <row r="74" spans="1:18" x14ac:dyDescent="0.55000000000000004">
      <c r="A74" s="84"/>
      <c r="B74" s="15" t="str">
        <f>IF($A74="","",VLOOKUP($A74,'MG Universe'!$A$2:$R$9993,2))</f>
        <v/>
      </c>
      <c r="C74" s="15" t="str">
        <f>IF($A74="","",VLOOKUP($A74,'MG Universe'!$A$2:$R$9993,3))</f>
        <v/>
      </c>
      <c r="D74" s="15" t="str">
        <f>IF($A74="","",VLOOKUP($A74,'MG Universe'!$A$2:$R$9993,4))</f>
        <v/>
      </c>
      <c r="E74" s="15" t="str">
        <f>IF($A74="","",VLOOKUP($A74,'MG Universe'!$A$2:$R$9993,5))</f>
        <v/>
      </c>
      <c r="F74" s="16" t="str">
        <f>IF($A74="","",VLOOKUP($A74,'MG Universe'!$A$2:$R$9993,6))</f>
        <v/>
      </c>
      <c r="G74" s="85" t="str">
        <f>IF($A74="","",VLOOKUP($A74,'MG Universe'!$A$2:$R$9993,7))</f>
        <v/>
      </c>
      <c r="H74" s="18" t="str">
        <f>IF($A74="","",VLOOKUP($A74,'MG Universe'!$A$2:$R$9993,8))</f>
        <v/>
      </c>
      <c r="I74" s="18" t="str">
        <f>IF($A74="","",VLOOKUP($A74,'MG Universe'!$A$2:$R$9993,9))</f>
        <v/>
      </c>
      <c r="J74" s="19" t="str">
        <f>IF($A74="","",VLOOKUP($A74,'MG Universe'!$A$2:$R$9993,10))</f>
        <v/>
      </c>
      <c r="K74" s="86" t="str">
        <f>IF($A74="","",VLOOKUP($A74,'MG Universe'!$A$2:$R$9993,11))</f>
        <v/>
      </c>
      <c r="L74" s="115" t="str">
        <f>IF($A74="","",VLOOKUP($A74,'MG Universe'!$A$2:$R$9993,12))</f>
        <v/>
      </c>
      <c r="M74" s="15" t="str">
        <f>IF($A74="","",VLOOKUP($A74,'MG Universe'!$A$2:$R$9993,13))</f>
        <v/>
      </c>
      <c r="N74" s="88" t="str">
        <f>IF($A74="","",VLOOKUP($A74,'MG Universe'!$A$2:$R$9993,14))</f>
        <v/>
      </c>
      <c r="O74" s="18" t="str">
        <f>IF($A74="","",VLOOKUP($A74,'MG Universe'!$A$2:$R$9993,15))</f>
        <v/>
      </c>
      <c r="P74" s="19" t="str">
        <f>IF($A74="","",VLOOKUP($A74,'MG Universe'!$A$2:$R$9993,16))</f>
        <v/>
      </c>
      <c r="Q74" s="89" t="str">
        <f>IF($A74="","",VLOOKUP($A74,'MG Universe'!$A$2:$R$9993,17))</f>
        <v/>
      </c>
      <c r="R74" s="18" t="str">
        <f>IF($A74="","",VLOOKUP($A74,'MG Universe'!$A$2:$R$9993,18))</f>
        <v/>
      </c>
    </row>
    <row r="75" spans="1:18" x14ac:dyDescent="0.55000000000000004">
      <c r="A75" s="84"/>
      <c r="B75" s="15" t="str">
        <f>IF($A75="","",VLOOKUP($A75,'MG Universe'!$A$2:$R$9993,2))</f>
        <v/>
      </c>
      <c r="C75" s="15" t="str">
        <f>IF($A75="","",VLOOKUP($A75,'MG Universe'!$A$2:$R$9993,3))</f>
        <v/>
      </c>
      <c r="D75" s="15" t="str">
        <f>IF($A75="","",VLOOKUP($A75,'MG Universe'!$A$2:$R$9993,4))</f>
        <v/>
      </c>
      <c r="E75" s="15" t="str">
        <f>IF($A75="","",VLOOKUP($A75,'MG Universe'!$A$2:$R$9993,5))</f>
        <v/>
      </c>
      <c r="F75" s="16" t="str">
        <f>IF($A75="","",VLOOKUP($A75,'MG Universe'!$A$2:$R$9993,6))</f>
        <v/>
      </c>
      <c r="G75" s="85" t="str">
        <f>IF($A75="","",VLOOKUP($A75,'MG Universe'!$A$2:$R$9993,7))</f>
        <v/>
      </c>
      <c r="H75" s="18" t="str">
        <f>IF($A75="","",VLOOKUP($A75,'MG Universe'!$A$2:$R$9993,8))</f>
        <v/>
      </c>
      <c r="I75" s="18" t="str">
        <f>IF($A75="","",VLOOKUP($A75,'MG Universe'!$A$2:$R$9993,9))</f>
        <v/>
      </c>
      <c r="J75" s="19" t="str">
        <f>IF($A75="","",VLOOKUP($A75,'MG Universe'!$A$2:$R$9993,10))</f>
        <v/>
      </c>
      <c r="K75" s="86" t="str">
        <f>IF($A75="","",VLOOKUP($A75,'MG Universe'!$A$2:$R$9993,11))</f>
        <v/>
      </c>
      <c r="L75" s="115" t="str">
        <f>IF($A75="","",VLOOKUP($A75,'MG Universe'!$A$2:$R$9993,12))</f>
        <v/>
      </c>
      <c r="M75" s="15" t="str">
        <f>IF($A75="","",VLOOKUP($A75,'MG Universe'!$A$2:$R$9993,13))</f>
        <v/>
      </c>
      <c r="N75" s="88" t="str">
        <f>IF($A75="","",VLOOKUP($A75,'MG Universe'!$A$2:$R$9993,14))</f>
        <v/>
      </c>
      <c r="O75" s="18" t="str">
        <f>IF($A75="","",VLOOKUP($A75,'MG Universe'!$A$2:$R$9993,15))</f>
        <v/>
      </c>
      <c r="P75" s="19" t="str">
        <f>IF($A75="","",VLOOKUP($A75,'MG Universe'!$A$2:$R$9993,16))</f>
        <v/>
      </c>
      <c r="Q75" s="89" t="str">
        <f>IF($A75="","",VLOOKUP($A75,'MG Universe'!$A$2:$R$9993,17))</f>
        <v/>
      </c>
      <c r="R75" s="18" t="str">
        <f>IF($A75="","",VLOOKUP($A75,'MG Universe'!$A$2:$R$9993,18))</f>
        <v/>
      </c>
    </row>
    <row r="76" spans="1:18" x14ac:dyDescent="0.55000000000000004">
      <c r="A76" s="84"/>
      <c r="B76" s="15" t="str">
        <f>IF($A76="","",VLOOKUP($A76,'MG Universe'!$A$2:$R$9993,2))</f>
        <v/>
      </c>
      <c r="C76" s="15" t="str">
        <f>IF($A76="","",VLOOKUP($A76,'MG Universe'!$A$2:$R$9993,3))</f>
        <v/>
      </c>
      <c r="D76" s="15" t="str">
        <f>IF($A76="","",VLOOKUP($A76,'MG Universe'!$A$2:$R$9993,4))</f>
        <v/>
      </c>
      <c r="E76" s="15" t="str">
        <f>IF($A76="","",VLOOKUP($A76,'MG Universe'!$A$2:$R$9993,5))</f>
        <v/>
      </c>
      <c r="F76" s="16" t="str">
        <f>IF($A76="","",VLOOKUP($A76,'MG Universe'!$A$2:$R$9993,6))</f>
        <v/>
      </c>
      <c r="G76" s="85" t="str">
        <f>IF($A76="","",VLOOKUP($A76,'MG Universe'!$A$2:$R$9993,7))</f>
        <v/>
      </c>
      <c r="H76" s="18" t="str">
        <f>IF($A76="","",VLOOKUP($A76,'MG Universe'!$A$2:$R$9993,8))</f>
        <v/>
      </c>
      <c r="I76" s="18" t="str">
        <f>IF($A76="","",VLOOKUP($A76,'MG Universe'!$A$2:$R$9993,9))</f>
        <v/>
      </c>
      <c r="J76" s="19" t="str">
        <f>IF($A76="","",VLOOKUP($A76,'MG Universe'!$A$2:$R$9993,10))</f>
        <v/>
      </c>
      <c r="K76" s="86" t="str">
        <f>IF($A76="","",VLOOKUP($A76,'MG Universe'!$A$2:$R$9993,11))</f>
        <v/>
      </c>
      <c r="L76" s="115" t="str">
        <f>IF($A76="","",VLOOKUP($A76,'MG Universe'!$A$2:$R$9993,12))</f>
        <v/>
      </c>
      <c r="M76" s="15" t="str">
        <f>IF($A76="","",VLOOKUP($A76,'MG Universe'!$A$2:$R$9993,13))</f>
        <v/>
      </c>
      <c r="N76" s="88" t="str">
        <f>IF($A76="","",VLOOKUP($A76,'MG Universe'!$A$2:$R$9993,14))</f>
        <v/>
      </c>
      <c r="O76" s="18" t="str">
        <f>IF($A76="","",VLOOKUP($A76,'MG Universe'!$A$2:$R$9993,15))</f>
        <v/>
      </c>
      <c r="P76" s="19" t="str">
        <f>IF($A76="","",VLOOKUP($A76,'MG Universe'!$A$2:$R$9993,16))</f>
        <v/>
      </c>
      <c r="Q76" s="89" t="str">
        <f>IF($A76="","",VLOOKUP($A76,'MG Universe'!$A$2:$R$9993,17))</f>
        <v/>
      </c>
      <c r="R76" s="18" t="str">
        <f>IF($A76="","",VLOOKUP($A76,'MG Universe'!$A$2:$R$9993,18))</f>
        <v/>
      </c>
    </row>
    <row r="77" spans="1:18" x14ac:dyDescent="0.55000000000000004">
      <c r="A77" s="84"/>
      <c r="B77" s="15" t="str">
        <f>IF($A77="","",VLOOKUP($A77,'MG Universe'!$A$2:$R$9993,2))</f>
        <v/>
      </c>
      <c r="C77" s="15" t="str">
        <f>IF($A77="","",VLOOKUP($A77,'MG Universe'!$A$2:$R$9993,3))</f>
        <v/>
      </c>
      <c r="D77" s="15" t="str">
        <f>IF($A77="","",VLOOKUP($A77,'MG Universe'!$A$2:$R$9993,4))</f>
        <v/>
      </c>
      <c r="E77" s="15" t="str">
        <f>IF($A77="","",VLOOKUP($A77,'MG Universe'!$A$2:$R$9993,5))</f>
        <v/>
      </c>
      <c r="F77" s="16" t="str">
        <f>IF($A77="","",VLOOKUP($A77,'MG Universe'!$A$2:$R$9993,6))</f>
        <v/>
      </c>
      <c r="G77" s="85" t="str">
        <f>IF($A77="","",VLOOKUP($A77,'MG Universe'!$A$2:$R$9993,7))</f>
        <v/>
      </c>
      <c r="H77" s="18" t="str">
        <f>IF($A77="","",VLOOKUP($A77,'MG Universe'!$A$2:$R$9993,8))</f>
        <v/>
      </c>
      <c r="I77" s="18" t="str">
        <f>IF($A77="","",VLOOKUP($A77,'MG Universe'!$A$2:$R$9993,9))</f>
        <v/>
      </c>
      <c r="J77" s="19" t="str">
        <f>IF($A77="","",VLOOKUP($A77,'MG Universe'!$A$2:$R$9993,10))</f>
        <v/>
      </c>
      <c r="K77" s="86" t="str">
        <f>IF($A77="","",VLOOKUP($A77,'MG Universe'!$A$2:$R$9993,11))</f>
        <v/>
      </c>
      <c r="L77" s="115" t="str">
        <f>IF($A77="","",VLOOKUP($A77,'MG Universe'!$A$2:$R$9993,12))</f>
        <v/>
      </c>
      <c r="M77" s="15" t="str">
        <f>IF($A77="","",VLOOKUP($A77,'MG Universe'!$A$2:$R$9993,13))</f>
        <v/>
      </c>
      <c r="N77" s="88" t="str">
        <f>IF($A77="","",VLOOKUP($A77,'MG Universe'!$A$2:$R$9993,14))</f>
        <v/>
      </c>
      <c r="O77" s="18" t="str">
        <f>IF($A77="","",VLOOKUP($A77,'MG Universe'!$A$2:$R$9993,15))</f>
        <v/>
      </c>
      <c r="P77" s="19" t="str">
        <f>IF($A77="","",VLOOKUP($A77,'MG Universe'!$A$2:$R$9993,16))</f>
        <v/>
      </c>
      <c r="Q77" s="89" t="str">
        <f>IF($A77="","",VLOOKUP($A77,'MG Universe'!$A$2:$R$9993,17))</f>
        <v/>
      </c>
      <c r="R77" s="18" t="str">
        <f>IF($A77="","",VLOOKUP($A77,'MG Universe'!$A$2:$R$9993,18))</f>
        <v/>
      </c>
    </row>
    <row r="78" spans="1:18" x14ac:dyDescent="0.55000000000000004">
      <c r="A78" s="84"/>
      <c r="B78" s="15" t="str">
        <f>IF($A78="","",VLOOKUP($A78,'MG Universe'!$A$2:$R$9993,2))</f>
        <v/>
      </c>
      <c r="C78" s="15" t="str">
        <f>IF($A78="","",VLOOKUP($A78,'MG Universe'!$A$2:$R$9993,3))</f>
        <v/>
      </c>
      <c r="D78" s="15" t="str">
        <f>IF($A78="","",VLOOKUP($A78,'MG Universe'!$A$2:$R$9993,4))</f>
        <v/>
      </c>
      <c r="E78" s="15" t="str">
        <f>IF($A78="","",VLOOKUP($A78,'MG Universe'!$A$2:$R$9993,5))</f>
        <v/>
      </c>
      <c r="F78" s="16" t="str">
        <f>IF($A78="","",VLOOKUP($A78,'MG Universe'!$A$2:$R$9993,6))</f>
        <v/>
      </c>
      <c r="G78" s="85" t="str">
        <f>IF($A78="","",VLOOKUP($A78,'MG Universe'!$A$2:$R$9993,7))</f>
        <v/>
      </c>
      <c r="H78" s="18" t="str">
        <f>IF($A78="","",VLOOKUP($A78,'MG Universe'!$A$2:$R$9993,8))</f>
        <v/>
      </c>
      <c r="I78" s="18" t="str">
        <f>IF($A78="","",VLOOKUP($A78,'MG Universe'!$A$2:$R$9993,9))</f>
        <v/>
      </c>
      <c r="J78" s="19" t="str">
        <f>IF($A78="","",VLOOKUP($A78,'MG Universe'!$A$2:$R$9993,10))</f>
        <v/>
      </c>
      <c r="K78" s="86" t="str">
        <f>IF($A78="","",VLOOKUP($A78,'MG Universe'!$A$2:$R$9993,11))</f>
        <v/>
      </c>
      <c r="L78" s="115" t="str">
        <f>IF($A78="","",VLOOKUP($A78,'MG Universe'!$A$2:$R$9993,12))</f>
        <v/>
      </c>
      <c r="M78" s="15" t="str">
        <f>IF($A78="","",VLOOKUP($A78,'MG Universe'!$A$2:$R$9993,13))</f>
        <v/>
      </c>
      <c r="N78" s="88" t="str">
        <f>IF($A78="","",VLOOKUP($A78,'MG Universe'!$A$2:$R$9993,14))</f>
        <v/>
      </c>
      <c r="O78" s="18" t="str">
        <f>IF($A78="","",VLOOKUP($A78,'MG Universe'!$A$2:$R$9993,15))</f>
        <v/>
      </c>
      <c r="P78" s="19" t="str">
        <f>IF($A78="","",VLOOKUP($A78,'MG Universe'!$A$2:$R$9993,16))</f>
        <v/>
      </c>
      <c r="Q78" s="89" t="str">
        <f>IF($A78="","",VLOOKUP($A78,'MG Universe'!$A$2:$R$9993,17))</f>
        <v/>
      </c>
      <c r="R78" s="18" t="str">
        <f>IF($A78="","",VLOOKUP($A78,'MG Universe'!$A$2:$R$9993,18))</f>
        <v/>
      </c>
    </row>
    <row r="79" spans="1:18" x14ac:dyDescent="0.55000000000000004">
      <c r="A79" s="84"/>
      <c r="B79" s="15" t="str">
        <f>IF($A79="","",VLOOKUP($A79,'MG Universe'!$A$2:$R$9993,2))</f>
        <v/>
      </c>
      <c r="C79" s="15" t="str">
        <f>IF($A79="","",VLOOKUP($A79,'MG Universe'!$A$2:$R$9993,3))</f>
        <v/>
      </c>
      <c r="D79" s="15" t="str">
        <f>IF($A79="","",VLOOKUP($A79,'MG Universe'!$A$2:$R$9993,4))</f>
        <v/>
      </c>
      <c r="E79" s="15" t="str">
        <f>IF($A79="","",VLOOKUP($A79,'MG Universe'!$A$2:$R$9993,5))</f>
        <v/>
      </c>
      <c r="F79" s="16" t="str">
        <f>IF($A79="","",VLOOKUP($A79,'MG Universe'!$A$2:$R$9993,6))</f>
        <v/>
      </c>
      <c r="G79" s="85" t="str">
        <f>IF($A79="","",VLOOKUP($A79,'MG Universe'!$A$2:$R$9993,7))</f>
        <v/>
      </c>
      <c r="H79" s="18" t="str">
        <f>IF($A79="","",VLOOKUP($A79,'MG Universe'!$A$2:$R$9993,8))</f>
        <v/>
      </c>
      <c r="I79" s="18" t="str">
        <f>IF($A79="","",VLOOKUP($A79,'MG Universe'!$A$2:$R$9993,9))</f>
        <v/>
      </c>
      <c r="J79" s="19" t="str">
        <f>IF($A79="","",VLOOKUP($A79,'MG Universe'!$A$2:$R$9993,10))</f>
        <v/>
      </c>
      <c r="K79" s="86" t="str">
        <f>IF($A79="","",VLOOKUP($A79,'MG Universe'!$A$2:$R$9993,11))</f>
        <v/>
      </c>
      <c r="L79" s="115" t="str">
        <f>IF($A79="","",VLOOKUP($A79,'MG Universe'!$A$2:$R$9993,12))</f>
        <v/>
      </c>
      <c r="M79" s="15" t="str">
        <f>IF($A79="","",VLOOKUP($A79,'MG Universe'!$A$2:$R$9993,13))</f>
        <v/>
      </c>
      <c r="N79" s="88" t="str">
        <f>IF($A79="","",VLOOKUP($A79,'MG Universe'!$A$2:$R$9993,14))</f>
        <v/>
      </c>
      <c r="O79" s="18" t="str">
        <f>IF($A79="","",VLOOKUP($A79,'MG Universe'!$A$2:$R$9993,15))</f>
        <v/>
      </c>
      <c r="P79" s="19" t="str">
        <f>IF($A79="","",VLOOKUP($A79,'MG Universe'!$A$2:$R$9993,16))</f>
        <v/>
      </c>
      <c r="Q79" s="89" t="str">
        <f>IF($A79="","",VLOOKUP($A79,'MG Universe'!$A$2:$R$9993,17))</f>
        <v/>
      </c>
      <c r="R79" s="18" t="str">
        <f>IF($A79="","",VLOOKUP($A79,'MG Universe'!$A$2:$R$9993,18))</f>
        <v/>
      </c>
    </row>
    <row r="80" spans="1:18" x14ac:dyDescent="0.55000000000000004">
      <c r="A80" s="84"/>
      <c r="B80" s="15" t="str">
        <f>IF($A80="","",VLOOKUP($A80,'MG Universe'!$A$2:$R$9993,2))</f>
        <v/>
      </c>
      <c r="C80" s="15" t="str">
        <f>IF($A80="","",VLOOKUP($A80,'MG Universe'!$A$2:$R$9993,3))</f>
        <v/>
      </c>
      <c r="D80" s="15" t="str">
        <f>IF($A80="","",VLOOKUP($A80,'MG Universe'!$A$2:$R$9993,4))</f>
        <v/>
      </c>
      <c r="E80" s="15" t="str">
        <f>IF($A80="","",VLOOKUP($A80,'MG Universe'!$A$2:$R$9993,5))</f>
        <v/>
      </c>
      <c r="F80" s="16" t="str">
        <f>IF($A80="","",VLOOKUP($A80,'MG Universe'!$A$2:$R$9993,6))</f>
        <v/>
      </c>
      <c r="G80" s="85" t="str">
        <f>IF($A80="","",VLOOKUP($A80,'MG Universe'!$A$2:$R$9993,7))</f>
        <v/>
      </c>
      <c r="H80" s="18" t="str">
        <f>IF($A80="","",VLOOKUP($A80,'MG Universe'!$A$2:$R$9993,8))</f>
        <v/>
      </c>
      <c r="I80" s="18" t="str">
        <f>IF($A80="","",VLOOKUP($A80,'MG Universe'!$A$2:$R$9993,9))</f>
        <v/>
      </c>
      <c r="J80" s="19" t="str">
        <f>IF($A80="","",VLOOKUP($A80,'MG Universe'!$A$2:$R$9993,10))</f>
        <v/>
      </c>
      <c r="K80" s="86" t="str">
        <f>IF($A80="","",VLOOKUP($A80,'MG Universe'!$A$2:$R$9993,11))</f>
        <v/>
      </c>
      <c r="L80" s="115" t="str">
        <f>IF($A80="","",VLOOKUP($A80,'MG Universe'!$A$2:$R$9993,12))</f>
        <v/>
      </c>
      <c r="M80" s="15" t="str">
        <f>IF($A80="","",VLOOKUP($A80,'MG Universe'!$A$2:$R$9993,13))</f>
        <v/>
      </c>
      <c r="N80" s="88" t="str">
        <f>IF($A80="","",VLOOKUP($A80,'MG Universe'!$A$2:$R$9993,14))</f>
        <v/>
      </c>
      <c r="O80" s="18" t="str">
        <f>IF($A80="","",VLOOKUP($A80,'MG Universe'!$A$2:$R$9993,15))</f>
        <v/>
      </c>
      <c r="P80" s="19" t="str">
        <f>IF($A80="","",VLOOKUP($A80,'MG Universe'!$A$2:$R$9993,16))</f>
        <v/>
      </c>
      <c r="Q80" s="89" t="str">
        <f>IF($A80="","",VLOOKUP($A80,'MG Universe'!$A$2:$R$9993,17))</f>
        <v/>
      </c>
      <c r="R80" s="18" t="str">
        <f>IF($A80="","",VLOOKUP($A80,'MG Universe'!$A$2:$R$9993,18))</f>
        <v/>
      </c>
    </row>
    <row r="81" spans="1:18" x14ac:dyDescent="0.55000000000000004">
      <c r="A81" s="84"/>
      <c r="B81" s="15" t="str">
        <f>IF($A81="","",VLOOKUP($A81,'MG Universe'!$A$2:$R$9993,2))</f>
        <v/>
      </c>
      <c r="C81" s="15" t="str">
        <f>IF($A81="","",VLOOKUP($A81,'MG Universe'!$A$2:$R$9993,3))</f>
        <v/>
      </c>
      <c r="D81" s="15" t="str">
        <f>IF($A81="","",VLOOKUP($A81,'MG Universe'!$A$2:$R$9993,4))</f>
        <v/>
      </c>
      <c r="E81" s="15" t="str">
        <f>IF($A81="","",VLOOKUP($A81,'MG Universe'!$A$2:$R$9993,5))</f>
        <v/>
      </c>
      <c r="F81" s="16" t="str">
        <f>IF($A81="","",VLOOKUP($A81,'MG Universe'!$A$2:$R$9993,6))</f>
        <v/>
      </c>
      <c r="G81" s="85" t="str">
        <f>IF($A81="","",VLOOKUP($A81,'MG Universe'!$A$2:$R$9993,7))</f>
        <v/>
      </c>
      <c r="H81" s="18" t="str">
        <f>IF($A81="","",VLOOKUP($A81,'MG Universe'!$A$2:$R$9993,8))</f>
        <v/>
      </c>
      <c r="I81" s="18" t="str">
        <f>IF($A81="","",VLOOKUP($A81,'MG Universe'!$A$2:$R$9993,9))</f>
        <v/>
      </c>
      <c r="J81" s="19" t="str">
        <f>IF($A81="","",VLOOKUP($A81,'MG Universe'!$A$2:$R$9993,10))</f>
        <v/>
      </c>
      <c r="K81" s="86" t="str">
        <f>IF($A81="","",VLOOKUP($A81,'MG Universe'!$A$2:$R$9993,11))</f>
        <v/>
      </c>
      <c r="L81" s="115" t="str">
        <f>IF($A81="","",VLOOKUP($A81,'MG Universe'!$A$2:$R$9993,12))</f>
        <v/>
      </c>
      <c r="M81" s="15" t="str">
        <f>IF($A81="","",VLOOKUP($A81,'MG Universe'!$A$2:$R$9993,13))</f>
        <v/>
      </c>
      <c r="N81" s="88" t="str">
        <f>IF($A81="","",VLOOKUP($A81,'MG Universe'!$A$2:$R$9993,14))</f>
        <v/>
      </c>
      <c r="O81" s="18" t="str">
        <f>IF($A81="","",VLOOKUP($A81,'MG Universe'!$A$2:$R$9993,15))</f>
        <v/>
      </c>
      <c r="P81" s="19" t="str">
        <f>IF($A81="","",VLOOKUP($A81,'MG Universe'!$A$2:$R$9993,16))</f>
        <v/>
      </c>
      <c r="Q81" s="89" t="str">
        <f>IF($A81="","",VLOOKUP($A81,'MG Universe'!$A$2:$R$9993,17))</f>
        <v/>
      </c>
      <c r="R81" s="18" t="str">
        <f>IF($A81="","",VLOOKUP($A81,'MG Universe'!$A$2:$R$9993,18))</f>
        <v/>
      </c>
    </row>
    <row r="82" spans="1:18" x14ac:dyDescent="0.55000000000000004">
      <c r="A82" s="84"/>
      <c r="B82" s="15" t="str">
        <f>IF($A82="","",VLOOKUP($A82,'MG Universe'!$A$2:$R$9993,2))</f>
        <v/>
      </c>
      <c r="C82" s="15" t="str">
        <f>IF($A82="","",VLOOKUP($A82,'MG Universe'!$A$2:$R$9993,3))</f>
        <v/>
      </c>
      <c r="D82" s="15" t="str">
        <f>IF($A82="","",VLOOKUP($A82,'MG Universe'!$A$2:$R$9993,4))</f>
        <v/>
      </c>
      <c r="E82" s="15" t="str">
        <f>IF($A82="","",VLOOKUP($A82,'MG Universe'!$A$2:$R$9993,5))</f>
        <v/>
      </c>
      <c r="F82" s="16" t="str">
        <f>IF($A82="","",VLOOKUP($A82,'MG Universe'!$A$2:$R$9993,6))</f>
        <v/>
      </c>
      <c r="G82" s="85" t="str">
        <f>IF($A82="","",VLOOKUP($A82,'MG Universe'!$A$2:$R$9993,7))</f>
        <v/>
      </c>
      <c r="H82" s="18" t="str">
        <f>IF($A82="","",VLOOKUP($A82,'MG Universe'!$A$2:$R$9993,8))</f>
        <v/>
      </c>
      <c r="I82" s="18" t="str">
        <f>IF($A82="","",VLOOKUP($A82,'MG Universe'!$A$2:$R$9993,9))</f>
        <v/>
      </c>
      <c r="J82" s="19" t="str">
        <f>IF($A82="","",VLOOKUP($A82,'MG Universe'!$A$2:$R$9993,10))</f>
        <v/>
      </c>
      <c r="K82" s="86" t="str">
        <f>IF($A82="","",VLOOKUP($A82,'MG Universe'!$A$2:$R$9993,11))</f>
        <v/>
      </c>
      <c r="L82" s="115" t="str">
        <f>IF($A82="","",VLOOKUP($A82,'MG Universe'!$A$2:$R$9993,12))</f>
        <v/>
      </c>
      <c r="M82" s="15" t="str">
        <f>IF($A82="","",VLOOKUP($A82,'MG Universe'!$A$2:$R$9993,13))</f>
        <v/>
      </c>
      <c r="N82" s="88" t="str">
        <f>IF($A82="","",VLOOKUP($A82,'MG Universe'!$A$2:$R$9993,14))</f>
        <v/>
      </c>
      <c r="O82" s="18" t="str">
        <f>IF($A82="","",VLOOKUP($A82,'MG Universe'!$A$2:$R$9993,15))</f>
        <v/>
      </c>
      <c r="P82" s="19" t="str">
        <f>IF($A82="","",VLOOKUP($A82,'MG Universe'!$A$2:$R$9993,16))</f>
        <v/>
      </c>
      <c r="Q82" s="89" t="str">
        <f>IF($A82="","",VLOOKUP($A82,'MG Universe'!$A$2:$R$9993,17))</f>
        <v/>
      </c>
      <c r="R82" s="18" t="str">
        <f>IF($A82="","",VLOOKUP($A82,'MG Universe'!$A$2:$R$9993,18))</f>
        <v/>
      </c>
    </row>
    <row r="83" spans="1:18" x14ac:dyDescent="0.55000000000000004">
      <c r="A83" s="84"/>
      <c r="B83" s="15" t="str">
        <f>IF($A83="","",VLOOKUP($A83,'MG Universe'!$A$2:$R$9993,2))</f>
        <v/>
      </c>
      <c r="C83" s="15" t="str">
        <f>IF($A83="","",VLOOKUP($A83,'MG Universe'!$A$2:$R$9993,3))</f>
        <v/>
      </c>
      <c r="D83" s="15" t="str">
        <f>IF($A83="","",VLOOKUP($A83,'MG Universe'!$A$2:$R$9993,4))</f>
        <v/>
      </c>
      <c r="E83" s="15" t="str">
        <f>IF($A83="","",VLOOKUP($A83,'MG Universe'!$A$2:$R$9993,5))</f>
        <v/>
      </c>
      <c r="F83" s="16" t="str">
        <f>IF($A83="","",VLOOKUP($A83,'MG Universe'!$A$2:$R$9993,6))</f>
        <v/>
      </c>
      <c r="G83" s="85" t="str">
        <f>IF($A83="","",VLOOKUP($A83,'MG Universe'!$A$2:$R$9993,7))</f>
        <v/>
      </c>
      <c r="H83" s="18" t="str">
        <f>IF($A83="","",VLOOKUP($A83,'MG Universe'!$A$2:$R$9993,8))</f>
        <v/>
      </c>
      <c r="I83" s="18" t="str">
        <f>IF($A83="","",VLOOKUP($A83,'MG Universe'!$A$2:$R$9993,9))</f>
        <v/>
      </c>
      <c r="J83" s="19" t="str">
        <f>IF($A83="","",VLOOKUP($A83,'MG Universe'!$A$2:$R$9993,10))</f>
        <v/>
      </c>
      <c r="K83" s="86" t="str">
        <f>IF($A83="","",VLOOKUP($A83,'MG Universe'!$A$2:$R$9993,11))</f>
        <v/>
      </c>
      <c r="L83" s="115" t="str">
        <f>IF($A83="","",VLOOKUP($A83,'MG Universe'!$A$2:$R$9993,12))</f>
        <v/>
      </c>
      <c r="M83" s="15" t="str">
        <f>IF($A83="","",VLOOKUP($A83,'MG Universe'!$A$2:$R$9993,13))</f>
        <v/>
      </c>
      <c r="N83" s="88" t="str">
        <f>IF($A83="","",VLOOKUP($A83,'MG Universe'!$A$2:$R$9993,14))</f>
        <v/>
      </c>
      <c r="O83" s="18" t="str">
        <f>IF($A83="","",VLOOKUP($A83,'MG Universe'!$A$2:$R$9993,15))</f>
        <v/>
      </c>
      <c r="P83" s="19" t="str">
        <f>IF($A83="","",VLOOKUP($A83,'MG Universe'!$A$2:$R$9993,16))</f>
        <v/>
      </c>
      <c r="Q83" s="89" t="str">
        <f>IF($A83="","",VLOOKUP($A83,'MG Universe'!$A$2:$R$9993,17))</f>
        <v/>
      </c>
      <c r="R83" s="18" t="str">
        <f>IF($A83="","",VLOOKUP($A83,'MG Universe'!$A$2:$R$9993,18))</f>
        <v/>
      </c>
    </row>
    <row r="84" spans="1:18" x14ac:dyDescent="0.55000000000000004">
      <c r="A84" s="84"/>
      <c r="B84" s="15" t="str">
        <f>IF($A84="","",VLOOKUP($A84,'MG Universe'!$A$2:$R$9993,2))</f>
        <v/>
      </c>
      <c r="C84" s="15" t="str">
        <f>IF($A84="","",VLOOKUP($A84,'MG Universe'!$A$2:$R$9993,3))</f>
        <v/>
      </c>
      <c r="D84" s="15" t="str">
        <f>IF($A84="","",VLOOKUP($A84,'MG Universe'!$A$2:$R$9993,4))</f>
        <v/>
      </c>
      <c r="E84" s="15" t="str">
        <f>IF($A84="","",VLOOKUP($A84,'MG Universe'!$A$2:$R$9993,5))</f>
        <v/>
      </c>
      <c r="F84" s="16" t="str">
        <f>IF($A84="","",VLOOKUP($A84,'MG Universe'!$A$2:$R$9993,6))</f>
        <v/>
      </c>
      <c r="G84" s="85" t="str">
        <f>IF($A84="","",VLOOKUP($A84,'MG Universe'!$A$2:$R$9993,7))</f>
        <v/>
      </c>
      <c r="H84" s="18" t="str">
        <f>IF($A84="","",VLOOKUP($A84,'MG Universe'!$A$2:$R$9993,8))</f>
        <v/>
      </c>
      <c r="I84" s="18" t="str">
        <f>IF($A84="","",VLOOKUP($A84,'MG Universe'!$A$2:$R$9993,9))</f>
        <v/>
      </c>
      <c r="J84" s="19" t="str">
        <f>IF($A84="","",VLOOKUP($A84,'MG Universe'!$A$2:$R$9993,10))</f>
        <v/>
      </c>
      <c r="K84" s="86" t="str">
        <f>IF($A84="","",VLOOKUP($A84,'MG Universe'!$A$2:$R$9993,11))</f>
        <v/>
      </c>
      <c r="L84" s="115" t="str">
        <f>IF($A84="","",VLOOKUP($A84,'MG Universe'!$A$2:$R$9993,12))</f>
        <v/>
      </c>
      <c r="M84" s="15" t="str">
        <f>IF($A84="","",VLOOKUP($A84,'MG Universe'!$A$2:$R$9993,13))</f>
        <v/>
      </c>
      <c r="N84" s="88" t="str">
        <f>IF($A84="","",VLOOKUP($A84,'MG Universe'!$A$2:$R$9993,14))</f>
        <v/>
      </c>
      <c r="O84" s="18" t="str">
        <f>IF($A84="","",VLOOKUP($A84,'MG Universe'!$A$2:$R$9993,15))</f>
        <v/>
      </c>
      <c r="P84" s="19" t="str">
        <f>IF($A84="","",VLOOKUP($A84,'MG Universe'!$A$2:$R$9993,16))</f>
        <v/>
      </c>
      <c r="Q84" s="89" t="str">
        <f>IF($A84="","",VLOOKUP($A84,'MG Universe'!$A$2:$R$9993,17))</f>
        <v/>
      </c>
      <c r="R84" s="18" t="str">
        <f>IF($A84="","",VLOOKUP($A84,'MG Universe'!$A$2:$R$9993,18))</f>
        <v/>
      </c>
    </row>
    <row r="85" spans="1:18" x14ac:dyDescent="0.55000000000000004">
      <c r="A85" s="84"/>
      <c r="B85" s="15" t="str">
        <f>IF($A85="","",VLOOKUP($A85,'MG Universe'!$A$2:$R$9993,2))</f>
        <v/>
      </c>
      <c r="C85" s="15" t="str">
        <f>IF($A85="","",VLOOKUP($A85,'MG Universe'!$A$2:$R$9993,3))</f>
        <v/>
      </c>
      <c r="D85" s="15" t="str">
        <f>IF($A85="","",VLOOKUP($A85,'MG Universe'!$A$2:$R$9993,4))</f>
        <v/>
      </c>
      <c r="E85" s="15" t="str">
        <f>IF($A85="","",VLOOKUP($A85,'MG Universe'!$A$2:$R$9993,5))</f>
        <v/>
      </c>
      <c r="F85" s="16" t="str">
        <f>IF($A85="","",VLOOKUP($A85,'MG Universe'!$A$2:$R$9993,6))</f>
        <v/>
      </c>
      <c r="G85" s="85" t="str">
        <f>IF($A85="","",VLOOKUP($A85,'MG Universe'!$A$2:$R$9993,7))</f>
        <v/>
      </c>
      <c r="H85" s="18" t="str">
        <f>IF($A85="","",VLOOKUP($A85,'MG Universe'!$A$2:$R$9993,8))</f>
        <v/>
      </c>
      <c r="I85" s="18" t="str">
        <f>IF($A85="","",VLOOKUP($A85,'MG Universe'!$A$2:$R$9993,9))</f>
        <v/>
      </c>
      <c r="J85" s="19" t="str">
        <f>IF($A85="","",VLOOKUP($A85,'MG Universe'!$A$2:$R$9993,10))</f>
        <v/>
      </c>
      <c r="K85" s="86" t="str">
        <f>IF($A85="","",VLOOKUP($A85,'MG Universe'!$A$2:$R$9993,11))</f>
        <v/>
      </c>
      <c r="L85" s="115" t="str">
        <f>IF($A85="","",VLOOKUP($A85,'MG Universe'!$A$2:$R$9993,12))</f>
        <v/>
      </c>
      <c r="M85" s="15" t="str">
        <f>IF($A85="","",VLOOKUP($A85,'MG Universe'!$A$2:$R$9993,13))</f>
        <v/>
      </c>
      <c r="N85" s="88" t="str">
        <f>IF($A85="","",VLOOKUP($A85,'MG Universe'!$A$2:$R$9993,14))</f>
        <v/>
      </c>
      <c r="O85" s="18" t="str">
        <f>IF($A85="","",VLOOKUP($A85,'MG Universe'!$A$2:$R$9993,15))</f>
        <v/>
      </c>
      <c r="P85" s="19" t="str">
        <f>IF($A85="","",VLOOKUP($A85,'MG Universe'!$A$2:$R$9993,16))</f>
        <v/>
      </c>
      <c r="Q85" s="89" t="str">
        <f>IF($A85="","",VLOOKUP($A85,'MG Universe'!$A$2:$R$9993,17))</f>
        <v/>
      </c>
      <c r="R85" s="18" t="str">
        <f>IF($A85="","",VLOOKUP($A85,'MG Universe'!$A$2:$R$9993,18))</f>
        <v/>
      </c>
    </row>
    <row r="86" spans="1:18" x14ac:dyDescent="0.55000000000000004">
      <c r="A86" s="84"/>
      <c r="B86" s="15" t="str">
        <f>IF($A86="","",VLOOKUP($A86,'MG Universe'!$A$2:$R$9993,2))</f>
        <v/>
      </c>
      <c r="C86" s="15" t="str">
        <f>IF($A86="","",VLOOKUP($A86,'MG Universe'!$A$2:$R$9993,3))</f>
        <v/>
      </c>
      <c r="D86" s="15" t="str">
        <f>IF($A86="","",VLOOKUP($A86,'MG Universe'!$A$2:$R$9993,4))</f>
        <v/>
      </c>
      <c r="E86" s="15" t="str">
        <f>IF($A86="","",VLOOKUP($A86,'MG Universe'!$A$2:$R$9993,5))</f>
        <v/>
      </c>
      <c r="F86" s="16" t="str">
        <f>IF($A86="","",VLOOKUP($A86,'MG Universe'!$A$2:$R$9993,6))</f>
        <v/>
      </c>
      <c r="G86" s="85" t="str">
        <f>IF($A86="","",VLOOKUP($A86,'MG Universe'!$A$2:$R$9993,7))</f>
        <v/>
      </c>
      <c r="H86" s="18" t="str">
        <f>IF($A86="","",VLOOKUP($A86,'MG Universe'!$A$2:$R$9993,8))</f>
        <v/>
      </c>
      <c r="I86" s="18" t="str">
        <f>IF($A86="","",VLOOKUP($A86,'MG Universe'!$A$2:$R$9993,9))</f>
        <v/>
      </c>
      <c r="J86" s="19" t="str">
        <f>IF($A86="","",VLOOKUP($A86,'MG Universe'!$A$2:$R$9993,10))</f>
        <v/>
      </c>
      <c r="K86" s="86" t="str">
        <f>IF($A86="","",VLOOKUP($A86,'MG Universe'!$A$2:$R$9993,11))</f>
        <v/>
      </c>
      <c r="L86" s="115" t="str">
        <f>IF($A86="","",VLOOKUP($A86,'MG Universe'!$A$2:$R$9993,12))</f>
        <v/>
      </c>
      <c r="M86" s="15" t="str">
        <f>IF($A86="","",VLOOKUP($A86,'MG Universe'!$A$2:$R$9993,13))</f>
        <v/>
      </c>
      <c r="N86" s="88" t="str">
        <f>IF($A86="","",VLOOKUP($A86,'MG Universe'!$A$2:$R$9993,14))</f>
        <v/>
      </c>
      <c r="O86" s="18" t="str">
        <f>IF($A86="","",VLOOKUP($A86,'MG Universe'!$A$2:$R$9993,15))</f>
        <v/>
      </c>
      <c r="P86" s="19" t="str">
        <f>IF($A86="","",VLOOKUP($A86,'MG Universe'!$A$2:$R$9993,16))</f>
        <v/>
      </c>
      <c r="Q86" s="89" t="str">
        <f>IF($A86="","",VLOOKUP($A86,'MG Universe'!$A$2:$R$9993,17))</f>
        <v/>
      </c>
      <c r="R86" s="18" t="str">
        <f>IF($A86="","",VLOOKUP($A86,'MG Universe'!$A$2:$R$9993,18))</f>
        <v/>
      </c>
    </row>
    <row r="87" spans="1:18" x14ac:dyDescent="0.55000000000000004">
      <c r="A87" s="84"/>
      <c r="B87" s="15" t="str">
        <f>IF($A87="","",VLOOKUP($A87,'MG Universe'!$A$2:$R$9993,2))</f>
        <v/>
      </c>
      <c r="C87" s="15" t="str">
        <f>IF($A87="","",VLOOKUP($A87,'MG Universe'!$A$2:$R$9993,3))</f>
        <v/>
      </c>
      <c r="D87" s="15" t="str">
        <f>IF($A87="","",VLOOKUP($A87,'MG Universe'!$A$2:$R$9993,4))</f>
        <v/>
      </c>
      <c r="E87" s="15" t="str">
        <f>IF($A87="","",VLOOKUP($A87,'MG Universe'!$A$2:$R$9993,5))</f>
        <v/>
      </c>
      <c r="F87" s="16" t="str">
        <f>IF($A87="","",VLOOKUP($A87,'MG Universe'!$A$2:$R$9993,6))</f>
        <v/>
      </c>
      <c r="G87" s="85" t="str">
        <f>IF($A87="","",VLOOKUP($A87,'MG Universe'!$A$2:$R$9993,7))</f>
        <v/>
      </c>
      <c r="H87" s="18" t="str">
        <f>IF($A87="","",VLOOKUP($A87,'MG Universe'!$A$2:$R$9993,8))</f>
        <v/>
      </c>
      <c r="I87" s="18" t="str">
        <f>IF($A87="","",VLOOKUP($A87,'MG Universe'!$A$2:$R$9993,9))</f>
        <v/>
      </c>
      <c r="J87" s="19" t="str">
        <f>IF($A87="","",VLOOKUP($A87,'MG Universe'!$A$2:$R$9993,10))</f>
        <v/>
      </c>
      <c r="K87" s="86" t="str">
        <f>IF($A87="","",VLOOKUP($A87,'MG Universe'!$A$2:$R$9993,11))</f>
        <v/>
      </c>
      <c r="L87" s="115" t="str">
        <f>IF($A87="","",VLOOKUP($A87,'MG Universe'!$A$2:$R$9993,12))</f>
        <v/>
      </c>
      <c r="M87" s="15" t="str">
        <f>IF($A87="","",VLOOKUP($A87,'MG Universe'!$A$2:$R$9993,13))</f>
        <v/>
      </c>
      <c r="N87" s="88" t="str">
        <f>IF($A87="","",VLOOKUP($A87,'MG Universe'!$A$2:$R$9993,14))</f>
        <v/>
      </c>
      <c r="O87" s="18" t="str">
        <f>IF($A87="","",VLOOKUP($A87,'MG Universe'!$A$2:$R$9993,15))</f>
        <v/>
      </c>
      <c r="P87" s="19" t="str">
        <f>IF($A87="","",VLOOKUP($A87,'MG Universe'!$A$2:$R$9993,16))</f>
        <v/>
      </c>
      <c r="Q87" s="89" t="str">
        <f>IF($A87="","",VLOOKUP($A87,'MG Universe'!$A$2:$R$9993,17))</f>
        <v/>
      </c>
      <c r="R87" s="18" t="str">
        <f>IF($A87="","",VLOOKUP($A87,'MG Universe'!$A$2:$R$9993,18))</f>
        <v/>
      </c>
    </row>
    <row r="88" spans="1:18" x14ac:dyDescent="0.55000000000000004">
      <c r="A88" s="84"/>
      <c r="B88" s="15" t="str">
        <f>IF($A88="","",VLOOKUP($A88,'MG Universe'!$A$2:$R$9993,2))</f>
        <v/>
      </c>
      <c r="C88" s="15" t="str">
        <f>IF($A88="","",VLOOKUP($A88,'MG Universe'!$A$2:$R$9993,3))</f>
        <v/>
      </c>
      <c r="D88" s="15" t="str">
        <f>IF($A88="","",VLOOKUP($A88,'MG Universe'!$A$2:$R$9993,4))</f>
        <v/>
      </c>
      <c r="E88" s="15" t="str">
        <f>IF($A88="","",VLOOKUP($A88,'MG Universe'!$A$2:$R$9993,5))</f>
        <v/>
      </c>
      <c r="F88" s="16" t="str">
        <f>IF($A88="","",VLOOKUP($A88,'MG Universe'!$A$2:$R$9993,6))</f>
        <v/>
      </c>
      <c r="G88" s="85" t="str">
        <f>IF($A88="","",VLOOKUP($A88,'MG Universe'!$A$2:$R$9993,7))</f>
        <v/>
      </c>
      <c r="H88" s="18" t="str">
        <f>IF($A88="","",VLOOKUP($A88,'MG Universe'!$A$2:$R$9993,8))</f>
        <v/>
      </c>
      <c r="I88" s="18" t="str">
        <f>IF($A88="","",VLOOKUP($A88,'MG Universe'!$A$2:$R$9993,9))</f>
        <v/>
      </c>
      <c r="J88" s="19" t="str">
        <f>IF($A88="","",VLOOKUP($A88,'MG Universe'!$A$2:$R$9993,10))</f>
        <v/>
      </c>
      <c r="K88" s="86" t="str">
        <f>IF($A88="","",VLOOKUP($A88,'MG Universe'!$A$2:$R$9993,11))</f>
        <v/>
      </c>
      <c r="L88" s="115" t="str">
        <f>IF($A88="","",VLOOKUP($A88,'MG Universe'!$A$2:$R$9993,12))</f>
        <v/>
      </c>
      <c r="M88" s="15" t="str">
        <f>IF($A88="","",VLOOKUP($A88,'MG Universe'!$A$2:$R$9993,13))</f>
        <v/>
      </c>
      <c r="N88" s="88" t="str">
        <f>IF($A88="","",VLOOKUP($A88,'MG Universe'!$A$2:$R$9993,14))</f>
        <v/>
      </c>
      <c r="O88" s="18" t="str">
        <f>IF($A88="","",VLOOKUP($A88,'MG Universe'!$A$2:$R$9993,15))</f>
        <v/>
      </c>
      <c r="P88" s="19" t="str">
        <f>IF($A88="","",VLOOKUP($A88,'MG Universe'!$A$2:$R$9993,16))</f>
        <v/>
      </c>
      <c r="Q88" s="89" t="str">
        <f>IF($A88="","",VLOOKUP($A88,'MG Universe'!$A$2:$R$9993,17))</f>
        <v/>
      </c>
      <c r="R88" s="18" t="str">
        <f>IF($A88="","",VLOOKUP($A88,'MG Universe'!$A$2:$R$9993,18))</f>
        <v/>
      </c>
    </row>
    <row r="89" spans="1:18" x14ac:dyDescent="0.55000000000000004">
      <c r="A89" s="84"/>
      <c r="B89" s="15" t="str">
        <f>IF($A89="","",VLOOKUP($A89,'MG Universe'!$A$2:$R$9993,2))</f>
        <v/>
      </c>
      <c r="C89" s="15" t="str">
        <f>IF($A89="","",VLOOKUP($A89,'MG Universe'!$A$2:$R$9993,3))</f>
        <v/>
      </c>
      <c r="D89" s="15" t="str">
        <f>IF($A89="","",VLOOKUP($A89,'MG Universe'!$A$2:$R$9993,4))</f>
        <v/>
      </c>
      <c r="E89" s="15" t="str">
        <f>IF($A89="","",VLOOKUP($A89,'MG Universe'!$A$2:$R$9993,5))</f>
        <v/>
      </c>
      <c r="F89" s="16" t="str">
        <f>IF($A89="","",VLOOKUP($A89,'MG Universe'!$A$2:$R$9993,6))</f>
        <v/>
      </c>
      <c r="G89" s="85" t="str">
        <f>IF($A89="","",VLOOKUP($A89,'MG Universe'!$A$2:$R$9993,7))</f>
        <v/>
      </c>
      <c r="H89" s="18" t="str">
        <f>IF($A89="","",VLOOKUP($A89,'MG Universe'!$A$2:$R$9993,8))</f>
        <v/>
      </c>
      <c r="I89" s="18" t="str">
        <f>IF($A89="","",VLOOKUP($A89,'MG Universe'!$A$2:$R$9993,9))</f>
        <v/>
      </c>
      <c r="J89" s="19" t="str">
        <f>IF($A89="","",VLOOKUP($A89,'MG Universe'!$A$2:$R$9993,10))</f>
        <v/>
      </c>
      <c r="K89" s="86" t="str">
        <f>IF($A89="","",VLOOKUP($A89,'MG Universe'!$A$2:$R$9993,11))</f>
        <v/>
      </c>
      <c r="L89" s="115" t="str">
        <f>IF($A89="","",VLOOKUP($A89,'MG Universe'!$A$2:$R$9993,12))</f>
        <v/>
      </c>
      <c r="M89" s="15" t="str">
        <f>IF($A89="","",VLOOKUP($A89,'MG Universe'!$A$2:$R$9993,13))</f>
        <v/>
      </c>
      <c r="N89" s="88" t="str">
        <f>IF($A89="","",VLOOKUP($A89,'MG Universe'!$A$2:$R$9993,14))</f>
        <v/>
      </c>
      <c r="O89" s="18" t="str">
        <f>IF($A89="","",VLOOKUP($A89,'MG Universe'!$A$2:$R$9993,15))</f>
        <v/>
      </c>
      <c r="P89" s="19" t="str">
        <f>IF($A89="","",VLOOKUP($A89,'MG Universe'!$A$2:$R$9993,16))</f>
        <v/>
      </c>
      <c r="Q89" s="89" t="str">
        <f>IF($A89="","",VLOOKUP($A89,'MG Universe'!$A$2:$R$9993,17))</f>
        <v/>
      </c>
      <c r="R89" s="18" t="str">
        <f>IF($A89="","",VLOOKUP($A89,'MG Universe'!$A$2:$R$9993,18))</f>
        <v/>
      </c>
    </row>
    <row r="90" spans="1:18" x14ac:dyDescent="0.55000000000000004">
      <c r="A90" s="84"/>
      <c r="B90" s="15" t="str">
        <f>IF($A90="","",VLOOKUP($A90,'MG Universe'!$A$2:$R$9993,2))</f>
        <v/>
      </c>
      <c r="C90" s="15" t="str">
        <f>IF($A90="","",VLOOKUP($A90,'MG Universe'!$A$2:$R$9993,3))</f>
        <v/>
      </c>
      <c r="D90" s="15" t="str">
        <f>IF($A90="","",VLOOKUP($A90,'MG Universe'!$A$2:$R$9993,4))</f>
        <v/>
      </c>
      <c r="E90" s="15" t="str">
        <f>IF($A90="","",VLOOKUP($A90,'MG Universe'!$A$2:$R$9993,5))</f>
        <v/>
      </c>
      <c r="F90" s="16" t="str">
        <f>IF($A90="","",VLOOKUP($A90,'MG Universe'!$A$2:$R$9993,6))</f>
        <v/>
      </c>
      <c r="G90" s="85" t="str">
        <f>IF($A90="","",VLOOKUP($A90,'MG Universe'!$A$2:$R$9993,7))</f>
        <v/>
      </c>
      <c r="H90" s="18" t="str">
        <f>IF($A90="","",VLOOKUP($A90,'MG Universe'!$A$2:$R$9993,8))</f>
        <v/>
      </c>
      <c r="I90" s="18" t="str">
        <f>IF($A90="","",VLOOKUP($A90,'MG Universe'!$A$2:$R$9993,9))</f>
        <v/>
      </c>
      <c r="J90" s="19" t="str">
        <f>IF($A90="","",VLOOKUP($A90,'MG Universe'!$A$2:$R$9993,10))</f>
        <v/>
      </c>
      <c r="K90" s="86" t="str">
        <f>IF($A90="","",VLOOKUP($A90,'MG Universe'!$A$2:$R$9993,11))</f>
        <v/>
      </c>
      <c r="L90" s="115" t="str">
        <f>IF($A90="","",VLOOKUP($A90,'MG Universe'!$A$2:$R$9993,12))</f>
        <v/>
      </c>
      <c r="M90" s="15" t="str">
        <f>IF($A90="","",VLOOKUP($A90,'MG Universe'!$A$2:$R$9993,13))</f>
        <v/>
      </c>
      <c r="N90" s="88" t="str">
        <f>IF($A90="","",VLOOKUP($A90,'MG Universe'!$A$2:$R$9993,14))</f>
        <v/>
      </c>
      <c r="O90" s="18" t="str">
        <f>IF($A90="","",VLOOKUP($A90,'MG Universe'!$A$2:$R$9993,15))</f>
        <v/>
      </c>
      <c r="P90" s="19" t="str">
        <f>IF($A90="","",VLOOKUP($A90,'MG Universe'!$A$2:$R$9993,16))</f>
        <v/>
      </c>
      <c r="Q90" s="89" t="str">
        <f>IF($A90="","",VLOOKUP($A90,'MG Universe'!$A$2:$R$9993,17))</f>
        <v/>
      </c>
      <c r="R90" s="18" t="str">
        <f>IF($A90="","",VLOOKUP($A90,'MG Universe'!$A$2:$R$9993,18))</f>
        <v/>
      </c>
    </row>
    <row r="91" spans="1:18" x14ac:dyDescent="0.55000000000000004">
      <c r="A91" s="84"/>
      <c r="B91" s="15" t="str">
        <f>IF($A91="","",VLOOKUP($A91,'MG Universe'!$A$2:$R$9993,2))</f>
        <v/>
      </c>
      <c r="C91" s="15" t="str">
        <f>IF($A91="","",VLOOKUP($A91,'MG Universe'!$A$2:$R$9993,3))</f>
        <v/>
      </c>
      <c r="D91" s="15" t="str">
        <f>IF($A91="","",VLOOKUP($A91,'MG Universe'!$A$2:$R$9993,4))</f>
        <v/>
      </c>
      <c r="E91" s="15" t="str">
        <f>IF($A91="","",VLOOKUP($A91,'MG Universe'!$A$2:$R$9993,5))</f>
        <v/>
      </c>
      <c r="F91" s="16" t="str">
        <f>IF($A91="","",VLOOKUP($A91,'MG Universe'!$A$2:$R$9993,6))</f>
        <v/>
      </c>
      <c r="G91" s="85" t="str">
        <f>IF($A91="","",VLOOKUP($A91,'MG Universe'!$A$2:$R$9993,7))</f>
        <v/>
      </c>
      <c r="H91" s="18" t="str">
        <f>IF($A91="","",VLOOKUP($A91,'MG Universe'!$A$2:$R$9993,8))</f>
        <v/>
      </c>
      <c r="I91" s="18" t="str">
        <f>IF($A91="","",VLOOKUP($A91,'MG Universe'!$A$2:$R$9993,9))</f>
        <v/>
      </c>
      <c r="J91" s="19" t="str">
        <f>IF($A91="","",VLOOKUP($A91,'MG Universe'!$A$2:$R$9993,10))</f>
        <v/>
      </c>
      <c r="K91" s="86" t="str">
        <f>IF($A91="","",VLOOKUP($A91,'MG Universe'!$A$2:$R$9993,11))</f>
        <v/>
      </c>
      <c r="L91" s="115" t="str">
        <f>IF($A91="","",VLOOKUP($A91,'MG Universe'!$A$2:$R$9993,12))</f>
        <v/>
      </c>
      <c r="M91" s="15" t="str">
        <f>IF($A91="","",VLOOKUP($A91,'MG Universe'!$A$2:$R$9993,13))</f>
        <v/>
      </c>
      <c r="N91" s="88" t="str">
        <f>IF($A91="","",VLOOKUP($A91,'MG Universe'!$A$2:$R$9993,14))</f>
        <v/>
      </c>
      <c r="O91" s="18" t="str">
        <f>IF($A91="","",VLOOKUP($A91,'MG Universe'!$A$2:$R$9993,15))</f>
        <v/>
      </c>
      <c r="P91" s="19" t="str">
        <f>IF($A91="","",VLOOKUP($A91,'MG Universe'!$A$2:$R$9993,16))</f>
        <v/>
      </c>
      <c r="Q91" s="89" t="str">
        <f>IF($A91="","",VLOOKUP($A91,'MG Universe'!$A$2:$R$9993,17))</f>
        <v/>
      </c>
      <c r="R91" s="18" t="str">
        <f>IF($A91="","",VLOOKUP($A91,'MG Universe'!$A$2:$R$9993,18))</f>
        <v/>
      </c>
    </row>
    <row r="92" spans="1:18" x14ac:dyDescent="0.55000000000000004">
      <c r="A92" s="84"/>
      <c r="B92" s="15" t="str">
        <f>IF($A92="","",VLOOKUP($A92,'MG Universe'!$A$2:$R$9993,2))</f>
        <v/>
      </c>
      <c r="C92" s="15" t="str">
        <f>IF($A92="","",VLOOKUP($A92,'MG Universe'!$A$2:$R$9993,3))</f>
        <v/>
      </c>
      <c r="D92" s="15" t="str">
        <f>IF($A92="","",VLOOKUP($A92,'MG Universe'!$A$2:$R$9993,4))</f>
        <v/>
      </c>
      <c r="E92" s="15" t="str">
        <f>IF($A92="","",VLOOKUP($A92,'MG Universe'!$A$2:$R$9993,5))</f>
        <v/>
      </c>
      <c r="F92" s="16" t="str">
        <f>IF($A92="","",VLOOKUP($A92,'MG Universe'!$A$2:$R$9993,6))</f>
        <v/>
      </c>
      <c r="G92" s="85" t="str">
        <f>IF($A92="","",VLOOKUP($A92,'MG Universe'!$A$2:$R$9993,7))</f>
        <v/>
      </c>
      <c r="H92" s="18" t="str">
        <f>IF($A92="","",VLOOKUP($A92,'MG Universe'!$A$2:$R$9993,8))</f>
        <v/>
      </c>
      <c r="I92" s="18" t="str">
        <f>IF($A92="","",VLOOKUP($A92,'MG Universe'!$A$2:$R$9993,9))</f>
        <v/>
      </c>
      <c r="J92" s="19" t="str">
        <f>IF($A92="","",VLOOKUP($A92,'MG Universe'!$A$2:$R$9993,10))</f>
        <v/>
      </c>
      <c r="K92" s="86" t="str">
        <f>IF($A92="","",VLOOKUP($A92,'MG Universe'!$A$2:$R$9993,11))</f>
        <v/>
      </c>
      <c r="L92" s="115" t="str">
        <f>IF($A92="","",VLOOKUP($A92,'MG Universe'!$A$2:$R$9993,12))</f>
        <v/>
      </c>
      <c r="M92" s="15" t="str">
        <f>IF($A92="","",VLOOKUP($A92,'MG Universe'!$A$2:$R$9993,13))</f>
        <v/>
      </c>
      <c r="N92" s="88" t="str">
        <f>IF($A92="","",VLOOKUP($A92,'MG Universe'!$A$2:$R$9993,14))</f>
        <v/>
      </c>
      <c r="O92" s="18" t="str">
        <f>IF($A92="","",VLOOKUP($A92,'MG Universe'!$A$2:$R$9993,15))</f>
        <v/>
      </c>
      <c r="P92" s="19" t="str">
        <f>IF($A92="","",VLOOKUP($A92,'MG Universe'!$A$2:$R$9993,16))</f>
        <v/>
      </c>
      <c r="Q92" s="89" t="str">
        <f>IF($A92="","",VLOOKUP($A92,'MG Universe'!$A$2:$R$9993,17))</f>
        <v/>
      </c>
      <c r="R92" s="18" t="str">
        <f>IF($A92="","",VLOOKUP($A92,'MG Universe'!$A$2:$R$9993,18))</f>
        <v/>
      </c>
    </row>
    <row r="93" spans="1:18" x14ac:dyDescent="0.55000000000000004">
      <c r="A93" s="84"/>
      <c r="B93" s="15" t="str">
        <f>IF($A93="","",VLOOKUP($A93,'MG Universe'!$A$2:$R$9993,2))</f>
        <v/>
      </c>
      <c r="C93" s="15" t="str">
        <f>IF($A93="","",VLOOKUP($A93,'MG Universe'!$A$2:$R$9993,3))</f>
        <v/>
      </c>
      <c r="D93" s="15" t="str">
        <f>IF($A93="","",VLOOKUP($A93,'MG Universe'!$A$2:$R$9993,4))</f>
        <v/>
      </c>
      <c r="E93" s="15" t="str">
        <f>IF($A93="","",VLOOKUP($A93,'MG Universe'!$A$2:$R$9993,5))</f>
        <v/>
      </c>
      <c r="F93" s="16" t="str">
        <f>IF($A93="","",VLOOKUP($A93,'MG Universe'!$A$2:$R$9993,6))</f>
        <v/>
      </c>
      <c r="G93" s="85" t="str">
        <f>IF($A93="","",VLOOKUP($A93,'MG Universe'!$A$2:$R$9993,7))</f>
        <v/>
      </c>
      <c r="H93" s="18" t="str">
        <f>IF($A93="","",VLOOKUP($A93,'MG Universe'!$A$2:$R$9993,8))</f>
        <v/>
      </c>
      <c r="I93" s="18" t="str">
        <f>IF($A93="","",VLOOKUP($A93,'MG Universe'!$A$2:$R$9993,9))</f>
        <v/>
      </c>
      <c r="J93" s="19" t="str">
        <f>IF($A93="","",VLOOKUP($A93,'MG Universe'!$A$2:$R$9993,10))</f>
        <v/>
      </c>
      <c r="K93" s="86" t="str">
        <f>IF($A93="","",VLOOKUP($A93,'MG Universe'!$A$2:$R$9993,11))</f>
        <v/>
      </c>
      <c r="L93" s="115" t="str">
        <f>IF($A93="","",VLOOKUP($A93,'MG Universe'!$A$2:$R$9993,12))</f>
        <v/>
      </c>
      <c r="M93" s="15" t="str">
        <f>IF($A93="","",VLOOKUP($A93,'MG Universe'!$A$2:$R$9993,13))</f>
        <v/>
      </c>
      <c r="N93" s="88" t="str">
        <f>IF($A93="","",VLOOKUP($A93,'MG Universe'!$A$2:$R$9993,14))</f>
        <v/>
      </c>
      <c r="O93" s="18" t="str">
        <f>IF($A93="","",VLOOKUP($A93,'MG Universe'!$A$2:$R$9993,15))</f>
        <v/>
      </c>
      <c r="P93" s="19" t="str">
        <f>IF($A93="","",VLOOKUP($A93,'MG Universe'!$A$2:$R$9993,16))</f>
        <v/>
      </c>
      <c r="Q93" s="89" t="str">
        <f>IF($A93="","",VLOOKUP($A93,'MG Universe'!$A$2:$R$9993,17))</f>
        <v/>
      </c>
      <c r="R93" s="18" t="str">
        <f>IF($A93="","",VLOOKUP($A93,'MG Universe'!$A$2:$R$9993,18))</f>
        <v/>
      </c>
    </row>
    <row r="94" spans="1:18" x14ac:dyDescent="0.55000000000000004">
      <c r="A94" s="84"/>
      <c r="B94" s="15" t="str">
        <f>IF($A94="","",VLOOKUP($A94,'MG Universe'!$A$2:$R$9993,2))</f>
        <v/>
      </c>
      <c r="C94" s="15" t="str">
        <f>IF($A94="","",VLOOKUP($A94,'MG Universe'!$A$2:$R$9993,3))</f>
        <v/>
      </c>
      <c r="D94" s="15" t="str">
        <f>IF($A94="","",VLOOKUP($A94,'MG Universe'!$A$2:$R$9993,4))</f>
        <v/>
      </c>
      <c r="E94" s="15" t="str">
        <f>IF($A94="","",VLOOKUP($A94,'MG Universe'!$A$2:$R$9993,5))</f>
        <v/>
      </c>
      <c r="F94" s="16" t="str">
        <f>IF($A94="","",VLOOKUP($A94,'MG Universe'!$A$2:$R$9993,6))</f>
        <v/>
      </c>
      <c r="G94" s="85" t="str">
        <f>IF($A94="","",VLOOKUP($A94,'MG Universe'!$A$2:$R$9993,7))</f>
        <v/>
      </c>
      <c r="H94" s="18" t="str">
        <f>IF($A94="","",VLOOKUP($A94,'MG Universe'!$A$2:$R$9993,8))</f>
        <v/>
      </c>
      <c r="I94" s="18" t="str">
        <f>IF($A94="","",VLOOKUP($A94,'MG Universe'!$A$2:$R$9993,9))</f>
        <v/>
      </c>
      <c r="J94" s="19" t="str">
        <f>IF($A94="","",VLOOKUP($A94,'MG Universe'!$A$2:$R$9993,10))</f>
        <v/>
      </c>
      <c r="K94" s="86" t="str">
        <f>IF($A94="","",VLOOKUP($A94,'MG Universe'!$A$2:$R$9993,11))</f>
        <v/>
      </c>
      <c r="L94" s="115" t="str">
        <f>IF($A94="","",VLOOKUP($A94,'MG Universe'!$A$2:$R$9993,12))</f>
        <v/>
      </c>
      <c r="M94" s="15" t="str">
        <f>IF($A94="","",VLOOKUP($A94,'MG Universe'!$A$2:$R$9993,13))</f>
        <v/>
      </c>
      <c r="N94" s="88" t="str">
        <f>IF($A94="","",VLOOKUP($A94,'MG Universe'!$A$2:$R$9993,14))</f>
        <v/>
      </c>
      <c r="O94" s="18" t="str">
        <f>IF($A94="","",VLOOKUP($A94,'MG Universe'!$A$2:$R$9993,15))</f>
        <v/>
      </c>
      <c r="P94" s="19" t="str">
        <f>IF($A94="","",VLOOKUP($A94,'MG Universe'!$A$2:$R$9993,16))</f>
        <v/>
      </c>
      <c r="Q94" s="89" t="str">
        <f>IF($A94="","",VLOOKUP($A94,'MG Universe'!$A$2:$R$9993,17))</f>
        <v/>
      </c>
      <c r="R94" s="18" t="str">
        <f>IF($A94="","",VLOOKUP($A94,'MG Universe'!$A$2:$R$9993,18))</f>
        <v/>
      </c>
    </row>
    <row r="95" spans="1:18" x14ac:dyDescent="0.55000000000000004">
      <c r="A95" s="84"/>
      <c r="B95" s="15" t="str">
        <f>IF($A95="","",VLOOKUP($A95,'MG Universe'!$A$2:$R$9993,2))</f>
        <v/>
      </c>
      <c r="C95" s="15" t="str">
        <f>IF($A95="","",VLOOKUP($A95,'MG Universe'!$A$2:$R$9993,3))</f>
        <v/>
      </c>
      <c r="D95" s="15" t="str">
        <f>IF($A95="","",VLOOKUP($A95,'MG Universe'!$A$2:$R$9993,4))</f>
        <v/>
      </c>
      <c r="E95" s="15" t="str">
        <f>IF($A95="","",VLOOKUP($A95,'MG Universe'!$A$2:$R$9993,5))</f>
        <v/>
      </c>
      <c r="F95" s="16" t="str">
        <f>IF($A95="","",VLOOKUP($A95,'MG Universe'!$A$2:$R$9993,6))</f>
        <v/>
      </c>
      <c r="G95" s="85" t="str">
        <f>IF($A95="","",VLOOKUP($A95,'MG Universe'!$A$2:$R$9993,7))</f>
        <v/>
      </c>
      <c r="H95" s="18" t="str">
        <f>IF($A95="","",VLOOKUP($A95,'MG Universe'!$A$2:$R$9993,8))</f>
        <v/>
      </c>
      <c r="I95" s="18" t="str">
        <f>IF($A95="","",VLOOKUP($A95,'MG Universe'!$A$2:$R$9993,9))</f>
        <v/>
      </c>
      <c r="J95" s="19" t="str">
        <f>IF($A95="","",VLOOKUP($A95,'MG Universe'!$A$2:$R$9993,10))</f>
        <v/>
      </c>
      <c r="K95" s="86" t="str">
        <f>IF($A95="","",VLOOKUP($A95,'MG Universe'!$A$2:$R$9993,11))</f>
        <v/>
      </c>
      <c r="L95" s="115" t="str">
        <f>IF($A95="","",VLOOKUP($A95,'MG Universe'!$A$2:$R$9993,12))</f>
        <v/>
      </c>
      <c r="M95" s="15" t="str">
        <f>IF($A95="","",VLOOKUP($A95,'MG Universe'!$A$2:$R$9993,13))</f>
        <v/>
      </c>
      <c r="N95" s="88" t="str">
        <f>IF($A95="","",VLOOKUP($A95,'MG Universe'!$A$2:$R$9993,14))</f>
        <v/>
      </c>
      <c r="O95" s="18" t="str">
        <f>IF($A95="","",VLOOKUP($A95,'MG Universe'!$A$2:$R$9993,15))</f>
        <v/>
      </c>
      <c r="P95" s="19" t="str">
        <f>IF($A95="","",VLOOKUP($A95,'MG Universe'!$A$2:$R$9993,16))</f>
        <v/>
      </c>
      <c r="Q95" s="89" t="str">
        <f>IF($A95="","",VLOOKUP($A95,'MG Universe'!$A$2:$R$9993,17))</f>
        <v/>
      </c>
      <c r="R95" s="18" t="str">
        <f>IF($A95="","",VLOOKUP($A95,'MG Universe'!$A$2:$R$9993,18))</f>
        <v/>
      </c>
    </row>
    <row r="96" spans="1:18" x14ac:dyDescent="0.55000000000000004">
      <c r="A96" s="84"/>
      <c r="B96" s="15" t="str">
        <f>IF($A96="","",VLOOKUP($A96,'MG Universe'!$A$2:$R$9993,2))</f>
        <v/>
      </c>
      <c r="C96" s="15" t="str">
        <f>IF($A96="","",VLOOKUP($A96,'MG Universe'!$A$2:$R$9993,3))</f>
        <v/>
      </c>
      <c r="D96" s="15" t="str">
        <f>IF($A96="","",VLOOKUP($A96,'MG Universe'!$A$2:$R$9993,4))</f>
        <v/>
      </c>
      <c r="E96" s="15" t="str">
        <f>IF($A96="","",VLOOKUP($A96,'MG Universe'!$A$2:$R$9993,5))</f>
        <v/>
      </c>
      <c r="F96" s="16" t="str">
        <f>IF($A96="","",VLOOKUP($A96,'MG Universe'!$A$2:$R$9993,6))</f>
        <v/>
      </c>
      <c r="G96" s="85" t="str">
        <f>IF($A96="","",VLOOKUP($A96,'MG Universe'!$A$2:$R$9993,7))</f>
        <v/>
      </c>
      <c r="H96" s="18" t="str">
        <f>IF($A96="","",VLOOKUP($A96,'MG Universe'!$A$2:$R$9993,8))</f>
        <v/>
      </c>
      <c r="I96" s="18" t="str">
        <f>IF($A96="","",VLOOKUP($A96,'MG Universe'!$A$2:$R$9993,9))</f>
        <v/>
      </c>
      <c r="J96" s="19" t="str">
        <f>IF($A96="","",VLOOKUP($A96,'MG Universe'!$A$2:$R$9993,10))</f>
        <v/>
      </c>
      <c r="K96" s="86" t="str">
        <f>IF($A96="","",VLOOKUP($A96,'MG Universe'!$A$2:$R$9993,11))</f>
        <v/>
      </c>
      <c r="L96" s="115" t="str">
        <f>IF($A96="","",VLOOKUP($A96,'MG Universe'!$A$2:$R$9993,12))</f>
        <v/>
      </c>
      <c r="M96" s="15" t="str">
        <f>IF($A96="","",VLOOKUP($A96,'MG Universe'!$A$2:$R$9993,13))</f>
        <v/>
      </c>
      <c r="N96" s="88" t="str">
        <f>IF($A96="","",VLOOKUP($A96,'MG Universe'!$A$2:$R$9993,14))</f>
        <v/>
      </c>
      <c r="O96" s="18" t="str">
        <f>IF($A96="","",VLOOKUP($A96,'MG Universe'!$A$2:$R$9993,15))</f>
        <v/>
      </c>
      <c r="P96" s="19" t="str">
        <f>IF($A96="","",VLOOKUP($A96,'MG Universe'!$A$2:$R$9993,16))</f>
        <v/>
      </c>
      <c r="Q96" s="89" t="str">
        <f>IF($A96="","",VLOOKUP($A96,'MG Universe'!$A$2:$R$9993,17))</f>
        <v/>
      </c>
      <c r="R96" s="18" t="str">
        <f>IF($A96="","",VLOOKUP($A96,'MG Universe'!$A$2:$R$9993,18))</f>
        <v/>
      </c>
    </row>
    <row r="97" spans="1:18" x14ac:dyDescent="0.55000000000000004">
      <c r="A97" s="84"/>
      <c r="B97" s="15" t="str">
        <f>IF($A97="","",VLOOKUP($A97,'MG Universe'!$A$2:$R$9993,2))</f>
        <v/>
      </c>
      <c r="C97" s="15" t="str">
        <f>IF($A97="","",VLOOKUP($A97,'MG Universe'!$A$2:$R$9993,3))</f>
        <v/>
      </c>
      <c r="D97" s="15" t="str">
        <f>IF($A97="","",VLOOKUP($A97,'MG Universe'!$A$2:$R$9993,4))</f>
        <v/>
      </c>
      <c r="E97" s="15" t="str">
        <f>IF($A97="","",VLOOKUP($A97,'MG Universe'!$A$2:$R$9993,5))</f>
        <v/>
      </c>
      <c r="F97" s="16" t="str">
        <f>IF($A97="","",VLOOKUP($A97,'MG Universe'!$A$2:$R$9993,6))</f>
        <v/>
      </c>
      <c r="G97" s="85" t="str">
        <f>IF($A97="","",VLOOKUP($A97,'MG Universe'!$A$2:$R$9993,7))</f>
        <v/>
      </c>
      <c r="H97" s="18" t="str">
        <f>IF($A97="","",VLOOKUP($A97,'MG Universe'!$A$2:$R$9993,8))</f>
        <v/>
      </c>
      <c r="I97" s="18" t="str">
        <f>IF($A97="","",VLOOKUP($A97,'MG Universe'!$A$2:$R$9993,9))</f>
        <v/>
      </c>
      <c r="J97" s="19" t="str">
        <f>IF($A97="","",VLOOKUP($A97,'MG Universe'!$A$2:$R$9993,10))</f>
        <v/>
      </c>
      <c r="K97" s="86" t="str">
        <f>IF($A97="","",VLOOKUP($A97,'MG Universe'!$A$2:$R$9993,11))</f>
        <v/>
      </c>
      <c r="L97" s="115" t="str">
        <f>IF($A97="","",VLOOKUP($A97,'MG Universe'!$A$2:$R$9993,12))</f>
        <v/>
      </c>
      <c r="M97" s="15" t="str">
        <f>IF($A97="","",VLOOKUP($A97,'MG Universe'!$A$2:$R$9993,13))</f>
        <v/>
      </c>
      <c r="N97" s="88" t="str">
        <f>IF($A97="","",VLOOKUP($A97,'MG Universe'!$A$2:$R$9993,14))</f>
        <v/>
      </c>
      <c r="O97" s="18" t="str">
        <f>IF($A97="","",VLOOKUP($A97,'MG Universe'!$A$2:$R$9993,15))</f>
        <v/>
      </c>
      <c r="P97" s="19" t="str">
        <f>IF($A97="","",VLOOKUP($A97,'MG Universe'!$A$2:$R$9993,16))</f>
        <v/>
      </c>
      <c r="Q97" s="89" t="str">
        <f>IF($A97="","",VLOOKUP($A97,'MG Universe'!$A$2:$R$9993,17))</f>
        <v/>
      </c>
      <c r="R97" s="18" t="str">
        <f>IF($A97="","",VLOOKUP($A97,'MG Universe'!$A$2:$R$9993,18))</f>
        <v/>
      </c>
    </row>
    <row r="98" spans="1:18" x14ac:dyDescent="0.55000000000000004">
      <c r="A98" s="84"/>
      <c r="B98" s="15" t="str">
        <f>IF($A98="","",VLOOKUP($A98,'MG Universe'!$A$2:$R$9993,2))</f>
        <v/>
      </c>
      <c r="C98" s="15" t="str">
        <f>IF($A98="","",VLOOKUP($A98,'MG Universe'!$A$2:$R$9993,3))</f>
        <v/>
      </c>
      <c r="D98" s="15" t="str">
        <f>IF($A98="","",VLOOKUP($A98,'MG Universe'!$A$2:$R$9993,4))</f>
        <v/>
      </c>
      <c r="E98" s="15" t="str">
        <f>IF($A98="","",VLOOKUP($A98,'MG Universe'!$A$2:$R$9993,5))</f>
        <v/>
      </c>
      <c r="F98" s="16" t="str">
        <f>IF($A98="","",VLOOKUP($A98,'MG Universe'!$A$2:$R$9993,6))</f>
        <v/>
      </c>
      <c r="G98" s="85" t="str">
        <f>IF($A98="","",VLOOKUP($A98,'MG Universe'!$A$2:$R$9993,7))</f>
        <v/>
      </c>
      <c r="H98" s="18" t="str">
        <f>IF($A98="","",VLOOKUP($A98,'MG Universe'!$A$2:$R$9993,8))</f>
        <v/>
      </c>
      <c r="I98" s="18" t="str">
        <f>IF($A98="","",VLOOKUP($A98,'MG Universe'!$A$2:$R$9993,9))</f>
        <v/>
      </c>
      <c r="J98" s="19" t="str">
        <f>IF($A98="","",VLOOKUP($A98,'MG Universe'!$A$2:$R$9993,10))</f>
        <v/>
      </c>
      <c r="K98" s="86" t="str">
        <f>IF($A98="","",VLOOKUP($A98,'MG Universe'!$A$2:$R$9993,11))</f>
        <v/>
      </c>
      <c r="L98" s="115" t="str">
        <f>IF($A98="","",VLOOKUP($A98,'MG Universe'!$A$2:$R$9993,12))</f>
        <v/>
      </c>
      <c r="M98" s="15" t="str">
        <f>IF($A98="","",VLOOKUP($A98,'MG Universe'!$A$2:$R$9993,13))</f>
        <v/>
      </c>
      <c r="N98" s="88" t="str">
        <f>IF($A98="","",VLOOKUP($A98,'MG Universe'!$A$2:$R$9993,14))</f>
        <v/>
      </c>
      <c r="O98" s="18" t="str">
        <f>IF($A98="","",VLOOKUP($A98,'MG Universe'!$A$2:$R$9993,15))</f>
        <v/>
      </c>
      <c r="P98" s="19" t="str">
        <f>IF($A98="","",VLOOKUP($A98,'MG Universe'!$A$2:$R$9993,16))</f>
        <v/>
      </c>
      <c r="Q98" s="89" t="str">
        <f>IF($A98="","",VLOOKUP($A98,'MG Universe'!$A$2:$R$9993,17))</f>
        <v/>
      </c>
      <c r="R98" s="18" t="str">
        <f>IF($A98="","",VLOOKUP($A98,'MG Universe'!$A$2:$R$9993,18))</f>
        <v/>
      </c>
    </row>
    <row r="99" spans="1:18" x14ac:dyDescent="0.55000000000000004">
      <c r="A99" s="84"/>
      <c r="B99" s="15" t="str">
        <f>IF($A99="","",VLOOKUP($A99,'MG Universe'!$A$2:$R$9993,2))</f>
        <v/>
      </c>
      <c r="C99" s="15" t="str">
        <f>IF($A99="","",VLOOKUP($A99,'MG Universe'!$A$2:$R$9993,3))</f>
        <v/>
      </c>
      <c r="D99" s="15" t="str">
        <f>IF($A99="","",VLOOKUP($A99,'MG Universe'!$A$2:$R$9993,4))</f>
        <v/>
      </c>
      <c r="E99" s="15" t="str">
        <f>IF($A99="","",VLOOKUP($A99,'MG Universe'!$A$2:$R$9993,5))</f>
        <v/>
      </c>
      <c r="F99" s="16" t="str">
        <f>IF($A99="","",VLOOKUP($A99,'MG Universe'!$A$2:$R$9993,6))</f>
        <v/>
      </c>
      <c r="G99" s="85" t="str">
        <f>IF($A99="","",VLOOKUP($A99,'MG Universe'!$A$2:$R$9993,7))</f>
        <v/>
      </c>
      <c r="H99" s="18" t="str">
        <f>IF($A99="","",VLOOKUP($A99,'MG Universe'!$A$2:$R$9993,8))</f>
        <v/>
      </c>
      <c r="I99" s="18" t="str">
        <f>IF($A99="","",VLOOKUP($A99,'MG Universe'!$A$2:$R$9993,9))</f>
        <v/>
      </c>
      <c r="J99" s="19" t="str">
        <f>IF($A99="","",VLOOKUP($A99,'MG Universe'!$A$2:$R$9993,10))</f>
        <v/>
      </c>
      <c r="K99" s="86" t="str">
        <f>IF($A99="","",VLOOKUP($A99,'MG Universe'!$A$2:$R$9993,11))</f>
        <v/>
      </c>
      <c r="L99" s="115" t="str">
        <f>IF($A99="","",VLOOKUP($A99,'MG Universe'!$A$2:$R$9993,12))</f>
        <v/>
      </c>
      <c r="M99" s="15" t="str">
        <f>IF($A99="","",VLOOKUP($A99,'MG Universe'!$A$2:$R$9993,13))</f>
        <v/>
      </c>
      <c r="N99" s="88" t="str">
        <f>IF($A99="","",VLOOKUP($A99,'MG Universe'!$A$2:$R$9993,14))</f>
        <v/>
      </c>
      <c r="O99" s="18" t="str">
        <f>IF($A99="","",VLOOKUP($A99,'MG Universe'!$A$2:$R$9993,15))</f>
        <v/>
      </c>
      <c r="P99" s="19" t="str">
        <f>IF($A99="","",VLOOKUP($A99,'MG Universe'!$A$2:$R$9993,16))</f>
        <v/>
      </c>
      <c r="Q99" s="89" t="str">
        <f>IF($A99="","",VLOOKUP($A99,'MG Universe'!$A$2:$R$9993,17))</f>
        <v/>
      </c>
      <c r="R99" s="18" t="str">
        <f>IF($A99="","",VLOOKUP($A99,'MG Universe'!$A$2:$R$9993,18))</f>
        <v/>
      </c>
    </row>
    <row r="100" spans="1:18" x14ac:dyDescent="0.55000000000000004">
      <c r="A100" s="84"/>
      <c r="B100" s="15" t="str">
        <f>IF($A100="","",VLOOKUP($A100,'MG Universe'!$A$2:$R$9993,2))</f>
        <v/>
      </c>
      <c r="C100" s="15" t="str">
        <f>IF($A100="","",VLOOKUP($A100,'MG Universe'!$A$2:$R$9993,3))</f>
        <v/>
      </c>
      <c r="D100" s="15" t="str">
        <f>IF($A100="","",VLOOKUP($A100,'MG Universe'!$A$2:$R$9993,4))</f>
        <v/>
      </c>
      <c r="E100" s="15" t="str">
        <f>IF($A100="","",VLOOKUP($A100,'MG Universe'!$A$2:$R$9993,5))</f>
        <v/>
      </c>
      <c r="F100" s="16" t="str">
        <f>IF($A100="","",VLOOKUP($A100,'MG Universe'!$A$2:$R$9993,6))</f>
        <v/>
      </c>
      <c r="G100" s="85" t="str">
        <f>IF($A100="","",VLOOKUP($A100,'MG Universe'!$A$2:$R$9993,7))</f>
        <v/>
      </c>
      <c r="H100" s="18" t="str">
        <f>IF($A100="","",VLOOKUP($A100,'MG Universe'!$A$2:$R$9993,8))</f>
        <v/>
      </c>
      <c r="I100" s="18" t="str">
        <f>IF($A100="","",VLOOKUP($A100,'MG Universe'!$A$2:$R$9993,9))</f>
        <v/>
      </c>
      <c r="J100" s="19" t="str">
        <f>IF($A100="","",VLOOKUP($A100,'MG Universe'!$A$2:$R$9993,10))</f>
        <v/>
      </c>
      <c r="K100" s="86" t="str">
        <f>IF($A100="","",VLOOKUP($A100,'MG Universe'!$A$2:$R$9993,11))</f>
        <v/>
      </c>
      <c r="L100" s="115" t="str">
        <f>IF($A100="","",VLOOKUP($A100,'MG Universe'!$A$2:$R$9993,12))</f>
        <v/>
      </c>
      <c r="M100" s="15" t="str">
        <f>IF($A100="","",VLOOKUP($A100,'MG Universe'!$A$2:$R$9993,13))</f>
        <v/>
      </c>
      <c r="N100" s="88" t="str">
        <f>IF($A100="","",VLOOKUP($A100,'MG Universe'!$A$2:$R$9993,14))</f>
        <v/>
      </c>
      <c r="O100" s="18" t="str">
        <f>IF($A100="","",VLOOKUP($A100,'MG Universe'!$A$2:$R$9993,15))</f>
        <v/>
      </c>
      <c r="P100" s="19" t="str">
        <f>IF($A100="","",VLOOKUP($A100,'MG Universe'!$A$2:$R$9993,16))</f>
        <v/>
      </c>
      <c r="Q100" s="89" t="str">
        <f>IF($A100="","",VLOOKUP($A100,'MG Universe'!$A$2:$R$9993,17))</f>
        <v/>
      </c>
      <c r="R100" s="18" t="str">
        <f>IF($A100="","",VLOOKUP($A100,'MG Universe'!$A$2:$R$9993,18))</f>
        <v/>
      </c>
    </row>
    <row r="101" spans="1:18" x14ac:dyDescent="0.55000000000000004">
      <c r="A101" s="84"/>
      <c r="B101" s="15" t="str">
        <f>IF($A101="","",VLOOKUP($A101,'MG Universe'!$A$2:$R$9993,2))</f>
        <v/>
      </c>
      <c r="C101" s="15" t="str">
        <f>IF($A101="","",VLOOKUP($A101,'MG Universe'!$A$2:$R$9993,3))</f>
        <v/>
      </c>
      <c r="D101" s="15" t="str">
        <f>IF($A101="","",VLOOKUP($A101,'MG Universe'!$A$2:$R$9993,4))</f>
        <v/>
      </c>
      <c r="E101" s="15" t="str">
        <f>IF($A101="","",VLOOKUP($A101,'MG Universe'!$A$2:$R$9993,5))</f>
        <v/>
      </c>
      <c r="F101" s="16" t="str">
        <f>IF($A101="","",VLOOKUP($A101,'MG Universe'!$A$2:$R$9993,6))</f>
        <v/>
      </c>
      <c r="G101" s="85" t="str">
        <f>IF($A101="","",VLOOKUP($A101,'MG Universe'!$A$2:$R$9993,7))</f>
        <v/>
      </c>
      <c r="H101" s="18" t="str">
        <f>IF($A101="","",VLOOKUP($A101,'MG Universe'!$A$2:$R$9993,8))</f>
        <v/>
      </c>
      <c r="I101" s="18" t="str">
        <f>IF($A101="","",VLOOKUP($A101,'MG Universe'!$A$2:$R$9993,9))</f>
        <v/>
      </c>
      <c r="J101" s="19" t="str">
        <f>IF($A101="","",VLOOKUP($A101,'MG Universe'!$A$2:$R$9993,10))</f>
        <v/>
      </c>
      <c r="K101" s="86" t="str">
        <f>IF($A101="","",VLOOKUP($A101,'MG Universe'!$A$2:$R$9993,11))</f>
        <v/>
      </c>
      <c r="L101" s="115" t="str">
        <f>IF($A101="","",VLOOKUP($A101,'MG Universe'!$A$2:$R$9993,12))</f>
        <v/>
      </c>
      <c r="M101" s="15" t="str">
        <f>IF($A101="","",VLOOKUP($A101,'MG Universe'!$A$2:$R$9993,13))</f>
        <v/>
      </c>
      <c r="N101" s="88" t="str">
        <f>IF($A101="","",VLOOKUP($A101,'MG Universe'!$A$2:$R$9993,14))</f>
        <v/>
      </c>
      <c r="O101" s="18" t="str">
        <f>IF($A101="","",VLOOKUP($A101,'MG Universe'!$A$2:$R$9993,15))</f>
        <v/>
      </c>
      <c r="P101" s="19" t="str">
        <f>IF($A101="","",VLOOKUP($A101,'MG Universe'!$A$2:$R$9993,16))</f>
        <v/>
      </c>
      <c r="Q101" s="89" t="str">
        <f>IF($A101="","",VLOOKUP($A101,'MG Universe'!$A$2:$R$9993,17))</f>
        <v/>
      </c>
      <c r="R101" s="18" t="str">
        <f>IF($A101="","",VLOOKUP($A101,'MG Universe'!$A$2:$R$9993,18))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/>
  </sheetViews>
  <sheetFormatPr defaultRowHeight="14.4" x14ac:dyDescent="0.55000000000000004"/>
  <cols>
    <col min="2" max="2" width="30.83984375" bestFit="1" customWidth="1"/>
    <col min="3" max="3" width="12.41796875" customWidth="1"/>
    <col min="4" max="4" width="8.26171875" bestFit="1" customWidth="1"/>
    <col min="5" max="5" width="8.15625" bestFit="1" customWidth="1"/>
    <col min="6" max="6" width="8" bestFit="1" customWidth="1"/>
    <col min="7" max="7" width="10.68359375" style="17" bestFit="1" customWidth="1"/>
    <col min="8" max="8" width="11.68359375" customWidth="1"/>
    <col min="9" max="9" width="10.15625" style="13" bestFit="1" customWidth="1"/>
    <col min="10" max="10" width="10.15625" style="5" bestFit="1" customWidth="1"/>
    <col min="11" max="11" width="7.3125" style="4" bestFit="1" customWidth="1"/>
    <col min="12" max="12" width="9.15625" style="5" bestFit="1" customWidth="1"/>
    <col min="13" max="13" width="5.578125" style="4" bestFit="1" customWidth="1"/>
    <col min="14" max="14" width="7.68359375" style="4" bestFit="1" customWidth="1"/>
    <col min="15" max="15" width="9.68359375" style="13" bestFit="1" customWidth="1"/>
    <col min="16" max="16" width="9.83984375" style="5" bestFit="1" customWidth="1"/>
    <col min="17" max="17" width="9.15625" style="90"/>
    <col min="18" max="18" width="9" style="13" bestFit="1" customWidth="1"/>
    <col min="19" max="19" width="20" customWidth="1"/>
    <col min="20" max="20" width="14.9453125" bestFit="1" customWidth="1"/>
  </cols>
  <sheetData>
    <row r="1" spans="1:21" ht="72" x14ac:dyDescent="0.55000000000000004">
      <c r="A1" s="97" t="str">
        <f>'MG Universe'!A1</f>
        <v>Ticker</v>
      </c>
      <c r="B1" s="98" t="str">
        <f>'MG Universe'!B1</f>
        <v>Name with Link</v>
      </c>
      <c r="C1" s="99" t="s">
        <v>21</v>
      </c>
      <c r="D1" s="99" t="str">
        <f>'MG Universe'!D1</f>
        <v>Investor Type</v>
      </c>
      <c r="E1" s="99" t="str">
        <f>'MG Universe'!E1</f>
        <v>MG Opinion</v>
      </c>
      <c r="F1" s="99" t="str">
        <f>'MG Universe'!F1</f>
        <v>Full MG Rating</v>
      </c>
      <c r="G1" s="100" t="str">
        <f>'MG Universe'!G1</f>
        <v>Latest Valuation Date</v>
      </c>
      <c r="H1" s="101" t="str">
        <f>'MG Universe'!H1</f>
        <v>MG Value</v>
      </c>
      <c r="I1" s="101" t="str">
        <f>'MG Universe'!I1</f>
        <v>Recent Price</v>
      </c>
      <c r="J1" s="102" t="str">
        <f>'MG Universe'!J1</f>
        <v>Price as a percent of Value</v>
      </c>
      <c r="K1" s="103" t="str">
        <f>'MG Universe'!K1</f>
        <v>PEmg Ratio</v>
      </c>
      <c r="L1" s="102" t="str">
        <f>'MG Universe'!L1</f>
        <v>Div. Yield</v>
      </c>
      <c r="M1" s="103" t="str">
        <f>'MG Universe'!M1</f>
        <v>Beta</v>
      </c>
      <c r="N1" s="103" t="str">
        <f>'MG Universe'!N1</f>
        <v>Current Ratio</v>
      </c>
      <c r="O1" s="101" t="str">
        <f>'MG Universe'!O1</f>
        <v>NCAV</v>
      </c>
      <c r="P1" s="102" t="str">
        <f>'MG Universe'!P1</f>
        <v>Market-implied Growth Rate</v>
      </c>
      <c r="Q1" s="104" t="str">
        <f>'MG Universe'!Q1</f>
        <v>Consecutive Years of Dividend Growth</v>
      </c>
      <c r="R1" s="101" t="str">
        <f>'MG Universe'!R1</f>
        <v>Graham Number</v>
      </c>
      <c r="S1" s="101" t="s">
        <v>1688</v>
      </c>
      <c r="T1" s="101" t="s">
        <v>1123</v>
      </c>
      <c r="U1" s="101" t="s">
        <v>1689</v>
      </c>
    </row>
    <row r="2" spans="1:21" x14ac:dyDescent="0.55000000000000004">
      <c r="A2" s="14" t="s">
        <v>106</v>
      </c>
      <c r="B2" s="124" t="s">
        <v>107</v>
      </c>
      <c r="C2" s="125" t="s">
        <v>118</v>
      </c>
      <c r="D2" s="14" t="s">
        <v>37</v>
      </c>
      <c r="E2" s="14" t="s">
        <v>26</v>
      </c>
      <c r="F2" s="14" t="s">
        <v>50</v>
      </c>
      <c r="G2" s="93">
        <v>42794</v>
      </c>
      <c r="H2" s="94">
        <v>41.71</v>
      </c>
      <c r="I2" s="94">
        <v>81.93</v>
      </c>
      <c r="J2" s="95">
        <v>1.9642999999999999</v>
      </c>
      <c r="K2" s="96">
        <v>30.12</v>
      </c>
      <c r="L2" s="95">
        <v>2.0500000000000001E-2</v>
      </c>
      <c r="M2" s="96">
        <v>1.2</v>
      </c>
      <c r="N2" s="96">
        <v>8.91</v>
      </c>
      <c r="O2" s="94">
        <v>7.46</v>
      </c>
      <c r="P2" s="95">
        <v>0.1081</v>
      </c>
      <c r="Q2" s="96">
        <v>14</v>
      </c>
      <c r="R2" s="94">
        <v>36.24</v>
      </c>
      <c r="S2" s="14" t="s">
        <v>1572</v>
      </c>
      <c r="T2" s="128">
        <v>25519399599</v>
      </c>
      <c r="U2" s="14" t="s">
        <v>1573</v>
      </c>
    </row>
    <row r="3" spans="1:21" x14ac:dyDescent="0.55000000000000004">
      <c r="A3" s="14" t="s">
        <v>177</v>
      </c>
      <c r="B3" s="124" t="s">
        <v>178</v>
      </c>
      <c r="C3" s="125" t="s">
        <v>32</v>
      </c>
      <c r="D3" s="14" t="s">
        <v>31</v>
      </c>
      <c r="E3" s="14" t="s">
        <v>26</v>
      </c>
      <c r="F3" s="14" t="s">
        <v>46</v>
      </c>
      <c r="G3" s="93">
        <v>42794</v>
      </c>
      <c r="H3" s="94">
        <v>43.31</v>
      </c>
      <c r="I3" s="94">
        <v>114.79</v>
      </c>
      <c r="J3" s="95">
        <v>2.6503999999999999</v>
      </c>
      <c r="K3" s="96">
        <v>66.349999999999994</v>
      </c>
      <c r="L3" s="95">
        <v>1.8100000000000002E-2</v>
      </c>
      <c r="M3" s="96">
        <v>0.6</v>
      </c>
      <c r="N3" s="96">
        <v>0.9</v>
      </c>
      <c r="O3" s="94">
        <v>-52.51</v>
      </c>
      <c r="P3" s="95">
        <v>0.2893</v>
      </c>
      <c r="Q3" s="96">
        <v>5</v>
      </c>
      <c r="R3" s="94">
        <v>26.63</v>
      </c>
      <c r="S3" s="14" t="s">
        <v>1580</v>
      </c>
      <c r="T3" s="128">
        <v>48226761654</v>
      </c>
      <c r="U3" s="14" t="s">
        <v>1573</v>
      </c>
    </row>
    <row r="4" spans="1:21" x14ac:dyDescent="0.55000000000000004">
      <c r="A4" s="14" t="s">
        <v>1543</v>
      </c>
      <c r="B4" s="124" t="s">
        <v>1722</v>
      </c>
      <c r="C4" s="125" t="s">
        <v>30</v>
      </c>
      <c r="D4" s="14" t="s">
        <v>31</v>
      </c>
      <c r="E4" s="14" t="s">
        <v>32</v>
      </c>
      <c r="F4" s="14" t="s">
        <v>33</v>
      </c>
      <c r="G4" s="93">
        <v>42794</v>
      </c>
      <c r="H4" s="94">
        <v>31.42</v>
      </c>
      <c r="I4" s="94">
        <v>29.82</v>
      </c>
      <c r="J4" s="95">
        <v>0.94910000000000005</v>
      </c>
      <c r="K4" s="96">
        <v>36.369999999999997</v>
      </c>
      <c r="L4" s="95">
        <v>1.34E-2</v>
      </c>
      <c r="M4" s="105" t="e">
        <v>#N/A</v>
      </c>
      <c r="N4" s="96">
        <v>0.99</v>
      </c>
      <c r="O4" s="94">
        <v>-21.64</v>
      </c>
      <c r="P4" s="95">
        <v>0.13930000000000001</v>
      </c>
      <c r="Q4" s="96">
        <v>2</v>
      </c>
      <c r="R4" s="94">
        <v>9.3000000000000007</v>
      </c>
      <c r="S4" s="14" t="s">
        <v>1581</v>
      </c>
      <c r="T4" s="128">
        <v>4910453356</v>
      </c>
      <c r="U4" s="14" t="s">
        <v>1575</v>
      </c>
    </row>
    <row r="5" spans="1:21" x14ac:dyDescent="0.55000000000000004">
      <c r="A5" s="14" t="s">
        <v>1736</v>
      </c>
      <c r="B5" s="124" t="s">
        <v>1737</v>
      </c>
      <c r="C5" s="125" t="s">
        <v>49</v>
      </c>
      <c r="D5" s="14" t="s">
        <v>31</v>
      </c>
      <c r="E5" s="14" t="s">
        <v>38</v>
      </c>
      <c r="F5" s="14" t="s">
        <v>89</v>
      </c>
      <c r="G5" s="93">
        <v>42794</v>
      </c>
      <c r="H5" s="94">
        <v>106.52</v>
      </c>
      <c r="I5" s="94">
        <v>75.48</v>
      </c>
      <c r="J5" s="95">
        <v>0.70860000000000001</v>
      </c>
      <c r="K5" s="96">
        <v>27.25</v>
      </c>
      <c r="L5" s="95">
        <v>0.04</v>
      </c>
      <c r="M5" s="96">
        <v>1.5</v>
      </c>
      <c r="N5" s="96">
        <v>1.1399999999999999</v>
      </c>
      <c r="O5" s="94">
        <v>-25.74</v>
      </c>
      <c r="P5" s="95">
        <v>9.3700000000000006E-2</v>
      </c>
      <c r="Q5" s="96">
        <v>4</v>
      </c>
      <c r="R5" s="94">
        <v>27.6</v>
      </c>
      <c r="S5" s="14" t="s">
        <v>1638</v>
      </c>
      <c r="T5" s="128">
        <v>6254866800</v>
      </c>
      <c r="U5" s="14" t="s">
        <v>1575</v>
      </c>
    </row>
    <row r="6" spans="1:21" x14ac:dyDescent="0.55000000000000004">
      <c r="A6" s="14" t="s">
        <v>1738</v>
      </c>
      <c r="B6" s="124" t="s">
        <v>1739</v>
      </c>
      <c r="C6" s="125" t="s">
        <v>57</v>
      </c>
      <c r="D6" s="14" t="s">
        <v>37</v>
      </c>
      <c r="E6" s="14" t="s">
        <v>26</v>
      </c>
      <c r="F6" s="14" t="s">
        <v>50</v>
      </c>
      <c r="G6" s="93">
        <v>42794</v>
      </c>
      <c r="H6" s="94">
        <v>46.85</v>
      </c>
      <c r="I6" s="94">
        <v>131.80000000000001</v>
      </c>
      <c r="J6" s="95">
        <v>2.8132000000000001</v>
      </c>
      <c r="K6" s="96">
        <v>31.84</v>
      </c>
      <c r="L6" s="95">
        <v>1.5599999999999999E-2</v>
      </c>
      <c r="M6" s="96">
        <v>0.9</v>
      </c>
      <c r="N6" s="96">
        <v>3.97</v>
      </c>
      <c r="O6" s="94">
        <v>5.28</v>
      </c>
      <c r="P6" s="95">
        <v>0.1167</v>
      </c>
      <c r="Q6" s="96">
        <v>2</v>
      </c>
      <c r="R6" s="94">
        <v>46.7</v>
      </c>
      <c r="S6" s="14" t="s">
        <v>1585</v>
      </c>
      <c r="T6" s="128">
        <v>3606240512</v>
      </c>
      <c r="U6" s="14" t="s">
        <v>1575</v>
      </c>
    </row>
    <row r="7" spans="1:21" x14ac:dyDescent="0.55000000000000004">
      <c r="A7" s="14" t="s">
        <v>1756</v>
      </c>
      <c r="B7" s="124" t="s">
        <v>1757</v>
      </c>
      <c r="C7" s="125" t="s">
        <v>25</v>
      </c>
      <c r="D7" s="14" t="s">
        <v>31</v>
      </c>
      <c r="E7" s="14" t="s">
        <v>26</v>
      </c>
      <c r="F7" s="14" t="s">
        <v>46</v>
      </c>
      <c r="G7" s="93">
        <v>42794</v>
      </c>
      <c r="H7" s="94">
        <v>4.63</v>
      </c>
      <c r="I7" s="94">
        <v>77.540000000000006</v>
      </c>
      <c r="J7" s="95">
        <v>16.747299999999999</v>
      </c>
      <c r="K7" s="96">
        <v>22.48</v>
      </c>
      <c r="L7" s="95">
        <v>0</v>
      </c>
      <c r="M7" s="96">
        <v>1</v>
      </c>
      <c r="N7" s="96">
        <v>2.68</v>
      </c>
      <c r="O7" s="94">
        <v>4.63</v>
      </c>
      <c r="P7" s="95">
        <v>6.9900000000000004E-2</v>
      </c>
      <c r="Q7" s="96">
        <v>0</v>
      </c>
      <c r="R7" s="94">
        <v>36.67</v>
      </c>
      <c r="S7" s="14" t="s">
        <v>1583</v>
      </c>
      <c r="T7" s="128">
        <v>877177696</v>
      </c>
      <c r="U7" s="14" t="s">
        <v>1595</v>
      </c>
    </row>
    <row r="8" spans="1:21" x14ac:dyDescent="0.55000000000000004">
      <c r="A8" s="14" t="s">
        <v>970</v>
      </c>
      <c r="B8" s="124" t="s">
        <v>971</v>
      </c>
      <c r="C8" s="125" t="s">
        <v>25</v>
      </c>
      <c r="D8" s="14" t="s">
        <v>31</v>
      </c>
      <c r="E8" s="14" t="s">
        <v>26</v>
      </c>
      <c r="F8" s="14" t="s">
        <v>46</v>
      </c>
      <c r="G8" s="93">
        <v>42794</v>
      </c>
      <c r="H8" s="94">
        <v>0</v>
      </c>
      <c r="I8" s="94">
        <v>1.36</v>
      </c>
      <c r="J8" s="14" t="s">
        <v>40</v>
      </c>
      <c r="K8" s="14" t="s">
        <v>40</v>
      </c>
      <c r="L8" s="95">
        <v>0.18379999999999999</v>
      </c>
      <c r="M8" s="96">
        <v>2.2000000000000002</v>
      </c>
      <c r="N8" s="96">
        <v>0.5</v>
      </c>
      <c r="O8" s="94">
        <v>-29.99</v>
      </c>
      <c r="P8" s="95">
        <v>-4.3799999999999999E-2</v>
      </c>
      <c r="Q8" s="96">
        <v>0</v>
      </c>
      <c r="R8" s="94">
        <v>0</v>
      </c>
      <c r="S8" s="14" t="s">
        <v>1596</v>
      </c>
      <c r="T8" s="128">
        <v>65446225</v>
      </c>
      <c r="U8" s="14" t="s">
        <v>1595</v>
      </c>
    </row>
    <row r="9" spans="1:21" x14ac:dyDescent="0.55000000000000004">
      <c r="A9" s="14" t="s">
        <v>1762</v>
      </c>
      <c r="B9" s="124" t="s">
        <v>1763</v>
      </c>
      <c r="C9" s="125" t="s">
        <v>30</v>
      </c>
      <c r="D9" s="14" t="s">
        <v>31</v>
      </c>
      <c r="E9" s="14" t="s">
        <v>32</v>
      </c>
      <c r="F9" s="14" t="s">
        <v>33</v>
      </c>
      <c r="G9" s="93">
        <v>42794</v>
      </c>
      <c r="H9" s="94">
        <v>39.729999999999997</v>
      </c>
      <c r="I9" s="94">
        <v>34.25</v>
      </c>
      <c r="J9" s="95">
        <v>0.86209999999999998</v>
      </c>
      <c r="K9" s="96">
        <v>20.76</v>
      </c>
      <c r="L9" s="95">
        <v>1.3100000000000001E-2</v>
      </c>
      <c r="M9" s="96">
        <v>1.2</v>
      </c>
      <c r="N9" s="96">
        <v>1.48</v>
      </c>
      <c r="O9" s="94">
        <v>-6.77</v>
      </c>
      <c r="P9" s="95">
        <v>6.13E-2</v>
      </c>
      <c r="Q9" s="96">
        <v>6</v>
      </c>
      <c r="R9" s="94">
        <v>27.65</v>
      </c>
      <c r="S9" s="14" t="s">
        <v>1582</v>
      </c>
      <c r="T9" s="128">
        <v>3835569409</v>
      </c>
      <c r="U9" s="14" t="s">
        <v>1575</v>
      </c>
    </row>
    <row r="10" spans="1:21" x14ac:dyDescent="0.55000000000000004">
      <c r="A10" s="14" t="s">
        <v>1012</v>
      </c>
      <c r="B10" s="124" t="s">
        <v>1013</v>
      </c>
      <c r="C10" s="125" t="s">
        <v>30</v>
      </c>
      <c r="D10" s="14" t="s">
        <v>31</v>
      </c>
      <c r="E10" s="14" t="s">
        <v>32</v>
      </c>
      <c r="F10" s="14" t="s">
        <v>33</v>
      </c>
      <c r="G10" s="93">
        <v>42794</v>
      </c>
      <c r="H10" s="94">
        <v>173.14</v>
      </c>
      <c r="I10" s="94">
        <v>165.38</v>
      </c>
      <c r="J10" s="95">
        <v>0.95520000000000005</v>
      </c>
      <c r="K10" s="96">
        <v>22.32</v>
      </c>
      <c r="L10" s="95">
        <v>1.44E-2</v>
      </c>
      <c r="M10" s="96">
        <v>0.7</v>
      </c>
      <c r="N10" s="96">
        <v>0.69</v>
      </c>
      <c r="O10" s="94">
        <v>-52.33</v>
      </c>
      <c r="P10" s="95">
        <v>6.9099999999999995E-2</v>
      </c>
      <c r="Q10" s="96">
        <v>8</v>
      </c>
      <c r="R10" s="94">
        <v>92.37</v>
      </c>
      <c r="S10" s="14" t="s">
        <v>1591</v>
      </c>
      <c r="T10" s="128">
        <v>159541804768</v>
      </c>
      <c r="U10" s="14" t="s">
        <v>1573</v>
      </c>
    </row>
    <row r="11" spans="1:21" x14ac:dyDescent="0.55000000000000004">
      <c r="A11" s="14" t="s">
        <v>1036</v>
      </c>
      <c r="B11" s="124" t="s">
        <v>1037</v>
      </c>
      <c r="C11" s="125" t="s">
        <v>24</v>
      </c>
      <c r="D11" s="14" t="s">
        <v>37</v>
      </c>
      <c r="E11" s="14" t="s">
        <v>38</v>
      </c>
      <c r="F11" s="14" t="s">
        <v>39</v>
      </c>
      <c r="G11" s="93">
        <v>42794</v>
      </c>
      <c r="H11" s="94">
        <v>166.75</v>
      </c>
      <c r="I11" s="94">
        <v>67.95</v>
      </c>
      <c r="J11" s="95">
        <v>0.40749999999999997</v>
      </c>
      <c r="K11" s="96">
        <v>12.27</v>
      </c>
      <c r="L11" s="95">
        <v>3.5299999999999998E-2</v>
      </c>
      <c r="M11" s="96">
        <v>1.4</v>
      </c>
      <c r="N11" s="96">
        <v>2.02</v>
      </c>
      <c r="O11" s="94">
        <v>-20.149999999999999</v>
      </c>
      <c r="P11" s="95">
        <v>1.8800000000000001E-2</v>
      </c>
      <c r="Q11" s="96">
        <v>7</v>
      </c>
      <c r="R11" s="94">
        <v>64.459999999999994</v>
      </c>
      <c r="S11" s="14" t="s">
        <v>1596</v>
      </c>
      <c r="T11" s="128">
        <v>30887683432</v>
      </c>
      <c r="U11" s="14" t="s">
        <v>1573</v>
      </c>
    </row>
    <row r="12" spans="1:21" x14ac:dyDescent="0.55000000000000004">
      <c r="A12" s="14" t="s">
        <v>1720</v>
      </c>
      <c r="B12" s="124" t="s">
        <v>1721</v>
      </c>
      <c r="C12" s="125" t="s">
        <v>24</v>
      </c>
      <c r="D12" s="14" t="s">
        <v>37</v>
      </c>
      <c r="E12" s="14" t="s">
        <v>32</v>
      </c>
      <c r="F12" s="14" t="s">
        <v>44</v>
      </c>
      <c r="G12" s="93">
        <v>42793</v>
      </c>
      <c r="H12" s="94">
        <v>99.67</v>
      </c>
      <c r="I12" s="94">
        <v>103.3</v>
      </c>
      <c r="J12" s="95">
        <v>1.0364</v>
      </c>
      <c r="K12" s="96">
        <v>22.26</v>
      </c>
      <c r="L12" s="95">
        <v>1.26E-2</v>
      </c>
      <c r="M12" s="96">
        <v>0.8</v>
      </c>
      <c r="N12" s="96">
        <v>2.64</v>
      </c>
      <c r="O12" s="94">
        <v>-2.21</v>
      </c>
      <c r="P12" s="95">
        <v>6.88E-2</v>
      </c>
      <c r="Q12" s="96">
        <v>20</v>
      </c>
      <c r="R12" s="94">
        <v>70.650000000000006</v>
      </c>
      <c r="S12" s="14" t="s">
        <v>1632</v>
      </c>
      <c r="T12" s="128">
        <v>6688804633</v>
      </c>
      <c r="U12" s="14" t="s">
        <v>1575</v>
      </c>
    </row>
    <row r="13" spans="1:21" x14ac:dyDescent="0.55000000000000004">
      <c r="A13" s="14" t="s">
        <v>491</v>
      </c>
      <c r="B13" s="124" t="s">
        <v>492</v>
      </c>
      <c r="C13" s="125" t="s">
        <v>25</v>
      </c>
      <c r="D13" s="14" t="s">
        <v>31</v>
      </c>
      <c r="E13" s="14" t="s">
        <v>26</v>
      </c>
      <c r="F13" s="14" t="s">
        <v>46</v>
      </c>
      <c r="G13" s="93">
        <v>42793</v>
      </c>
      <c r="H13" s="94">
        <v>0</v>
      </c>
      <c r="I13" s="94">
        <v>2.93</v>
      </c>
      <c r="J13" s="14" t="s">
        <v>40</v>
      </c>
      <c r="K13" s="14" t="s">
        <v>40</v>
      </c>
      <c r="L13" s="95">
        <v>0.14330000000000001</v>
      </c>
      <c r="M13" s="96">
        <v>0.8</v>
      </c>
      <c r="N13" s="96">
        <v>0.68</v>
      </c>
      <c r="O13" s="94">
        <v>-19.45</v>
      </c>
      <c r="P13" s="95">
        <v>-0.1158</v>
      </c>
      <c r="Q13" s="96">
        <v>2</v>
      </c>
      <c r="R13" s="94">
        <v>0</v>
      </c>
      <c r="S13" s="14" t="s">
        <v>1597</v>
      </c>
      <c r="T13" s="128">
        <v>3355379563</v>
      </c>
      <c r="U13" s="14" t="s">
        <v>1575</v>
      </c>
    </row>
    <row r="14" spans="1:21" x14ac:dyDescent="0.55000000000000004">
      <c r="A14" s="14" t="s">
        <v>1734</v>
      </c>
      <c r="B14" s="124" t="s">
        <v>1735</v>
      </c>
      <c r="C14" s="125" t="s">
        <v>49</v>
      </c>
      <c r="D14" s="14" t="s">
        <v>31</v>
      </c>
      <c r="E14" s="14" t="s">
        <v>38</v>
      </c>
      <c r="F14" s="14" t="s">
        <v>89</v>
      </c>
      <c r="G14" s="93">
        <v>42793</v>
      </c>
      <c r="H14" s="94">
        <v>234.95</v>
      </c>
      <c r="I14" s="94">
        <v>95.67</v>
      </c>
      <c r="J14" s="95">
        <v>0.40720000000000001</v>
      </c>
      <c r="K14" s="96">
        <v>15.68</v>
      </c>
      <c r="L14" s="95">
        <v>9.4000000000000004E-3</v>
      </c>
      <c r="M14" s="96">
        <v>1.7</v>
      </c>
      <c r="N14" s="96">
        <v>1.17</v>
      </c>
      <c r="O14" s="94">
        <v>-26.29</v>
      </c>
      <c r="P14" s="95">
        <v>3.5900000000000001E-2</v>
      </c>
      <c r="Q14" s="96">
        <v>3</v>
      </c>
      <c r="R14" s="94">
        <v>75.64</v>
      </c>
      <c r="S14" s="14" t="s">
        <v>1578</v>
      </c>
      <c r="T14" s="128">
        <v>2415970345</v>
      </c>
      <c r="U14" s="14" t="s">
        <v>1575</v>
      </c>
    </row>
    <row r="15" spans="1:21" x14ac:dyDescent="0.55000000000000004">
      <c r="A15" s="14" t="s">
        <v>799</v>
      </c>
      <c r="B15" s="124" t="s">
        <v>800</v>
      </c>
      <c r="C15" s="125" t="s">
        <v>25</v>
      </c>
      <c r="D15" s="14" t="s">
        <v>31</v>
      </c>
      <c r="E15" s="14" t="s">
        <v>26</v>
      </c>
      <c r="F15" s="14" t="s">
        <v>46</v>
      </c>
      <c r="G15" s="93">
        <v>42793</v>
      </c>
      <c r="H15" s="94">
        <v>0</v>
      </c>
      <c r="I15" s="94">
        <v>65.55</v>
      </c>
      <c r="J15" s="14" t="s">
        <v>40</v>
      </c>
      <c r="K15" s="14" t="s">
        <v>40</v>
      </c>
      <c r="L15" s="95">
        <v>4.6100000000000002E-2</v>
      </c>
      <c r="M15" s="96">
        <v>0.8</v>
      </c>
      <c r="N15" s="96">
        <v>1.32</v>
      </c>
      <c r="O15" s="94">
        <v>-17.260000000000002</v>
      </c>
      <c r="P15" s="95">
        <v>-0.25530000000000003</v>
      </c>
      <c r="Q15" s="96">
        <v>15</v>
      </c>
      <c r="R15" s="94">
        <v>14.88</v>
      </c>
      <c r="S15" s="14" t="s">
        <v>1596</v>
      </c>
      <c r="T15" s="128">
        <v>50547093306</v>
      </c>
      <c r="U15" s="14" t="s">
        <v>1573</v>
      </c>
    </row>
    <row r="16" spans="1:21" x14ac:dyDescent="0.55000000000000004">
      <c r="A16" s="14" t="s">
        <v>877</v>
      </c>
      <c r="B16" s="124" t="s">
        <v>878</v>
      </c>
      <c r="C16" s="125" t="s">
        <v>57</v>
      </c>
      <c r="D16" s="14" t="s">
        <v>37</v>
      </c>
      <c r="E16" s="14" t="s">
        <v>26</v>
      </c>
      <c r="F16" s="14" t="s">
        <v>50</v>
      </c>
      <c r="G16" s="93">
        <v>42793</v>
      </c>
      <c r="H16" s="94">
        <v>33.549999999999997</v>
      </c>
      <c r="I16" s="94">
        <v>74.45</v>
      </c>
      <c r="J16" s="95">
        <v>2.2191000000000001</v>
      </c>
      <c r="K16" s="96">
        <v>20.399999999999999</v>
      </c>
      <c r="L16" s="95">
        <v>1.2800000000000001E-2</v>
      </c>
      <c r="M16" s="96">
        <v>1.6</v>
      </c>
      <c r="N16" s="96">
        <v>2.1800000000000002</v>
      </c>
      <c r="O16" s="94">
        <v>-17.47</v>
      </c>
      <c r="P16" s="95">
        <v>5.9499999999999997E-2</v>
      </c>
      <c r="Q16" s="96">
        <v>13</v>
      </c>
      <c r="R16" s="94">
        <v>68.739999999999995</v>
      </c>
      <c r="S16" s="14" t="s">
        <v>1589</v>
      </c>
      <c r="T16" s="128">
        <v>3376780789</v>
      </c>
      <c r="U16" s="14" t="s">
        <v>1575</v>
      </c>
    </row>
    <row r="17" spans="1:21" x14ac:dyDescent="0.55000000000000004">
      <c r="A17" s="14" t="s">
        <v>885</v>
      </c>
      <c r="B17" s="124" t="s">
        <v>886</v>
      </c>
      <c r="C17" s="125" t="s">
        <v>36</v>
      </c>
      <c r="D17" s="14" t="s">
        <v>37</v>
      </c>
      <c r="E17" s="14" t="s">
        <v>38</v>
      </c>
      <c r="F17" s="14" t="s">
        <v>39</v>
      </c>
      <c r="G17" s="93">
        <v>42793</v>
      </c>
      <c r="H17" s="94">
        <v>93.2</v>
      </c>
      <c r="I17" s="94">
        <v>48.24</v>
      </c>
      <c r="J17" s="95">
        <v>0.51759999999999995</v>
      </c>
      <c r="K17" s="96">
        <v>19.14</v>
      </c>
      <c r="L17" s="95">
        <v>1.8200000000000001E-2</v>
      </c>
      <c r="M17" s="96">
        <v>1.2</v>
      </c>
      <c r="N17" s="96">
        <v>1.89</v>
      </c>
      <c r="O17" s="94">
        <v>4.5999999999999996</v>
      </c>
      <c r="P17" s="95">
        <v>5.3199999999999997E-2</v>
      </c>
      <c r="Q17" s="96">
        <v>5</v>
      </c>
      <c r="R17" s="94">
        <v>21.95</v>
      </c>
      <c r="S17" s="14" t="s">
        <v>1583</v>
      </c>
      <c r="T17" s="128">
        <v>6164906269</v>
      </c>
      <c r="U17" s="14" t="s">
        <v>1575</v>
      </c>
    </row>
    <row r="18" spans="1:21" x14ac:dyDescent="0.55000000000000004">
      <c r="A18" s="14" t="s">
        <v>1752</v>
      </c>
      <c r="B18" s="124" t="s">
        <v>1753</v>
      </c>
      <c r="C18" s="125" t="s">
        <v>57</v>
      </c>
      <c r="D18" s="14" t="s">
        <v>37</v>
      </c>
      <c r="E18" s="14" t="s">
        <v>26</v>
      </c>
      <c r="F18" s="14" t="s">
        <v>50</v>
      </c>
      <c r="G18" s="93">
        <v>42793</v>
      </c>
      <c r="H18" s="94">
        <v>24.73</v>
      </c>
      <c r="I18" s="94">
        <v>36.6</v>
      </c>
      <c r="J18" s="95">
        <v>1.48</v>
      </c>
      <c r="K18" s="96">
        <v>31.83</v>
      </c>
      <c r="L18" s="95">
        <v>1.5299999999999999E-2</v>
      </c>
      <c r="M18" s="96">
        <v>1.4</v>
      </c>
      <c r="N18" s="96">
        <v>4.1100000000000003</v>
      </c>
      <c r="O18" s="94">
        <v>-2.31</v>
      </c>
      <c r="P18" s="95">
        <v>0.1166</v>
      </c>
      <c r="Q18" s="96">
        <v>3</v>
      </c>
      <c r="R18" s="94">
        <v>23.7</v>
      </c>
      <c r="S18" s="14" t="s">
        <v>1598</v>
      </c>
      <c r="T18" s="128">
        <v>9201953316</v>
      </c>
      <c r="U18" s="14" t="s">
        <v>1575</v>
      </c>
    </row>
    <row r="19" spans="1:21" x14ac:dyDescent="0.55000000000000004">
      <c r="A19" s="14" t="s">
        <v>1754</v>
      </c>
      <c r="B19" s="124" t="s">
        <v>1755</v>
      </c>
      <c r="C19" s="125" t="s">
        <v>32</v>
      </c>
      <c r="D19" s="14" t="s">
        <v>31</v>
      </c>
      <c r="E19" s="14" t="s">
        <v>26</v>
      </c>
      <c r="F19" s="14" t="s">
        <v>46</v>
      </c>
      <c r="G19" s="93">
        <v>42793</v>
      </c>
      <c r="H19" s="94">
        <v>56.57</v>
      </c>
      <c r="I19" s="94">
        <v>126.1</v>
      </c>
      <c r="J19" s="95">
        <v>2.2290999999999999</v>
      </c>
      <c r="K19" s="96">
        <v>57.58</v>
      </c>
      <c r="L19" s="95">
        <v>0</v>
      </c>
      <c r="M19" s="96">
        <v>0.1</v>
      </c>
      <c r="N19" s="96">
        <v>1.86</v>
      </c>
      <c r="O19" s="94">
        <v>-3.96</v>
      </c>
      <c r="P19" s="95">
        <v>0.24540000000000001</v>
      </c>
      <c r="Q19" s="96">
        <v>0</v>
      </c>
      <c r="R19" s="94">
        <v>42.13</v>
      </c>
      <c r="S19" s="14" t="s">
        <v>1577</v>
      </c>
      <c r="T19" s="128">
        <v>2088216984</v>
      </c>
      <c r="U19" s="14" t="s">
        <v>1575</v>
      </c>
    </row>
    <row r="20" spans="1:21" x14ac:dyDescent="0.55000000000000004">
      <c r="A20" s="14" t="s">
        <v>974</v>
      </c>
      <c r="B20" s="124" t="s">
        <v>975</v>
      </c>
      <c r="C20" s="125" t="s">
        <v>57</v>
      </c>
      <c r="D20" s="14" t="s">
        <v>31</v>
      </c>
      <c r="E20" s="14" t="s">
        <v>38</v>
      </c>
      <c r="F20" s="14" t="s">
        <v>89</v>
      </c>
      <c r="G20" s="93">
        <v>42793</v>
      </c>
      <c r="H20" s="94">
        <v>94.58</v>
      </c>
      <c r="I20" s="94">
        <v>25.63</v>
      </c>
      <c r="J20" s="95">
        <v>0.27100000000000002</v>
      </c>
      <c r="K20" s="96">
        <v>10.42</v>
      </c>
      <c r="L20" s="95">
        <v>2.18E-2</v>
      </c>
      <c r="M20" s="96">
        <v>1.6</v>
      </c>
      <c r="N20" s="96">
        <v>1.39</v>
      </c>
      <c r="O20" s="94">
        <v>-25.8</v>
      </c>
      <c r="P20" s="95">
        <v>9.5999999999999992E-3</v>
      </c>
      <c r="Q20" s="96">
        <v>0</v>
      </c>
      <c r="R20" s="94">
        <v>21.49</v>
      </c>
      <c r="S20" s="14" t="s">
        <v>1658</v>
      </c>
      <c r="T20" s="128">
        <v>5686064908</v>
      </c>
      <c r="U20" s="14" t="s">
        <v>1575</v>
      </c>
    </row>
    <row r="21" spans="1:21" ht="25.5" x14ac:dyDescent="0.55000000000000004">
      <c r="A21" s="14" t="s">
        <v>1758</v>
      </c>
      <c r="B21" s="124" t="s">
        <v>1759</v>
      </c>
      <c r="C21" s="125" t="s">
        <v>49</v>
      </c>
      <c r="D21" s="14" t="s">
        <v>31</v>
      </c>
      <c r="E21" s="14" t="s">
        <v>32</v>
      </c>
      <c r="F21" s="14" t="s">
        <v>33</v>
      </c>
      <c r="G21" s="93">
        <v>42793</v>
      </c>
      <c r="H21" s="94">
        <v>20.3</v>
      </c>
      <c r="I21" s="94">
        <v>15.67</v>
      </c>
      <c r="J21" s="95">
        <v>0.77190000000000003</v>
      </c>
      <c r="K21" s="96">
        <v>29.57</v>
      </c>
      <c r="L21" s="95">
        <v>3.5099999999999999E-2</v>
      </c>
      <c r="M21" s="96">
        <v>0.2</v>
      </c>
      <c r="N21" s="96">
        <v>0.15</v>
      </c>
      <c r="O21" s="94">
        <v>-9.9700000000000006</v>
      </c>
      <c r="P21" s="95">
        <v>0.1053</v>
      </c>
      <c r="Q21" s="96">
        <v>2</v>
      </c>
      <c r="R21" s="94">
        <v>3.44</v>
      </c>
      <c r="S21" s="14" t="s">
        <v>1580</v>
      </c>
      <c r="T21" s="128">
        <v>2953195747</v>
      </c>
      <c r="U21" s="14" t="s">
        <v>1575</v>
      </c>
    </row>
    <row r="22" spans="1:21" x14ac:dyDescent="0.55000000000000004">
      <c r="A22" s="14" t="s">
        <v>1718</v>
      </c>
      <c r="B22" s="124" t="s">
        <v>1719</v>
      </c>
      <c r="C22" s="125" t="s">
        <v>118</v>
      </c>
      <c r="D22" s="14" t="s">
        <v>37</v>
      </c>
      <c r="E22" s="14" t="s">
        <v>32</v>
      </c>
      <c r="F22" s="14" t="s">
        <v>44</v>
      </c>
      <c r="G22" s="93">
        <v>42792</v>
      </c>
      <c r="H22" s="94">
        <v>43.69</v>
      </c>
      <c r="I22" s="94">
        <v>39.409999999999997</v>
      </c>
      <c r="J22" s="95">
        <v>0.90200000000000002</v>
      </c>
      <c r="K22" s="96">
        <v>20.63</v>
      </c>
      <c r="L22" s="95">
        <v>1.8800000000000001E-2</v>
      </c>
      <c r="M22" s="96">
        <v>0.9</v>
      </c>
      <c r="N22" s="96">
        <v>2.2200000000000002</v>
      </c>
      <c r="O22" s="94">
        <v>-2.4500000000000002</v>
      </c>
      <c r="P22" s="95">
        <v>6.0699999999999997E-2</v>
      </c>
      <c r="Q22" s="96">
        <v>5</v>
      </c>
      <c r="R22" s="94">
        <v>20.47</v>
      </c>
      <c r="S22" s="14" t="s">
        <v>1581</v>
      </c>
      <c r="T22" s="128">
        <v>1270168649</v>
      </c>
      <c r="U22" s="14" t="s">
        <v>1595</v>
      </c>
    </row>
    <row r="23" spans="1:21" x14ac:dyDescent="0.55000000000000004">
      <c r="A23" s="14" t="s">
        <v>404</v>
      </c>
      <c r="B23" s="124" t="s">
        <v>405</v>
      </c>
      <c r="C23" s="125" t="s">
        <v>25</v>
      </c>
      <c r="D23" s="14" t="s">
        <v>31</v>
      </c>
      <c r="E23" s="14" t="s">
        <v>26</v>
      </c>
      <c r="F23" s="14" t="s">
        <v>46</v>
      </c>
      <c r="G23" s="93">
        <v>42792</v>
      </c>
      <c r="H23" s="94">
        <v>46.31</v>
      </c>
      <c r="I23" s="94">
        <v>69.41</v>
      </c>
      <c r="J23" s="95">
        <v>1.4987999999999999</v>
      </c>
      <c r="K23" s="96">
        <v>22.03</v>
      </c>
      <c r="L23" s="95">
        <v>0</v>
      </c>
      <c r="M23" s="96">
        <v>1</v>
      </c>
      <c r="N23" s="96">
        <v>1.48</v>
      </c>
      <c r="O23" s="94">
        <v>-51.4</v>
      </c>
      <c r="P23" s="95">
        <v>6.7699999999999996E-2</v>
      </c>
      <c r="Q23" s="96">
        <v>0</v>
      </c>
      <c r="R23" s="94">
        <v>42.37</v>
      </c>
      <c r="S23" s="14" t="s">
        <v>1591</v>
      </c>
      <c r="T23" s="128">
        <v>13533372331</v>
      </c>
      <c r="U23" s="14" t="s">
        <v>1573</v>
      </c>
    </row>
    <row r="24" spans="1:21" x14ac:dyDescent="0.55000000000000004">
      <c r="A24" s="14" t="s">
        <v>414</v>
      </c>
      <c r="B24" s="124" t="s">
        <v>415</v>
      </c>
      <c r="C24" s="125" t="s">
        <v>57</v>
      </c>
      <c r="D24" s="14" t="s">
        <v>31</v>
      </c>
      <c r="E24" s="14" t="s">
        <v>26</v>
      </c>
      <c r="F24" s="14" t="s">
        <v>46</v>
      </c>
      <c r="G24" s="93">
        <v>42792</v>
      </c>
      <c r="H24" s="94">
        <v>46.08</v>
      </c>
      <c r="I24" s="94">
        <v>77.040000000000006</v>
      </c>
      <c r="J24" s="95">
        <v>1.6718999999999999</v>
      </c>
      <c r="K24" s="96">
        <v>19.309999999999999</v>
      </c>
      <c r="L24" s="95">
        <v>3.4799999999999998E-2</v>
      </c>
      <c r="M24" s="96">
        <v>0</v>
      </c>
      <c r="N24" s="96">
        <v>0.89</v>
      </c>
      <c r="O24" s="94">
        <v>-99.77</v>
      </c>
      <c r="P24" s="95">
        <v>5.3999999999999999E-2</v>
      </c>
      <c r="Q24" s="96">
        <v>20</v>
      </c>
      <c r="R24" s="94">
        <v>65.2</v>
      </c>
      <c r="S24" s="14" t="s">
        <v>1586</v>
      </c>
      <c r="T24" s="128">
        <v>23458806008</v>
      </c>
      <c r="U24" s="14" t="s">
        <v>1573</v>
      </c>
    </row>
    <row r="25" spans="1:21" x14ac:dyDescent="0.55000000000000004">
      <c r="A25" s="14" t="s">
        <v>433</v>
      </c>
      <c r="B25" s="124" t="s">
        <v>434</v>
      </c>
      <c r="C25" s="125" t="s">
        <v>43</v>
      </c>
      <c r="D25" s="14" t="s">
        <v>25</v>
      </c>
      <c r="E25" s="14" t="s">
        <v>38</v>
      </c>
      <c r="F25" s="14" t="s">
        <v>131</v>
      </c>
      <c r="G25" s="93">
        <v>42792</v>
      </c>
      <c r="H25" s="94">
        <v>89.59</v>
      </c>
      <c r="I25" s="94">
        <v>63.07</v>
      </c>
      <c r="J25" s="95">
        <v>0.70399999999999996</v>
      </c>
      <c r="K25" s="96">
        <v>14.05</v>
      </c>
      <c r="L25" s="95">
        <v>3.2000000000000001E-2</v>
      </c>
      <c r="M25" s="96">
        <v>0.3</v>
      </c>
      <c r="N25" s="96">
        <v>0.37</v>
      </c>
      <c r="O25" s="94">
        <v>-27.02</v>
      </c>
      <c r="P25" s="95">
        <v>2.7699999999999999E-2</v>
      </c>
      <c r="Q25" s="96">
        <v>1</v>
      </c>
      <c r="R25" s="94">
        <v>24.78</v>
      </c>
      <c r="S25" s="14" t="s">
        <v>1580</v>
      </c>
      <c r="T25" s="128">
        <v>23329872161</v>
      </c>
      <c r="U25" s="14" t="s">
        <v>1573</v>
      </c>
    </row>
    <row r="26" spans="1:21" x14ac:dyDescent="0.55000000000000004">
      <c r="A26" s="14" t="s">
        <v>1732</v>
      </c>
      <c r="B26" s="124" t="s">
        <v>1733</v>
      </c>
      <c r="C26" s="125" t="s">
        <v>36</v>
      </c>
      <c r="D26" s="14" t="s">
        <v>37</v>
      </c>
      <c r="E26" s="14" t="s">
        <v>38</v>
      </c>
      <c r="F26" s="14" t="s">
        <v>39</v>
      </c>
      <c r="G26" s="93">
        <v>42792</v>
      </c>
      <c r="H26" s="94">
        <v>98.91</v>
      </c>
      <c r="I26" s="94">
        <v>71.7</v>
      </c>
      <c r="J26" s="95">
        <v>0.72489999999999999</v>
      </c>
      <c r="K26" s="96">
        <v>25.7</v>
      </c>
      <c r="L26" s="95">
        <v>2.8E-3</v>
      </c>
      <c r="M26" s="96">
        <v>1.1000000000000001</v>
      </c>
      <c r="N26" s="96">
        <v>2.04</v>
      </c>
      <c r="O26" s="94">
        <v>-26.47</v>
      </c>
      <c r="P26" s="95">
        <v>8.5999999999999993E-2</v>
      </c>
      <c r="Q26" s="96">
        <v>0</v>
      </c>
      <c r="R26" s="94">
        <v>39.96</v>
      </c>
      <c r="S26" s="14" t="s">
        <v>1583</v>
      </c>
      <c r="T26" s="128">
        <v>1217346854</v>
      </c>
      <c r="U26" s="14" t="s">
        <v>1595</v>
      </c>
    </row>
    <row r="27" spans="1:21" x14ac:dyDescent="0.55000000000000004">
      <c r="A27" s="14" t="s">
        <v>755</v>
      </c>
      <c r="B27" s="124" t="s">
        <v>756</v>
      </c>
      <c r="C27" s="125" t="s">
        <v>32</v>
      </c>
      <c r="D27" s="14" t="s">
        <v>31</v>
      </c>
      <c r="E27" s="14" t="s">
        <v>26</v>
      </c>
      <c r="F27" s="14" t="s">
        <v>46</v>
      </c>
      <c r="G27" s="93">
        <v>42792</v>
      </c>
      <c r="H27" s="94">
        <v>23.13</v>
      </c>
      <c r="I27" s="94">
        <v>142.13</v>
      </c>
      <c r="J27" s="95">
        <v>6.1448</v>
      </c>
      <c r="K27" s="96">
        <v>236.88</v>
      </c>
      <c r="L27" s="95">
        <v>0</v>
      </c>
      <c r="M27" s="96">
        <v>1.3</v>
      </c>
      <c r="N27" s="96">
        <v>1.25</v>
      </c>
      <c r="O27" s="94">
        <v>-11.82</v>
      </c>
      <c r="P27" s="95">
        <v>1.1418999999999999</v>
      </c>
      <c r="Q27" s="96">
        <v>0</v>
      </c>
      <c r="R27" s="94">
        <v>11.79</v>
      </c>
      <c r="S27" s="14" t="s">
        <v>1630</v>
      </c>
      <c r="T27" s="128">
        <v>61242732662</v>
      </c>
      <c r="U27" s="14" t="s">
        <v>1573</v>
      </c>
    </row>
    <row r="28" spans="1:21" x14ac:dyDescent="0.55000000000000004">
      <c r="A28" s="14" t="s">
        <v>1748</v>
      </c>
      <c r="B28" s="124" t="s">
        <v>1749</v>
      </c>
      <c r="C28" s="125" t="s">
        <v>25</v>
      </c>
      <c r="D28" s="14" t="s">
        <v>31</v>
      </c>
      <c r="E28" s="14" t="s">
        <v>26</v>
      </c>
      <c r="F28" s="14" t="s">
        <v>46</v>
      </c>
      <c r="G28" s="93">
        <v>42792</v>
      </c>
      <c r="H28" s="94">
        <v>14.25</v>
      </c>
      <c r="I28" s="94">
        <v>70.13</v>
      </c>
      <c r="J28" s="95">
        <v>4.9214000000000002</v>
      </c>
      <c r="K28" s="96">
        <v>34.89</v>
      </c>
      <c r="L28" s="95">
        <v>1.5100000000000001E-2</v>
      </c>
      <c r="M28" s="96">
        <v>1.3</v>
      </c>
      <c r="N28" s="96">
        <v>2.77</v>
      </c>
      <c r="O28" s="94">
        <v>-13.54</v>
      </c>
      <c r="P28" s="95">
        <v>0.13200000000000001</v>
      </c>
      <c r="Q28" s="96">
        <v>12</v>
      </c>
      <c r="R28" s="94">
        <v>38.270000000000003</v>
      </c>
      <c r="S28" s="14" t="s">
        <v>1591</v>
      </c>
      <c r="T28" s="128">
        <v>5964828301</v>
      </c>
      <c r="U28" s="14" t="s">
        <v>1575</v>
      </c>
    </row>
    <row r="29" spans="1:21" x14ac:dyDescent="0.55000000000000004">
      <c r="A29" s="14" t="s">
        <v>1750</v>
      </c>
      <c r="B29" s="124" t="s">
        <v>1751</v>
      </c>
      <c r="C29" s="125" t="s">
        <v>57</v>
      </c>
      <c r="D29" s="14" t="s">
        <v>37</v>
      </c>
      <c r="E29" s="14" t="s">
        <v>32</v>
      </c>
      <c r="F29" s="14" t="s">
        <v>44</v>
      </c>
      <c r="G29" s="93">
        <v>42792</v>
      </c>
      <c r="H29" s="94">
        <v>30.76</v>
      </c>
      <c r="I29" s="94">
        <v>24.75</v>
      </c>
      <c r="J29" s="95">
        <v>0.80459999999999998</v>
      </c>
      <c r="K29" s="96">
        <v>26.61</v>
      </c>
      <c r="L29" s="95">
        <v>1.1299999999999999E-2</v>
      </c>
      <c r="M29" s="96">
        <v>1.1000000000000001</v>
      </c>
      <c r="N29" s="14" t="s">
        <v>40</v>
      </c>
      <c r="O29" s="14" t="s">
        <v>40</v>
      </c>
      <c r="P29" s="95">
        <v>9.06E-2</v>
      </c>
      <c r="Q29" s="96">
        <v>0</v>
      </c>
      <c r="R29" s="94">
        <v>20.190000000000001</v>
      </c>
      <c r="S29" s="14" t="s">
        <v>1601</v>
      </c>
      <c r="T29" s="128">
        <v>3367872214</v>
      </c>
      <c r="U29" s="14" t="s">
        <v>1575</v>
      </c>
    </row>
    <row r="30" spans="1:21" x14ac:dyDescent="0.55000000000000004">
      <c r="A30" s="14" t="s">
        <v>1760</v>
      </c>
      <c r="B30" s="124" t="s">
        <v>1761</v>
      </c>
      <c r="C30" s="125" t="s">
        <v>32</v>
      </c>
      <c r="D30" s="14" t="s">
        <v>31</v>
      </c>
      <c r="E30" s="14" t="s">
        <v>26</v>
      </c>
      <c r="F30" s="14" t="s">
        <v>46</v>
      </c>
      <c r="G30" s="93">
        <v>42792</v>
      </c>
      <c r="H30" s="94">
        <v>16.3</v>
      </c>
      <c r="I30" s="94">
        <v>72.38</v>
      </c>
      <c r="J30" s="95">
        <v>4.4405000000000001</v>
      </c>
      <c r="K30" s="96">
        <v>172.33</v>
      </c>
      <c r="L30" s="95">
        <v>0</v>
      </c>
      <c r="M30" s="105" t="e">
        <v>#N/A</v>
      </c>
      <c r="N30" s="96">
        <v>2.4500000000000002</v>
      </c>
      <c r="O30" s="94">
        <v>3.66</v>
      </c>
      <c r="P30" s="95">
        <v>0.81920000000000004</v>
      </c>
      <c r="Q30" s="96">
        <v>0</v>
      </c>
      <c r="R30" s="94">
        <v>9.89</v>
      </c>
      <c r="S30" s="14" t="s">
        <v>1583</v>
      </c>
      <c r="T30" s="128">
        <v>1796314105</v>
      </c>
      <c r="U30" s="14" t="s">
        <v>1595</v>
      </c>
    </row>
    <row r="31" spans="1:21" x14ac:dyDescent="0.55000000000000004">
      <c r="A31" s="14" t="s">
        <v>1764</v>
      </c>
      <c r="B31" s="124" t="s">
        <v>1765</v>
      </c>
      <c r="C31" s="125" t="s">
        <v>25</v>
      </c>
      <c r="D31" s="14" t="s">
        <v>31</v>
      </c>
      <c r="E31" s="14" t="s">
        <v>26</v>
      </c>
      <c r="F31" s="14" t="s">
        <v>46</v>
      </c>
      <c r="G31" s="93">
        <v>42792</v>
      </c>
      <c r="H31" s="94">
        <v>1.72</v>
      </c>
      <c r="I31" s="94">
        <v>28.97</v>
      </c>
      <c r="J31" s="95">
        <v>16.843</v>
      </c>
      <c r="K31" s="96">
        <v>724.25</v>
      </c>
      <c r="L31" s="95">
        <v>8.2799999999999999E-2</v>
      </c>
      <c r="M31" s="105" t="e">
        <v>#N/A</v>
      </c>
      <c r="N31" s="96">
        <v>0.43</v>
      </c>
      <c r="O31" s="94">
        <v>-29.74</v>
      </c>
      <c r="P31" s="95">
        <v>3.5788000000000002</v>
      </c>
      <c r="Q31" s="96">
        <v>2</v>
      </c>
      <c r="R31" s="94">
        <v>0</v>
      </c>
      <c r="S31" s="14" t="s">
        <v>1580</v>
      </c>
      <c r="T31" s="128">
        <v>4559902922</v>
      </c>
      <c r="U31" s="14" t="s">
        <v>1575</v>
      </c>
    </row>
    <row r="32" spans="1:21" x14ac:dyDescent="0.55000000000000004">
      <c r="A32" s="14" t="s">
        <v>1716</v>
      </c>
      <c r="B32" s="124" t="s">
        <v>1717</v>
      </c>
      <c r="C32" s="125" t="s">
        <v>32</v>
      </c>
      <c r="D32" s="14" t="s">
        <v>31</v>
      </c>
      <c r="E32" s="14" t="s">
        <v>26</v>
      </c>
      <c r="F32" s="14" t="s">
        <v>46</v>
      </c>
      <c r="G32" s="93">
        <v>42791</v>
      </c>
      <c r="H32" s="94">
        <v>0</v>
      </c>
      <c r="I32" s="94">
        <v>32.549999999999997</v>
      </c>
      <c r="J32" s="14" t="s">
        <v>40</v>
      </c>
      <c r="K32" s="14" t="s">
        <v>40</v>
      </c>
      <c r="L32" s="95">
        <v>0</v>
      </c>
      <c r="M32" s="96">
        <v>2.2000000000000002</v>
      </c>
      <c r="N32" s="96">
        <v>0.34</v>
      </c>
      <c r="O32" s="94">
        <v>-24.06</v>
      </c>
      <c r="P32" s="95">
        <v>-6.7699999999999996E-2</v>
      </c>
      <c r="Q32" s="96">
        <v>0</v>
      </c>
      <c r="R32" s="94">
        <v>2.79</v>
      </c>
      <c r="S32" s="14" t="s">
        <v>1596</v>
      </c>
      <c r="T32" s="128">
        <v>2183537667</v>
      </c>
      <c r="U32" s="14" t="s">
        <v>1575</v>
      </c>
    </row>
    <row r="33" spans="1:21" x14ac:dyDescent="0.55000000000000004">
      <c r="A33" s="14" t="s">
        <v>376</v>
      </c>
      <c r="B33" s="124" t="s">
        <v>377</v>
      </c>
      <c r="C33" s="125" t="s">
        <v>25</v>
      </c>
      <c r="D33" s="14" t="s">
        <v>31</v>
      </c>
      <c r="E33" s="14" t="s">
        <v>26</v>
      </c>
      <c r="F33" s="14" t="s">
        <v>46</v>
      </c>
      <c r="G33" s="93">
        <v>42791</v>
      </c>
      <c r="H33" s="94">
        <v>59.28</v>
      </c>
      <c r="I33" s="94">
        <v>85.55</v>
      </c>
      <c r="J33" s="95">
        <v>1.4432</v>
      </c>
      <c r="K33" s="96">
        <v>21.6</v>
      </c>
      <c r="L33" s="95">
        <v>6.7000000000000002E-3</v>
      </c>
      <c r="M33" s="96">
        <v>1</v>
      </c>
      <c r="N33" s="96">
        <v>0.97</v>
      </c>
      <c r="O33" s="94">
        <v>-22.33</v>
      </c>
      <c r="P33" s="95">
        <v>6.5500000000000003E-2</v>
      </c>
      <c r="Q33" s="96">
        <v>4</v>
      </c>
      <c r="R33" s="94">
        <v>53.93</v>
      </c>
      <c r="S33" s="14" t="s">
        <v>1589</v>
      </c>
      <c r="T33" s="128">
        <v>59344580115</v>
      </c>
      <c r="U33" s="14" t="s">
        <v>1573</v>
      </c>
    </row>
    <row r="34" spans="1:21" x14ac:dyDescent="0.55000000000000004">
      <c r="A34" s="14" t="s">
        <v>383</v>
      </c>
      <c r="B34" s="124" t="s">
        <v>384</v>
      </c>
      <c r="C34" s="125" t="s">
        <v>49</v>
      </c>
      <c r="D34" s="14" t="s">
        <v>31</v>
      </c>
      <c r="E34" s="14" t="s">
        <v>38</v>
      </c>
      <c r="F34" s="14" t="s">
        <v>89</v>
      </c>
      <c r="G34" s="93">
        <v>42791</v>
      </c>
      <c r="H34" s="94">
        <v>170.59</v>
      </c>
      <c r="I34" s="94">
        <v>76.13</v>
      </c>
      <c r="J34" s="95">
        <v>0.44629999999999997</v>
      </c>
      <c r="K34" s="96">
        <v>14.7</v>
      </c>
      <c r="L34" s="95">
        <v>1.52E-2</v>
      </c>
      <c r="M34" s="96">
        <v>1.3</v>
      </c>
      <c r="N34" s="96">
        <v>1.31</v>
      </c>
      <c r="O34" s="94">
        <v>-16.34</v>
      </c>
      <c r="P34" s="95">
        <v>3.1E-2</v>
      </c>
      <c r="Q34" s="96">
        <v>2</v>
      </c>
      <c r="R34" s="94">
        <v>35.31</v>
      </c>
      <c r="S34" s="14" t="s">
        <v>1578</v>
      </c>
      <c r="T34" s="128">
        <v>20658210793</v>
      </c>
      <c r="U34" s="14" t="s">
        <v>1573</v>
      </c>
    </row>
    <row r="35" spans="1:21" x14ac:dyDescent="0.55000000000000004">
      <c r="A35" s="14" t="s">
        <v>1730</v>
      </c>
      <c r="B35" s="124" t="s">
        <v>1731</v>
      </c>
      <c r="C35" s="125" t="s">
        <v>49</v>
      </c>
      <c r="D35" s="14" t="s">
        <v>37</v>
      </c>
      <c r="E35" s="14" t="s">
        <v>26</v>
      </c>
      <c r="F35" s="14" t="s">
        <v>50</v>
      </c>
      <c r="G35" s="93">
        <v>42791</v>
      </c>
      <c r="H35" s="94">
        <v>83.99</v>
      </c>
      <c r="I35" s="94">
        <v>131.68</v>
      </c>
      <c r="J35" s="95">
        <v>1.5678000000000001</v>
      </c>
      <c r="K35" s="96">
        <v>31.5</v>
      </c>
      <c r="L35" s="95">
        <v>9.9000000000000008E-3</v>
      </c>
      <c r="M35" s="96">
        <v>1.1000000000000001</v>
      </c>
      <c r="N35" s="96">
        <v>3.16</v>
      </c>
      <c r="O35" s="94">
        <v>7.66</v>
      </c>
      <c r="P35" s="95">
        <v>0.115</v>
      </c>
      <c r="Q35" s="96">
        <v>9</v>
      </c>
      <c r="R35" s="94">
        <v>55.37</v>
      </c>
      <c r="S35" s="14" t="s">
        <v>1590</v>
      </c>
      <c r="T35" s="128">
        <v>1740388917</v>
      </c>
      <c r="U35" s="14" t="s">
        <v>1595</v>
      </c>
    </row>
    <row r="36" spans="1:21" x14ac:dyDescent="0.55000000000000004">
      <c r="A36" s="14" t="s">
        <v>1746</v>
      </c>
      <c r="B36" s="124" t="s">
        <v>1747</v>
      </c>
      <c r="C36" s="125" t="s">
        <v>25</v>
      </c>
      <c r="D36" s="14" t="s">
        <v>31</v>
      </c>
      <c r="E36" s="14" t="s">
        <v>26</v>
      </c>
      <c r="F36" s="14" t="s">
        <v>46</v>
      </c>
      <c r="G36" s="93">
        <v>42791</v>
      </c>
      <c r="H36" s="94">
        <v>6.7</v>
      </c>
      <c r="I36" s="94">
        <v>44.41</v>
      </c>
      <c r="J36" s="95">
        <v>6.6284000000000001</v>
      </c>
      <c r="K36" s="96">
        <v>28.11</v>
      </c>
      <c r="L36" s="95">
        <v>2.7E-2</v>
      </c>
      <c r="M36" s="96">
        <v>0.9</v>
      </c>
      <c r="N36" s="14" t="s">
        <v>40</v>
      </c>
      <c r="O36" s="14" t="s">
        <v>40</v>
      </c>
      <c r="P36" s="95">
        <v>9.8000000000000004E-2</v>
      </c>
      <c r="Q36" s="96">
        <v>3</v>
      </c>
      <c r="R36" s="94">
        <v>37.58</v>
      </c>
      <c r="S36" s="14" t="s">
        <v>1601</v>
      </c>
      <c r="T36" s="128">
        <v>1035140429</v>
      </c>
      <c r="U36" s="14" t="s">
        <v>1595</v>
      </c>
    </row>
    <row r="37" spans="1:21" x14ac:dyDescent="0.55000000000000004">
      <c r="A37" s="14" t="s">
        <v>241</v>
      </c>
      <c r="B37" s="124" t="s">
        <v>242</v>
      </c>
      <c r="C37" s="125" t="s">
        <v>24</v>
      </c>
      <c r="D37" s="14" t="s">
        <v>25</v>
      </c>
      <c r="E37" s="14" t="s">
        <v>26</v>
      </c>
      <c r="F37" s="14" t="s">
        <v>27</v>
      </c>
      <c r="G37" s="93">
        <v>42790</v>
      </c>
      <c r="H37" s="94">
        <v>31.56</v>
      </c>
      <c r="I37" s="94">
        <v>43.04</v>
      </c>
      <c r="J37" s="95">
        <v>1.3637999999999999</v>
      </c>
      <c r="K37" s="96">
        <v>14.16</v>
      </c>
      <c r="L37" s="95">
        <v>1.72E-2</v>
      </c>
      <c r="M37" s="96">
        <v>1.8</v>
      </c>
      <c r="N37" s="96">
        <v>10.84</v>
      </c>
      <c r="O37" s="94">
        <v>11.77</v>
      </c>
      <c r="P37" s="95">
        <v>2.8299999999999999E-2</v>
      </c>
      <c r="Q37" s="96">
        <v>20</v>
      </c>
      <c r="R37" s="94">
        <v>35.119999999999997</v>
      </c>
      <c r="S37" s="14" t="s">
        <v>1594</v>
      </c>
      <c r="T37" s="128">
        <v>24690076777</v>
      </c>
      <c r="U37" s="14" t="s">
        <v>1573</v>
      </c>
    </row>
    <row r="38" spans="1:21" x14ac:dyDescent="0.55000000000000004">
      <c r="A38" s="14" t="s">
        <v>1714</v>
      </c>
      <c r="B38" s="124" t="s">
        <v>1715</v>
      </c>
      <c r="C38" s="125" t="s">
        <v>49</v>
      </c>
      <c r="D38" s="14" t="s">
        <v>37</v>
      </c>
      <c r="E38" s="14" t="s">
        <v>26</v>
      </c>
      <c r="F38" s="14" t="s">
        <v>50</v>
      </c>
      <c r="G38" s="93">
        <v>42790</v>
      </c>
      <c r="H38" s="94">
        <v>1.68</v>
      </c>
      <c r="I38" s="94">
        <v>16</v>
      </c>
      <c r="J38" s="95">
        <v>9.5237999999999996</v>
      </c>
      <c r="K38" s="96">
        <v>50</v>
      </c>
      <c r="L38" s="95">
        <v>1.9E-3</v>
      </c>
      <c r="M38" s="96">
        <v>1.2</v>
      </c>
      <c r="N38" s="96">
        <v>4.8899999999999997</v>
      </c>
      <c r="O38" s="94">
        <v>1.22</v>
      </c>
      <c r="P38" s="95">
        <v>0.20749999999999999</v>
      </c>
      <c r="Q38" s="96">
        <v>1</v>
      </c>
      <c r="R38" s="94">
        <v>7.57</v>
      </c>
      <c r="S38" s="14" t="s">
        <v>1591</v>
      </c>
      <c r="T38" s="128">
        <v>512396608</v>
      </c>
      <c r="U38" s="14" t="s">
        <v>1595</v>
      </c>
    </row>
    <row r="39" spans="1:21" x14ac:dyDescent="0.55000000000000004">
      <c r="A39" s="14" t="s">
        <v>1728</v>
      </c>
      <c r="B39" s="124" t="s">
        <v>1729</v>
      </c>
      <c r="C39" s="125" t="s">
        <v>36</v>
      </c>
      <c r="D39" s="14" t="s">
        <v>25</v>
      </c>
      <c r="E39" s="14" t="s">
        <v>32</v>
      </c>
      <c r="F39" s="14" t="s">
        <v>125</v>
      </c>
      <c r="G39" s="93">
        <v>42790</v>
      </c>
      <c r="H39" s="94">
        <v>21.65</v>
      </c>
      <c r="I39" s="94">
        <v>22.6</v>
      </c>
      <c r="J39" s="95">
        <v>1.0439000000000001</v>
      </c>
      <c r="K39" s="96">
        <v>18.829999999999998</v>
      </c>
      <c r="L39" s="95">
        <v>1.77E-2</v>
      </c>
      <c r="M39" s="96">
        <v>2.8</v>
      </c>
      <c r="N39" s="96">
        <v>2.2599999999999998</v>
      </c>
      <c r="O39" s="94">
        <v>-16.11</v>
      </c>
      <c r="P39" s="95">
        <v>5.1700000000000003E-2</v>
      </c>
      <c r="Q39" s="96">
        <v>0</v>
      </c>
      <c r="R39" s="94">
        <v>16.420000000000002</v>
      </c>
      <c r="S39" s="14" t="s">
        <v>1603</v>
      </c>
      <c r="T39" s="128">
        <v>2183777763</v>
      </c>
      <c r="U39" s="14" t="s">
        <v>1575</v>
      </c>
    </row>
    <row r="40" spans="1:21" x14ac:dyDescent="0.55000000000000004">
      <c r="A40" s="14" t="s">
        <v>736</v>
      </c>
      <c r="B40" s="124" t="s">
        <v>737</v>
      </c>
      <c r="C40" s="125" t="s">
        <v>118</v>
      </c>
      <c r="D40" s="14" t="s">
        <v>31</v>
      </c>
      <c r="E40" s="14" t="s">
        <v>38</v>
      </c>
      <c r="F40" s="14" t="s">
        <v>89</v>
      </c>
      <c r="G40" s="93">
        <v>42790</v>
      </c>
      <c r="H40" s="94">
        <v>59.14</v>
      </c>
      <c r="I40" s="94">
        <v>23.44</v>
      </c>
      <c r="J40" s="95">
        <v>0.39629999999999999</v>
      </c>
      <c r="K40" s="96">
        <v>15.22</v>
      </c>
      <c r="L40" s="95">
        <v>0</v>
      </c>
      <c r="M40" s="96">
        <v>1.9</v>
      </c>
      <c r="N40" s="96">
        <v>1.71</v>
      </c>
      <c r="O40" s="94">
        <v>-5.51</v>
      </c>
      <c r="P40" s="95">
        <v>3.3599999999999998E-2</v>
      </c>
      <c r="Q40" s="96">
        <v>0</v>
      </c>
      <c r="R40" s="94">
        <v>23.61</v>
      </c>
      <c r="S40" s="14" t="s">
        <v>1572</v>
      </c>
      <c r="T40" s="128">
        <v>26426865808</v>
      </c>
      <c r="U40" s="14" t="s">
        <v>1573</v>
      </c>
    </row>
    <row r="41" spans="1:21" x14ac:dyDescent="0.55000000000000004">
      <c r="A41" s="14" t="s">
        <v>199</v>
      </c>
      <c r="B41" s="124" t="s">
        <v>200</v>
      </c>
      <c r="C41" s="125" t="s">
        <v>36</v>
      </c>
      <c r="D41" s="14" t="s">
        <v>25</v>
      </c>
      <c r="E41" s="14" t="s">
        <v>32</v>
      </c>
      <c r="F41" s="14" t="s">
        <v>125</v>
      </c>
      <c r="G41" s="93">
        <v>42789</v>
      </c>
      <c r="H41" s="94">
        <v>63.78</v>
      </c>
      <c r="I41" s="94">
        <v>69.209999999999994</v>
      </c>
      <c r="J41" s="95">
        <v>1.0851</v>
      </c>
      <c r="K41" s="96">
        <v>27.04</v>
      </c>
      <c r="L41" s="95">
        <v>8.3999999999999995E-3</v>
      </c>
      <c r="M41" s="96">
        <v>0.9</v>
      </c>
      <c r="N41" s="96">
        <v>2.2000000000000002</v>
      </c>
      <c r="O41" s="94">
        <v>-3.91</v>
      </c>
      <c r="P41" s="95">
        <v>9.2700000000000005E-2</v>
      </c>
      <c r="Q41" s="96">
        <v>6</v>
      </c>
      <c r="R41" s="94">
        <v>27.78</v>
      </c>
      <c r="S41" s="14" t="s">
        <v>1572</v>
      </c>
      <c r="T41" s="128">
        <v>21078024539</v>
      </c>
      <c r="U41" s="14" t="s">
        <v>1573</v>
      </c>
    </row>
    <row r="42" spans="1:21" x14ac:dyDescent="0.55000000000000004">
      <c r="A42" s="14" t="s">
        <v>1710</v>
      </c>
      <c r="B42" s="124" t="s">
        <v>1711</v>
      </c>
      <c r="C42" s="125" t="s">
        <v>49</v>
      </c>
      <c r="D42" s="14" t="s">
        <v>37</v>
      </c>
      <c r="E42" s="14" t="s">
        <v>26</v>
      </c>
      <c r="F42" s="14" t="s">
        <v>50</v>
      </c>
      <c r="G42" s="93">
        <v>42789</v>
      </c>
      <c r="H42" s="94">
        <v>0</v>
      </c>
      <c r="I42" s="94">
        <v>40.56</v>
      </c>
      <c r="J42" s="14" t="s">
        <v>40</v>
      </c>
      <c r="K42" s="96">
        <v>40.159999999999997</v>
      </c>
      <c r="L42" s="95">
        <v>1.78E-2</v>
      </c>
      <c r="M42" s="96">
        <v>2.1</v>
      </c>
      <c r="N42" s="96">
        <v>3.29</v>
      </c>
      <c r="O42" s="94">
        <v>-13.18</v>
      </c>
      <c r="P42" s="95">
        <v>0.1583</v>
      </c>
      <c r="Q42" s="96">
        <v>0</v>
      </c>
      <c r="R42" s="94">
        <v>18.829999999999998</v>
      </c>
      <c r="S42" s="14" t="s">
        <v>1598</v>
      </c>
      <c r="T42" s="128">
        <v>1922183000</v>
      </c>
      <c r="U42" s="14" t="s">
        <v>1595</v>
      </c>
    </row>
    <row r="43" spans="1:21" x14ac:dyDescent="0.55000000000000004">
      <c r="A43" s="14" t="s">
        <v>1712</v>
      </c>
      <c r="B43" s="124" t="s">
        <v>1713</v>
      </c>
      <c r="C43" s="125" t="s">
        <v>57</v>
      </c>
      <c r="D43" s="14" t="s">
        <v>37</v>
      </c>
      <c r="E43" s="14" t="s">
        <v>26</v>
      </c>
      <c r="F43" s="14" t="s">
        <v>50</v>
      </c>
      <c r="G43" s="93">
        <v>42789</v>
      </c>
      <c r="H43" s="94">
        <v>25.29</v>
      </c>
      <c r="I43" s="94">
        <v>40.4</v>
      </c>
      <c r="J43" s="95">
        <v>1.5974999999999999</v>
      </c>
      <c r="K43" s="96">
        <v>28.25</v>
      </c>
      <c r="L43" s="95">
        <v>0</v>
      </c>
      <c r="M43" s="96">
        <v>0.6</v>
      </c>
      <c r="N43" s="96">
        <v>1.55</v>
      </c>
      <c r="O43" s="94">
        <v>2.09</v>
      </c>
      <c r="P43" s="95">
        <v>9.8799999999999999E-2</v>
      </c>
      <c r="Q43" s="96">
        <v>0</v>
      </c>
      <c r="R43" s="94">
        <v>15.36</v>
      </c>
      <c r="S43" s="14" t="s">
        <v>1591</v>
      </c>
      <c r="T43" s="128">
        <v>783136900</v>
      </c>
      <c r="U43" s="14" t="s">
        <v>1595</v>
      </c>
    </row>
    <row r="44" spans="1:21" x14ac:dyDescent="0.55000000000000004">
      <c r="A44" s="14" t="s">
        <v>1724</v>
      </c>
      <c r="B44" s="124" t="s">
        <v>1725</v>
      </c>
      <c r="C44" s="125" t="s">
        <v>25</v>
      </c>
      <c r="D44" s="14" t="s">
        <v>31</v>
      </c>
      <c r="E44" s="14" t="s">
        <v>26</v>
      </c>
      <c r="F44" s="14" t="s">
        <v>46</v>
      </c>
      <c r="G44" s="93">
        <v>42789</v>
      </c>
      <c r="H44" s="94">
        <v>48.55</v>
      </c>
      <c r="I44" s="94">
        <v>77.150000000000006</v>
      </c>
      <c r="J44" s="95">
        <v>1.5891</v>
      </c>
      <c r="K44" s="96">
        <v>38.96</v>
      </c>
      <c r="L44" s="95">
        <v>1.9199999999999998E-2</v>
      </c>
      <c r="M44" s="96">
        <v>0.8</v>
      </c>
      <c r="N44" s="96">
        <v>0.79</v>
      </c>
      <c r="O44" s="94">
        <v>-28.66</v>
      </c>
      <c r="P44" s="95">
        <v>0.15229999999999999</v>
      </c>
      <c r="Q44" s="96">
        <v>2</v>
      </c>
      <c r="R44" s="94">
        <v>31.92</v>
      </c>
      <c r="S44" s="14" t="s">
        <v>1580</v>
      </c>
      <c r="T44" s="128">
        <v>7579446751</v>
      </c>
      <c r="U44" s="14" t="s">
        <v>1575</v>
      </c>
    </row>
    <row r="45" spans="1:21" x14ac:dyDescent="0.55000000000000004">
      <c r="A45" s="14" t="s">
        <v>1726</v>
      </c>
      <c r="B45" s="124" t="s">
        <v>1727</v>
      </c>
      <c r="C45" s="125" t="s">
        <v>25</v>
      </c>
      <c r="D45" s="14" t="s">
        <v>31</v>
      </c>
      <c r="E45" s="14" t="s">
        <v>26</v>
      </c>
      <c r="F45" s="14" t="s">
        <v>46</v>
      </c>
      <c r="G45" s="93">
        <v>42789</v>
      </c>
      <c r="H45" s="94">
        <v>0</v>
      </c>
      <c r="I45" s="94">
        <v>22.65</v>
      </c>
      <c r="J45" s="14" t="s">
        <v>40</v>
      </c>
      <c r="K45" s="14" t="s">
        <v>40</v>
      </c>
      <c r="L45" s="95">
        <v>5.0299999999999997E-2</v>
      </c>
      <c r="M45" s="96">
        <v>0.7</v>
      </c>
      <c r="N45" s="96">
        <v>0.41</v>
      </c>
      <c r="O45" s="94">
        <v>-23.45</v>
      </c>
      <c r="P45" s="95">
        <v>-1.175</v>
      </c>
      <c r="Q45" s="96">
        <v>3</v>
      </c>
      <c r="R45" s="94">
        <v>4.21</v>
      </c>
      <c r="S45" s="14" t="s">
        <v>1580</v>
      </c>
      <c r="T45" s="128">
        <v>1894782253</v>
      </c>
      <c r="U45" s="14" t="s">
        <v>1595</v>
      </c>
    </row>
    <row r="46" spans="1:21" x14ac:dyDescent="0.55000000000000004">
      <c r="A46" s="14" t="s">
        <v>1742</v>
      </c>
      <c r="B46" s="124" t="s">
        <v>1743</v>
      </c>
      <c r="C46" s="125" t="s">
        <v>25</v>
      </c>
      <c r="D46" s="14" t="s">
        <v>31</v>
      </c>
      <c r="E46" s="14" t="s">
        <v>26</v>
      </c>
      <c r="F46" s="14" t="s">
        <v>46</v>
      </c>
      <c r="G46" s="93">
        <v>42789</v>
      </c>
      <c r="H46" s="94">
        <v>5.76</v>
      </c>
      <c r="I46" s="94">
        <v>43.61</v>
      </c>
      <c r="J46" s="95">
        <v>7.5712000000000002</v>
      </c>
      <c r="K46" s="96">
        <v>53.84</v>
      </c>
      <c r="L46" s="95">
        <v>0</v>
      </c>
      <c r="M46" s="96">
        <v>1.6</v>
      </c>
      <c r="N46" s="96">
        <v>1.74</v>
      </c>
      <c r="O46" s="94">
        <v>3.85</v>
      </c>
      <c r="P46" s="95">
        <v>0.22670000000000001</v>
      </c>
      <c r="Q46" s="96">
        <v>0</v>
      </c>
      <c r="R46" s="94">
        <v>13.57</v>
      </c>
      <c r="S46" s="14" t="s">
        <v>1630</v>
      </c>
      <c r="T46" s="128">
        <v>1276480679</v>
      </c>
      <c r="U46" s="14" t="s">
        <v>1595</v>
      </c>
    </row>
    <row r="47" spans="1:21" x14ac:dyDescent="0.55000000000000004">
      <c r="A47" s="14" t="s">
        <v>1744</v>
      </c>
      <c r="B47" s="124" t="s">
        <v>1745</v>
      </c>
      <c r="C47" s="125" t="s">
        <v>24</v>
      </c>
      <c r="D47" s="14" t="s">
        <v>37</v>
      </c>
      <c r="E47" s="14" t="s">
        <v>38</v>
      </c>
      <c r="F47" s="14" t="s">
        <v>39</v>
      </c>
      <c r="G47" s="93">
        <v>42789</v>
      </c>
      <c r="H47" s="94">
        <v>48.34</v>
      </c>
      <c r="I47" s="94">
        <v>35.590000000000003</v>
      </c>
      <c r="J47" s="95">
        <v>0.73619999999999997</v>
      </c>
      <c r="K47" s="96">
        <v>17.53</v>
      </c>
      <c r="L47" s="95">
        <v>2.1600000000000001E-2</v>
      </c>
      <c r="M47" s="96">
        <v>1</v>
      </c>
      <c r="N47" s="14" t="s">
        <v>40</v>
      </c>
      <c r="O47" s="14" t="s">
        <v>40</v>
      </c>
      <c r="P47" s="95">
        <v>4.5199999999999997E-2</v>
      </c>
      <c r="Q47" s="96">
        <v>5</v>
      </c>
      <c r="R47" s="94">
        <v>34.159999999999997</v>
      </c>
      <c r="S47" s="14" t="s">
        <v>1601</v>
      </c>
      <c r="T47" s="128">
        <v>1231427529</v>
      </c>
      <c r="U47" s="14" t="s">
        <v>1595</v>
      </c>
    </row>
    <row r="48" spans="1:21" x14ac:dyDescent="0.55000000000000004">
      <c r="A48" s="14" t="s">
        <v>104</v>
      </c>
      <c r="B48" s="124" t="s">
        <v>105</v>
      </c>
      <c r="C48" s="125" t="s">
        <v>49</v>
      </c>
      <c r="D48" s="14" t="s">
        <v>37</v>
      </c>
      <c r="E48" s="14" t="s">
        <v>26</v>
      </c>
      <c r="F48" s="14" t="s">
        <v>50</v>
      </c>
      <c r="G48" s="93">
        <v>42788</v>
      </c>
      <c r="H48" s="94">
        <v>46.55</v>
      </c>
      <c r="I48" s="94">
        <v>118.34</v>
      </c>
      <c r="J48" s="95">
        <v>2.5421999999999998</v>
      </c>
      <c r="K48" s="96">
        <v>63.62</v>
      </c>
      <c r="L48" s="95">
        <v>0</v>
      </c>
      <c r="M48" s="96">
        <v>1.1000000000000001</v>
      </c>
      <c r="N48" s="96">
        <v>2.08</v>
      </c>
      <c r="O48" s="94">
        <v>1.1100000000000001</v>
      </c>
      <c r="P48" s="95">
        <v>0.27560000000000001</v>
      </c>
      <c r="Q48" s="96">
        <v>0</v>
      </c>
      <c r="R48" s="94">
        <v>30.03</v>
      </c>
      <c r="S48" s="14" t="s">
        <v>1584</v>
      </c>
      <c r="T48" s="128">
        <v>58209510996</v>
      </c>
      <c r="U48" s="14" t="s">
        <v>1573</v>
      </c>
    </row>
    <row r="49" spans="1:21" x14ac:dyDescent="0.55000000000000004">
      <c r="A49" s="14" t="s">
        <v>545</v>
      </c>
      <c r="B49" s="124" t="s">
        <v>546</v>
      </c>
      <c r="C49" s="125" t="s">
        <v>30</v>
      </c>
      <c r="D49" s="14" t="s">
        <v>31</v>
      </c>
      <c r="E49" s="14" t="s">
        <v>38</v>
      </c>
      <c r="F49" s="14" t="s">
        <v>89</v>
      </c>
      <c r="G49" s="93">
        <v>42788</v>
      </c>
      <c r="H49" s="94">
        <v>203.38</v>
      </c>
      <c r="I49" s="94">
        <v>144.91</v>
      </c>
      <c r="J49" s="95">
        <v>0.71250000000000002</v>
      </c>
      <c r="K49" s="96">
        <v>27.45</v>
      </c>
      <c r="L49" s="95">
        <v>1.84E-2</v>
      </c>
      <c r="M49" s="96">
        <v>1.1000000000000001</v>
      </c>
      <c r="N49" s="96">
        <v>1.34</v>
      </c>
      <c r="O49" s="94">
        <v>-15.89</v>
      </c>
      <c r="P49" s="95">
        <v>9.4700000000000006E-2</v>
      </c>
      <c r="Q49" s="96">
        <v>7</v>
      </c>
      <c r="R49" s="94">
        <v>26.06</v>
      </c>
      <c r="S49" s="14" t="s">
        <v>1582</v>
      </c>
      <c r="T49" s="128">
        <v>175737559073</v>
      </c>
      <c r="U49" s="14" t="s">
        <v>1573</v>
      </c>
    </row>
    <row r="50" spans="1:21" x14ac:dyDescent="0.55000000000000004">
      <c r="A50" s="14" t="s">
        <v>1740</v>
      </c>
      <c r="B50" s="124" t="s">
        <v>1741</v>
      </c>
      <c r="C50" s="125" t="s">
        <v>32</v>
      </c>
      <c r="D50" s="14" t="s">
        <v>31</v>
      </c>
      <c r="E50" s="14" t="s">
        <v>26</v>
      </c>
      <c r="F50" s="14" t="s">
        <v>46</v>
      </c>
      <c r="G50" s="93">
        <v>42788</v>
      </c>
      <c r="H50" s="94">
        <v>1.59</v>
      </c>
      <c r="I50" s="94">
        <v>23.03</v>
      </c>
      <c r="J50" s="95">
        <v>14.484299999999999</v>
      </c>
      <c r="K50" s="96">
        <v>575.75</v>
      </c>
      <c r="L50" s="95">
        <v>0</v>
      </c>
      <c r="M50" s="96">
        <v>1.8</v>
      </c>
      <c r="N50" s="96">
        <v>2.73</v>
      </c>
      <c r="O50" s="94">
        <v>-5.58</v>
      </c>
      <c r="P50" s="95">
        <v>2.8363</v>
      </c>
      <c r="Q50" s="96">
        <v>0</v>
      </c>
      <c r="R50" s="94">
        <v>13.55</v>
      </c>
      <c r="S50" s="14" t="s">
        <v>1593</v>
      </c>
      <c r="T50" s="128">
        <v>1994512565</v>
      </c>
      <c r="U50" s="14" t="s">
        <v>1595</v>
      </c>
    </row>
    <row r="51" spans="1:21" x14ac:dyDescent="0.55000000000000004">
      <c r="A51" s="14"/>
      <c r="B51" s="124"/>
      <c r="C51" s="125"/>
      <c r="D51" s="14"/>
      <c r="E51" s="14"/>
      <c r="F51" s="14"/>
      <c r="G51" s="93"/>
      <c r="H51" s="94"/>
      <c r="I51" s="94"/>
      <c r="J51" s="95"/>
      <c r="K51" s="96"/>
      <c r="L51" s="95"/>
      <c r="M51" s="96"/>
      <c r="N51" s="96"/>
      <c r="O51" s="94"/>
      <c r="P51" s="95"/>
      <c r="Q51" s="96"/>
      <c r="R51" s="94"/>
      <c r="S51" s="14"/>
      <c r="T51" s="128"/>
      <c r="U51" s="14"/>
    </row>
    <row r="52" spans="1:21" x14ac:dyDescent="0.55000000000000004">
      <c r="A52" s="14"/>
      <c r="B52" s="124"/>
      <c r="C52" s="125"/>
      <c r="D52" s="14"/>
      <c r="E52" s="14"/>
      <c r="F52" s="14"/>
      <c r="G52" s="93"/>
      <c r="H52" s="94"/>
      <c r="I52" s="94"/>
      <c r="J52" s="95"/>
      <c r="K52" s="96"/>
      <c r="L52" s="95"/>
      <c r="M52" s="96"/>
      <c r="N52" s="96"/>
      <c r="O52" s="94"/>
      <c r="P52" s="95"/>
      <c r="Q52" s="96"/>
      <c r="R52" s="94"/>
      <c r="S52" s="14"/>
      <c r="T52" s="128"/>
      <c r="U52" s="14"/>
    </row>
    <row r="53" spans="1:21" x14ac:dyDescent="0.55000000000000004">
      <c r="A53" s="14"/>
      <c r="B53" s="124"/>
      <c r="C53" s="125"/>
      <c r="D53" s="14"/>
      <c r="E53" s="14"/>
      <c r="F53" s="14"/>
      <c r="G53" s="93"/>
      <c r="H53" s="94"/>
      <c r="I53" s="94"/>
      <c r="J53" s="14"/>
      <c r="K53" s="14"/>
      <c r="L53" s="95"/>
      <c r="M53" s="96"/>
      <c r="N53" s="96"/>
      <c r="O53" s="94"/>
      <c r="P53" s="95"/>
      <c r="Q53" s="96"/>
      <c r="R53" s="94"/>
      <c r="S53" s="14"/>
      <c r="T53" s="128"/>
      <c r="U53" s="14"/>
    </row>
    <row r="54" spans="1:21" ht="15.3" x14ac:dyDescent="0.55000000000000004">
      <c r="A54" s="14"/>
      <c r="B54" s="91"/>
      <c r="C54" s="92"/>
      <c r="D54" s="14"/>
      <c r="E54" s="14"/>
      <c r="F54" s="14"/>
      <c r="G54" s="93"/>
      <c r="H54" s="94"/>
      <c r="I54" s="94"/>
      <c r="J54" s="95"/>
      <c r="K54" s="96"/>
      <c r="L54" s="95"/>
      <c r="M54" s="96"/>
      <c r="N54" s="96"/>
      <c r="O54" s="94"/>
      <c r="P54" s="95"/>
      <c r="Q54" s="96"/>
      <c r="R54" s="94"/>
    </row>
    <row r="55" spans="1:21" ht="15.3" x14ac:dyDescent="0.55000000000000004">
      <c r="A55" s="14"/>
      <c r="B55" s="91"/>
      <c r="C55" s="92"/>
      <c r="D55" s="14"/>
      <c r="E55" s="14"/>
      <c r="F55" s="14"/>
      <c r="G55" s="93"/>
      <c r="H55" s="94"/>
      <c r="I55" s="94"/>
      <c r="J55" s="95"/>
      <c r="K55" s="96"/>
      <c r="L55" s="95"/>
      <c r="M55" s="96"/>
      <c r="N55" s="96"/>
      <c r="O55" s="94"/>
      <c r="P55" s="95"/>
      <c r="Q55" s="96"/>
      <c r="R55" s="94"/>
    </row>
    <row r="56" spans="1:21" ht="15.3" x14ac:dyDescent="0.55000000000000004">
      <c r="A56" s="14"/>
      <c r="B56" s="91"/>
      <c r="C56" s="92"/>
      <c r="D56" s="14"/>
      <c r="E56" s="14"/>
      <c r="F56" s="14"/>
      <c r="G56" s="93"/>
      <c r="H56" s="94"/>
      <c r="I56" s="94"/>
      <c r="J56" s="95"/>
      <c r="K56" s="96"/>
      <c r="L56" s="95"/>
      <c r="M56" s="96"/>
      <c r="N56" s="96"/>
      <c r="O56" s="94"/>
      <c r="P56" s="95"/>
      <c r="Q56" s="96"/>
      <c r="R56" s="94"/>
    </row>
    <row r="57" spans="1:21" ht="15.3" x14ac:dyDescent="0.55000000000000004">
      <c r="A57" s="14"/>
      <c r="B57" s="91"/>
      <c r="C57" s="92"/>
      <c r="D57" s="14"/>
      <c r="E57" s="14"/>
      <c r="F57" s="14"/>
      <c r="G57" s="93"/>
      <c r="H57" s="94"/>
      <c r="I57" s="94"/>
      <c r="J57" s="95"/>
      <c r="K57" s="96"/>
      <c r="L57" s="95"/>
      <c r="M57" s="96"/>
      <c r="N57" s="96"/>
      <c r="O57" s="94"/>
      <c r="P57" s="95"/>
      <c r="Q57" s="96"/>
      <c r="R57" s="94"/>
    </row>
    <row r="58" spans="1:21" ht="15.3" x14ac:dyDescent="0.55000000000000004">
      <c r="A58" s="14"/>
      <c r="B58" s="91"/>
      <c r="C58" s="92"/>
      <c r="D58" s="14"/>
      <c r="E58" s="14"/>
      <c r="F58" s="14"/>
      <c r="G58" s="93"/>
      <c r="H58" s="94"/>
      <c r="I58" s="94"/>
      <c r="J58" s="95"/>
      <c r="K58" s="96"/>
      <c r="L58" s="95"/>
      <c r="M58" s="96"/>
      <c r="N58" s="14"/>
      <c r="O58" s="14"/>
      <c r="P58" s="95"/>
      <c r="Q58" s="96"/>
      <c r="R58" s="94"/>
    </row>
    <row r="59" spans="1:21" ht="15.3" x14ac:dyDescent="0.55000000000000004">
      <c r="A59" s="14"/>
      <c r="B59" s="91"/>
      <c r="C59" s="92"/>
      <c r="D59" s="14"/>
      <c r="E59" s="14"/>
      <c r="F59" s="14"/>
      <c r="G59" s="93"/>
      <c r="H59" s="94"/>
      <c r="I59" s="94"/>
      <c r="J59" s="95"/>
      <c r="K59" s="96"/>
      <c r="L59" s="95"/>
      <c r="M59" s="96"/>
      <c r="N59" s="14"/>
      <c r="O59" s="14"/>
      <c r="P59" s="95"/>
      <c r="Q59" s="96"/>
      <c r="R59" s="94"/>
    </row>
    <row r="60" spans="1:21" ht="15.3" x14ac:dyDescent="0.55000000000000004">
      <c r="A60" s="14"/>
      <c r="B60" s="91"/>
      <c r="C60" s="92"/>
      <c r="D60" s="14"/>
      <c r="E60" s="14"/>
      <c r="F60" s="14"/>
      <c r="G60" s="93"/>
      <c r="H60" s="94"/>
      <c r="I60" s="94"/>
      <c r="J60" s="95"/>
      <c r="K60" s="96"/>
      <c r="L60" s="95"/>
      <c r="M60" s="96"/>
      <c r="N60" s="96"/>
      <c r="O60" s="94"/>
      <c r="P60" s="95"/>
      <c r="Q60" s="96"/>
      <c r="R60" s="94"/>
    </row>
    <row r="61" spans="1:21" ht="15.3" x14ac:dyDescent="0.55000000000000004">
      <c r="A61" s="14"/>
      <c r="B61" s="91"/>
      <c r="C61" s="92"/>
      <c r="D61" s="14"/>
      <c r="E61" s="14"/>
      <c r="F61" s="14"/>
      <c r="G61" s="93"/>
      <c r="H61" s="94"/>
      <c r="I61" s="94"/>
      <c r="J61" s="14"/>
      <c r="K61" s="14"/>
      <c r="L61" s="95"/>
      <c r="M61" s="96"/>
      <c r="N61" s="96"/>
      <c r="O61" s="94"/>
      <c r="P61" s="95"/>
      <c r="Q61" s="96"/>
      <c r="R61" s="94"/>
    </row>
  </sheetData>
  <sortState ref="A2:A24">
    <sortCondition ref="A2"/>
  </sortState>
  <hyperlinks>
    <hyperlink ref="B48" r:id="rId1" display="http://www.moderngraham.com/2017/02/22/adobe-systems-inc-valuation-february-2017-adbe/?utm_source=MGScreens&amp;utm_medium=ebook"/>
    <hyperlink ref="B2" r:id="rId2" display="http://www.moderngraham.com/2017/02/28/analog-devices-inc-valuation-february-2017-adi/?utm_source=MGScreens&amp;utm_medium=ebook"/>
    <hyperlink ref="B3" r:id="rId3" display="http://www.moderngraham.com/2017/02/28/american-tower-corp-valuation-february-2017-amt/?utm_source=MGScreens&amp;utm_medium=ebook"/>
    <hyperlink ref="B41" r:id="rId4" display="http://www.moderngraham.com/2017/02/23/amphenol-corp-valuation-february-2017-aph/?utm_source=MGScreens&amp;utm_medium=ebook"/>
    <hyperlink ref="B37" r:id="rId5" display="http://www.moderngraham.com/2017/02/24/franklin-resources-inc-valuation-february-2017-ben/?utm_source=MGScreens&amp;utm_medium=ebook"/>
    <hyperlink ref="B42" r:id="rId6" display="http://www.moderngraham.com/2017/02/23/carpenter-technology-corp-valuation-initial-coverage-crs/?utm_source=MGScreens&amp;utm_medium=ebook"/>
    <hyperlink ref="B43" r:id="rId7" display="http://www.moderngraham.com/2017/02/23/corvel-corp-valuation-initial-coverage-crvl/?utm_source=MGScreens&amp;utm_medium=ebook"/>
    <hyperlink ref="B38" r:id="rId8" display="http://www.moderngraham.com/2017/02/24/cryolife-inc-valuation-initial-coverage-cry/?utm_source=MGScreens&amp;utm_medium=ebook"/>
    <hyperlink ref="B32" r:id="rId9" display="http://www.moderngraham.com/2017/02/25/carrizo-oil-gas-inc-valuation-initial-coverage-crzo/?utm_source=MGScreens&amp;utm_medium=ebook"/>
    <hyperlink ref="B22" r:id="rId10" display="http://www.moderngraham.com/2017/02/26/csg-systems-international-inc-valuation-initial-coverage-csgs/?utm_source=MGScreens&amp;utm_medium=ebook"/>
    <hyperlink ref="B12" r:id="rId11" display="http://www.moderngraham.com/2017/02/27/carlisle-companies-inc-valuation-initial-coverage-csl/?utm_source=MGScreens&amp;utm_medium=ebook"/>
    <hyperlink ref="B4" r:id="rId12" display="http://www.moderngraham.com/2017/02/28/csra-inc-valuation-initial-coverage-csra/?utm_source=MGScreens&amp;utm_medium=ebook"/>
    <hyperlink ref="B33" r:id="rId13" display="http://www.moderngraham.com/2017/02/25/danaher-corporation-valuation-february-2017-dhr/?utm_source=MGScreens&amp;utm_medium=ebook"/>
    <hyperlink ref="B34" r:id="rId14" display="http://www.moderngraham.com/2017/02/25/delphi-automotive-plc-valuation-february-2017-dlph/?utm_source=MGScreens&amp;utm_medium=ebook"/>
    <hyperlink ref="B23" r:id="rId15" display="http://www.moderngraham.com/2017/02/26/davita-inc-valuation-february-2017-dva/?utm_source=MGScreens&amp;utm_medium=ebook"/>
    <hyperlink ref="B24" r:id="rId16" display="http://www.moderngraham.com/2017/02/26/consolidated-edison-inc-valuation-february-2017-ed/?utm_source=MGScreens&amp;utm_medium=ebook"/>
    <hyperlink ref="B25" r:id="rId17" display="http://www.moderngraham.com/2017/02/26/equity-residential-valuation-february-2017-eqr/?utm_source=MGScreens&amp;utm_medium=ebook"/>
    <hyperlink ref="B13" r:id="rId18" display="http://www.moderngraham.com/2017/02/27/frontier-communications-corp-valuation-february-2017-ftr/?utm_source=MGScreens&amp;utm_medium=ebook"/>
    <hyperlink ref="B49" r:id="rId19" display="http://www.moderngraham.com/2017/02/22/home-depot-inc-valuation-february-2017-hd/?utm_source=MGScreens&amp;utm_medium=ebook"/>
    <hyperlink ref="B44" r:id="rId20" display="http://www.moderngraham.com/2017/02/23/kilroy-realty-corp-valuation-initial-coverage-krc/?utm_source=MGScreens&amp;utm_medium=ebook"/>
    <hyperlink ref="B45" r:id="rId21" display="http://www.moderngraham.com/2017/02/23/kite-realty-group-trust-valuation-initial-coverage-krg/?utm_source=MGScreens&amp;utm_medium=ebook"/>
    <hyperlink ref="B39" r:id="rId22" display="http://www.moderngraham.com/2017/02/24/kapstone-paper-and-packaging-corp-valuation-initial-coverage-ks/?utm_source=MGScreens&amp;utm_medium=ebook"/>
    <hyperlink ref="B35" r:id="rId23" display="http://www.moderngraham.com/2017/02/25/quaker-chemical-corp-valuation-initial-coverage-kwr/?utm_source=MGScreens&amp;utm_medium=ebook"/>
    <hyperlink ref="B26" r:id="rId24" display="http://www.moderngraham.com/2017/02/26/multi-color-corporation-valuation-initial-coverage-labl/?utm_source=MGScreens&amp;utm_medium=ebook"/>
    <hyperlink ref="B14" r:id="rId25" display="http://www.moderngraham.com/2017/02/27/lithia-motors-inc-valuation-initial-coverage-lad/?utm_source=MGScreens&amp;utm_medium=ebook"/>
    <hyperlink ref="B5" r:id="rId26" display="http://www.moderngraham.com/2017/02/28/lamar-advertising-company-valuation-initial-coverage-lamr/?utm_source=MGScreens&amp;utm_medium=ebook"/>
    <hyperlink ref="B6" r:id="rId27" display="http://www.moderngraham.com/2017/02/28/lancaster-colony-corp-valuation-initial-coverage-lanc/?utm_source=MGScreens&amp;utm_medium=ebook"/>
    <hyperlink ref="B40" r:id="rId28" display="http://www.moderngraham.com/2017/02/24/micron-technology-inc-valuation-february-2017-mu/?utm_source=MGScreens&amp;utm_medium=ebook"/>
    <hyperlink ref="B27" r:id="rId29" display="http://www.moderngraham.com/2017/02/26/netflix-inc-valuation-february-2017-nflx/?utm_source=MGScreens&amp;utm_medium=ebook"/>
    <hyperlink ref="B15" r:id="rId30" display="http://www.moderngraham.com/2017/02/27/occidental-petroleum-corp-valuation-february-2017-oxy/?utm_source=MGScreens&amp;utm_medium=ebook"/>
    <hyperlink ref="B16" r:id="rId31" display="http://www.moderngraham.com/2017/02/27/regal-beloit-corp-valuation-february-2017-rbc/?utm_source=MGScreens&amp;utm_medium=ebook"/>
    <hyperlink ref="B17" r:id="rId32" display="http://www.moderngraham.com/2017/02/27/robert-half-international-inc-valuation-february-2017-rhi/?utm_source=MGScreens&amp;utm_medium=ebook"/>
    <hyperlink ref="B50" r:id="rId33" display="http://www.moderngraham.com/2017/02/22/e-w-scripps-co-valuation-initial-coverage-ssp/?utm_source=MGScreens&amp;utm_medium=ebook"/>
    <hyperlink ref="B46" r:id="rId34" display="http://www.moderngraham.com/2017/02/23/shutterstock-inc-valuation-initial-coverage-sstk/?utm_source=MGScreens&amp;utm_medium=ebook"/>
    <hyperlink ref="B47" r:id="rId35" display="http://www.moderngraham.com/2017/02/23/st-bancorp-inc-valuation-initial-coverage-stba/?utm_source=MGScreens&amp;utm_medium=ebook"/>
    <hyperlink ref="B36" r:id="rId36" display="http://www.moderngraham.com/2017/02/25/stewart-information-services-corp-valuation-initial-coverage-stc/?utm_source=MGScreens&amp;utm_medium=ebook"/>
    <hyperlink ref="B28" r:id="rId37" display="http://www.moderngraham.com/2017/02/26/steris-plc-valuation-initial-coverage-ste/?utm_source=MGScreens&amp;utm_medium=ebook"/>
    <hyperlink ref="B29" r:id="rId38" display="http://www.moderngraham.com/2017/02/26/sterling-bancorp-valuation-initial-coverage-stl/?utm_source=MGScreens&amp;utm_medium=ebook"/>
    <hyperlink ref="B18" r:id="rId39" display="http://www.moderngraham.com/2017/02/27/steel-dynamics-inc-valuation-initial-coverage-stld/?utm_source=MGScreens&amp;utm_medium=ebook"/>
    <hyperlink ref="B19" r:id="rId40" display="http://www.moderngraham.com/2017/02/27/stamps-com-inc-valuation-initial-coverage-stmp/?utm_source=MGScreens&amp;utm_medium=ebook"/>
    <hyperlink ref="B7" r:id="rId41" display="http://www.moderngraham.com/2017/02/28/strayer-education-inc-valuation-initial-coverage-stra/?utm_source=MGScreens&amp;utm_medium=ebook"/>
    <hyperlink ref="B8" r:id="rId42" display="http://www.moderngraham.com/2017/02/28/tidewater-inc-valuation-february-2017-tdw/?utm_source=MGScreens&amp;utm_medium=ebook"/>
    <hyperlink ref="B20" r:id="rId43" display="http://www.moderngraham.com/2017/02/27/tegna-inc-valuation-february-2017-tgna/?utm_source=MGScreens&amp;utm_medium=ebook"/>
    <hyperlink ref="B21" r:id="rId44" display="http://www.moderngraham.com/2017/02/27/chartwell-retirement-residences-valuation-initial-coverage-tsecsh-un/?utm_source=MGScreens&amp;utm_medium=ebook"/>
    <hyperlink ref="B30" r:id="rId45" display="http://www.moderngraham.com/2017/02/26/kinaxis-inc-valuation-initial-coverage-tsekxs/?utm_source=MGScreens&amp;utm_medium=ebook"/>
    <hyperlink ref="B9" r:id="rId46" display="http://www.moderngraham.com/2017/02/28/stantec-inc-valuation-initial-coverage-tsestn/?utm_source=MGScreens&amp;utm_medium=ebook"/>
    <hyperlink ref="B10" r:id="rId47" display="http://www.moderngraham.com/2017/02/28/unitedhealth-group-inc-valuation-february-2017-unh/?utm_source=MGScreens&amp;utm_medium=ebook"/>
    <hyperlink ref="B31" r:id="rId48" display="http://www.moderngraham.com/2017/02/26/communications-sales-leasing-valuation-initial-coverage-csal/?utm_source=MGScreens&amp;utm_medium=ebook"/>
    <hyperlink ref="B11" r:id="rId49" display="http://www.moderngraham.com/2017/02/28/valero-energy-corp-valuation-february-2017-vlo/?utm_source=MGScreens&amp;utm_medium=ebook"/>
  </hyperlinks>
  <pageMargins left="0.7" right="0.7" top="0.75" bottom="0.75" header="0.3" footer="0.3"/>
  <pageSetup orientation="portrait" r:id="rId5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9"/>
  <sheetViews>
    <sheetView workbookViewId="0">
      <pane ySplit="1" topLeftCell="A2" activePane="bottomLeft" state="frozen"/>
      <selection pane="bottomLeft"/>
    </sheetView>
  </sheetViews>
  <sheetFormatPr defaultColWidth="11.578125" defaultRowHeight="14.4" x14ac:dyDescent="0.55000000000000004"/>
  <cols>
    <col min="1" max="1" width="11.41796875" style="120" customWidth="1"/>
    <col min="2" max="2" width="31.578125" style="121" customWidth="1"/>
    <col min="3" max="3" width="14.83984375" style="120" customWidth="1"/>
    <col min="4" max="16" width="11.41796875" style="120" customWidth="1"/>
    <col min="17" max="18" width="9.15625" style="122" customWidth="1"/>
    <col min="19" max="19" width="18.3671875" bestFit="1" customWidth="1"/>
    <col min="20" max="20" width="14.9453125" bestFit="1" customWidth="1"/>
    <col min="21" max="239" width="9.15625" customWidth="1"/>
  </cols>
  <sheetData>
    <row r="1" spans="1:21" s="2" customFormat="1" ht="52.5" customHeight="1" x14ac:dyDescent="0.55000000000000004">
      <c r="A1" s="111" t="s">
        <v>68</v>
      </c>
      <c r="B1" s="111" t="s">
        <v>69</v>
      </c>
      <c r="C1" s="111" t="s">
        <v>21</v>
      </c>
      <c r="D1" s="111" t="s">
        <v>70</v>
      </c>
      <c r="E1" s="111" t="s">
        <v>71</v>
      </c>
      <c r="F1" s="111" t="s">
        <v>72</v>
      </c>
      <c r="G1" s="111" t="s">
        <v>73</v>
      </c>
      <c r="H1" s="111" t="s">
        <v>17</v>
      </c>
      <c r="I1" s="111" t="s">
        <v>74</v>
      </c>
      <c r="J1" s="111" t="s">
        <v>75</v>
      </c>
      <c r="K1" s="111" t="s">
        <v>76</v>
      </c>
      <c r="L1" s="111" t="s">
        <v>77</v>
      </c>
      <c r="M1" s="111" t="s">
        <v>78</v>
      </c>
      <c r="N1" s="111" t="s">
        <v>79</v>
      </c>
      <c r="O1" s="111" t="s">
        <v>80</v>
      </c>
      <c r="P1" s="111" t="s">
        <v>81</v>
      </c>
      <c r="Q1" s="111" t="s">
        <v>82</v>
      </c>
      <c r="R1" s="111" t="s">
        <v>83</v>
      </c>
      <c r="S1" s="111" t="s">
        <v>1688</v>
      </c>
      <c r="T1" s="111" t="s">
        <v>1123</v>
      </c>
      <c r="U1" s="111" t="s">
        <v>1689</v>
      </c>
    </row>
    <row r="2" spans="1:21" ht="15" customHeight="1" x14ac:dyDescent="0.55000000000000004">
      <c r="A2" s="14" t="s">
        <v>84</v>
      </c>
      <c r="B2" s="124" t="s">
        <v>85</v>
      </c>
      <c r="C2" s="125" t="s">
        <v>57</v>
      </c>
      <c r="D2" s="14" t="s">
        <v>37</v>
      </c>
      <c r="E2" s="14" t="s">
        <v>26</v>
      </c>
      <c r="F2" s="14" t="s">
        <v>50</v>
      </c>
      <c r="G2" s="93">
        <v>42776</v>
      </c>
      <c r="H2" s="94">
        <v>0.23</v>
      </c>
      <c r="I2" s="94">
        <v>51.3</v>
      </c>
      <c r="J2" s="95">
        <v>223.04349999999999</v>
      </c>
      <c r="K2" s="96">
        <v>31.09</v>
      </c>
      <c r="L2" s="95">
        <v>8.9999999999999993E-3</v>
      </c>
      <c r="M2" s="96">
        <v>1.2</v>
      </c>
      <c r="N2" s="96">
        <v>3.85</v>
      </c>
      <c r="O2" s="94">
        <v>0.23</v>
      </c>
      <c r="P2" s="95">
        <v>0.113</v>
      </c>
      <c r="Q2" s="96">
        <v>2</v>
      </c>
      <c r="R2" s="94">
        <v>24.52</v>
      </c>
      <c r="S2" s="14" t="s">
        <v>1572</v>
      </c>
      <c r="T2" s="128">
        <v>16496023394</v>
      </c>
      <c r="U2" s="14" t="s">
        <v>1573</v>
      </c>
    </row>
    <row r="3" spans="1:21" ht="15" customHeight="1" x14ac:dyDescent="0.55000000000000004">
      <c r="A3" s="14" t="s">
        <v>86</v>
      </c>
      <c r="B3" s="124" t="s">
        <v>1380</v>
      </c>
      <c r="C3" s="125" t="s">
        <v>32</v>
      </c>
      <c r="D3" s="14" t="s">
        <v>31</v>
      </c>
      <c r="E3" s="14" t="s">
        <v>26</v>
      </c>
      <c r="F3" s="14" t="s">
        <v>46</v>
      </c>
      <c r="G3" s="93">
        <v>42569</v>
      </c>
      <c r="H3" s="94">
        <v>0</v>
      </c>
      <c r="I3" s="94">
        <v>34.590000000000003</v>
      </c>
      <c r="J3" s="14" t="s">
        <v>40</v>
      </c>
      <c r="K3" s="14" t="s">
        <v>40</v>
      </c>
      <c r="L3" s="95">
        <v>3.5000000000000001E-3</v>
      </c>
      <c r="M3" s="105" t="e">
        <v>#N/A</v>
      </c>
      <c r="N3" s="96">
        <v>1.47</v>
      </c>
      <c r="O3" s="94">
        <v>-11.58</v>
      </c>
      <c r="P3" s="95">
        <v>-0.7631</v>
      </c>
      <c r="Q3" s="96">
        <v>0</v>
      </c>
      <c r="R3" s="94">
        <v>6.83</v>
      </c>
      <c r="S3" s="14" t="s">
        <v>1574</v>
      </c>
      <c r="T3" s="128">
        <v>6380484676</v>
      </c>
      <c r="U3" s="14" t="s">
        <v>1575</v>
      </c>
    </row>
    <row r="4" spans="1:21" ht="15" customHeight="1" x14ac:dyDescent="0.55000000000000004">
      <c r="A4" s="14" t="s">
        <v>87</v>
      </c>
      <c r="B4" s="124" t="s">
        <v>88</v>
      </c>
      <c r="C4" s="125" t="s">
        <v>49</v>
      </c>
      <c r="D4" s="14" t="s">
        <v>31</v>
      </c>
      <c r="E4" s="14" t="s">
        <v>38</v>
      </c>
      <c r="F4" s="14" t="s">
        <v>89</v>
      </c>
      <c r="G4" s="93">
        <v>42787</v>
      </c>
      <c r="H4" s="94">
        <v>189.98</v>
      </c>
      <c r="I4" s="94">
        <v>46.36</v>
      </c>
      <c r="J4" s="95">
        <v>0.24399999999999999</v>
      </c>
      <c r="K4" s="96">
        <v>9.4</v>
      </c>
      <c r="L4" s="95">
        <v>8.6E-3</v>
      </c>
      <c r="M4" s="96">
        <v>0.9</v>
      </c>
      <c r="N4" s="96">
        <v>0.74</v>
      </c>
      <c r="O4" s="94">
        <v>-71.7</v>
      </c>
      <c r="P4" s="95">
        <v>4.4999999999999997E-3</v>
      </c>
      <c r="Q4" s="96">
        <v>0</v>
      </c>
      <c r="R4" s="94">
        <v>26.07</v>
      </c>
      <c r="S4" s="14" t="s">
        <v>1576</v>
      </c>
      <c r="T4" s="128">
        <v>23392797529</v>
      </c>
      <c r="U4" s="14" t="s">
        <v>1573</v>
      </c>
    </row>
    <row r="5" spans="1:21" ht="15" customHeight="1" x14ac:dyDescent="0.55000000000000004">
      <c r="A5" s="14" t="s">
        <v>22</v>
      </c>
      <c r="B5" s="124" t="s">
        <v>23</v>
      </c>
      <c r="C5" s="125" t="s">
        <v>24</v>
      </c>
      <c r="D5" s="14" t="s">
        <v>25</v>
      </c>
      <c r="E5" s="14" t="s">
        <v>26</v>
      </c>
      <c r="F5" s="14" t="s">
        <v>27</v>
      </c>
      <c r="G5" s="93">
        <v>42695</v>
      </c>
      <c r="H5" s="94">
        <v>16.760000000000002</v>
      </c>
      <c r="I5" s="94">
        <v>27.28</v>
      </c>
      <c r="J5" s="95">
        <v>1.6276999999999999</v>
      </c>
      <c r="K5" s="96">
        <v>15.68</v>
      </c>
      <c r="L5" s="95">
        <v>3.7000000000000002E-3</v>
      </c>
      <c r="M5" s="96">
        <v>0.3</v>
      </c>
      <c r="N5" s="96">
        <v>2.46</v>
      </c>
      <c r="O5" s="94">
        <v>5.12</v>
      </c>
      <c r="P5" s="95">
        <v>3.5900000000000001E-2</v>
      </c>
      <c r="Q5" s="96">
        <v>14</v>
      </c>
      <c r="R5" s="94">
        <v>30.3</v>
      </c>
      <c r="S5" s="14" t="s">
        <v>1577</v>
      </c>
      <c r="T5" s="128">
        <v>1962267117</v>
      </c>
      <c r="U5" s="14" t="s">
        <v>1595</v>
      </c>
    </row>
    <row r="6" spans="1:21" ht="15" customHeight="1" x14ac:dyDescent="0.55000000000000004">
      <c r="A6" s="14" t="s">
        <v>47</v>
      </c>
      <c r="B6" s="124" t="s">
        <v>48</v>
      </c>
      <c r="C6" s="125" t="s">
        <v>49</v>
      </c>
      <c r="D6" s="14" t="s">
        <v>37</v>
      </c>
      <c r="E6" s="14" t="s">
        <v>26</v>
      </c>
      <c r="F6" s="14" t="s">
        <v>50</v>
      </c>
      <c r="G6" s="93">
        <v>42694</v>
      </c>
      <c r="H6" s="94">
        <v>128.71</v>
      </c>
      <c r="I6" s="94">
        <v>156.61000000000001</v>
      </c>
      <c r="J6" s="95">
        <v>1.2168000000000001</v>
      </c>
      <c r="K6" s="96">
        <v>25.14</v>
      </c>
      <c r="L6" s="95">
        <v>1.5E-3</v>
      </c>
      <c r="M6" s="96">
        <v>1.1000000000000001</v>
      </c>
      <c r="N6" s="96">
        <v>1.37</v>
      </c>
      <c r="O6" s="94">
        <v>-4.0199999999999996</v>
      </c>
      <c r="P6" s="95">
        <v>8.3199999999999996E-2</v>
      </c>
      <c r="Q6" s="96">
        <v>0</v>
      </c>
      <c r="R6" s="94">
        <v>74.61</v>
      </c>
      <c r="S6" s="14" t="s">
        <v>1578</v>
      </c>
      <c r="T6" s="128">
        <v>11506300872</v>
      </c>
      <c r="U6" s="14" t="s">
        <v>1573</v>
      </c>
    </row>
    <row r="7" spans="1:21" ht="15" customHeight="1" x14ac:dyDescent="0.55000000000000004">
      <c r="A7" s="14" t="s">
        <v>90</v>
      </c>
      <c r="B7" s="124" t="s">
        <v>91</v>
      </c>
      <c r="C7" s="125" t="s">
        <v>49</v>
      </c>
      <c r="D7" s="14" t="s">
        <v>31</v>
      </c>
      <c r="E7" s="14" t="s">
        <v>38</v>
      </c>
      <c r="F7" s="14" t="s">
        <v>89</v>
      </c>
      <c r="G7" s="93">
        <v>42759</v>
      </c>
      <c r="H7" s="94">
        <v>231.48</v>
      </c>
      <c r="I7" s="94">
        <v>136.99</v>
      </c>
      <c r="J7" s="95">
        <v>0.59179999999999999</v>
      </c>
      <c r="K7" s="96">
        <v>17.170000000000002</v>
      </c>
      <c r="L7" s="95">
        <v>1.5900000000000001E-2</v>
      </c>
      <c r="M7" s="96">
        <v>1.3</v>
      </c>
      <c r="N7" s="96">
        <v>1.35</v>
      </c>
      <c r="O7" s="94">
        <v>-15.74</v>
      </c>
      <c r="P7" s="95">
        <v>4.3299999999999998E-2</v>
      </c>
      <c r="Q7" s="96">
        <v>6</v>
      </c>
      <c r="R7" s="94">
        <v>65.98</v>
      </c>
      <c r="S7" s="14" t="s">
        <v>1572</v>
      </c>
      <c r="T7" s="128">
        <v>720143607982</v>
      </c>
      <c r="U7" s="14" t="s">
        <v>1573</v>
      </c>
    </row>
    <row r="8" spans="1:21" ht="15" customHeight="1" x14ac:dyDescent="0.55000000000000004">
      <c r="A8" s="14" t="s">
        <v>92</v>
      </c>
      <c r="B8" s="124" t="s">
        <v>93</v>
      </c>
      <c r="C8" s="125" t="s">
        <v>36</v>
      </c>
      <c r="D8" s="14" t="s">
        <v>37</v>
      </c>
      <c r="E8" s="14" t="s">
        <v>32</v>
      </c>
      <c r="F8" s="14" t="s">
        <v>44</v>
      </c>
      <c r="G8" s="93">
        <v>42571</v>
      </c>
      <c r="H8" s="94">
        <v>66.900000000000006</v>
      </c>
      <c r="I8" s="94">
        <v>61.84</v>
      </c>
      <c r="J8" s="95">
        <v>0.9244</v>
      </c>
      <c r="K8" s="96">
        <v>19.510000000000002</v>
      </c>
      <c r="L8" s="95">
        <v>3.4000000000000002E-2</v>
      </c>
      <c r="M8" s="96">
        <v>1.6</v>
      </c>
      <c r="N8" s="96">
        <v>1.56</v>
      </c>
      <c r="O8" s="94">
        <v>-19.97</v>
      </c>
      <c r="P8" s="95">
        <v>5.5E-2</v>
      </c>
      <c r="Q8" s="96">
        <v>4</v>
      </c>
      <c r="R8" s="94">
        <v>17.309999999999999</v>
      </c>
      <c r="S8" s="14" t="s">
        <v>1579</v>
      </c>
      <c r="T8" s="128">
        <v>98774405837</v>
      </c>
      <c r="U8" s="14" t="s">
        <v>1573</v>
      </c>
    </row>
    <row r="9" spans="1:21" ht="15" customHeight="1" x14ac:dyDescent="0.55000000000000004">
      <c r="A9" s="14" t="s">
        <v>94</v>
      </c>
      <c r="B9" s="124" t="s">
        <v>95</v>
      </c>
      <c r="C9" s="125" t="s">
        <v>32</v>
      </c>
      <c r="D9" s="14" t="s">
        <v>31</v>
      </c>
      <c r="E9" s="14" t="s">
        <v>26</v>
      </c>
      <c r="F9" s="14" t="s">
        <v>46</v>
      </c>
      <c r="G9" s="93">
        <v>42582</v>
      </c>
      <c r="H9" s="94">
        <v>36.6</v>
      </c>
      <c r="I9" s="94">
        <v>91.51</v>
      </c>
      <c r="J9" s="95">
        <v>2.5003000000000002</v>
      </c>
      <c r="K9" s="96">
        <v>33.770000000000003</v>
      </c>
      <c r="L9" s="95">
        <v>1.38E-2</v>
      </c>
      <c r="M9" s="96">
        <v>0.8</v>
      </c>
      <c r="N9" s="96">
        <v>0.93</v>
      </c>
      <c r="O9" s="94">
        <v>-36.520000000000003</v>
      </c>
      <c r="P9" s="95">
        <v>0.1263</v>
      </c>
      <c r="Q9" s="96">
        <v>11</v>
      </c>
      <c r="R9" s="94">
        <v>38.229999999999997</v>
      </c>
      <c r="S9" s="14" t="s">
        <v>1579</v>
      </c>
      <c r="T9" s="128">
        <v>19790497638</v>
      </c>
      <c r="U9" s="14" t="s">
        <v>1573</v>
      </c>
    </row>
    <row r="10" spans="1:21" ht="15" customHeight="1" x14ac:dyDescent="0.55000000000000004">
      <c r="A10" s="14" t="s">
        <v>96</v>
      </c>
      <c r="B10" s="124" t="s">
        <v>97</v>
      </c>
      <c r="C10" s="125" t="s">
        <v>30</v>
      </c>
      <c r="D10" s="14" t="s">
        <v>31</v>
      </c>
      <c r="E10" s="14" t="s">
        <v>26</v>
      </c>
      <c r="F10" s="14" t="s">
        <v>46</v>
      </c>
      <c r="G10" s="93">
        <v>42760</v>
      </c>
      <c r="H10" s="94">
        <v>0</v>
      </c>
      <c r="I10" s="94">
        <v>45.08</v>
      </c>
      <c r="J10" s="14" t="s">
        <v>40</v>
      </c>
      <c r="K10" s="96">
        <v>23.98</v>
      </c>
      <c r="L10" s="95">
        <v>2.2599999999999999E-2</v>
      </c>
      <c r="M10" s="96">
        <v>1.4</v>
      </c>
      <c r="N10" s="96">
        <v>1.56</v>
      </c>
      <c r="O10" s="94">
        <v>-3.89</v>
      </c>
      <c r="P10" s="95">
        <v>7.7399999999999997E-2</v>
      </c>
      <c r="Q10" s="96">
        <v>3</v>
      </c>
      <c r="R10" s="94">
        <v>18.079999999999998</v>
      </c>
      <c r="S10" s="14" t="s">
        <v>1579</v>
      </c>
      <c r="T10" s="128">
        <v>77522967927</v>
      </c>
      <c r="U10" s="14" t="s">
        <v>1573</v>
      </c>
    </row>
    <row r="11" spans="1:21" ht="15" customHeight="1" x14ac:dyDescent="0.55000000000000004">
      <c r="A11" s="14" t="s">
        <v>51</v>
      </c>
      <c r="B11" s="124" t="s">
        <v>52</v>
      </c>
      <c r="C11" s="125" t="s">
        <v>30</v>
      </c>
      <c r="D11" s="14" t="s">
        <v>31</v>
      </c>
      <c r="E11" s="14" t="s">
        <v>26</v>
      </c>
      <c r="F11" s="14" t="s">
        <v>46</v>
      </c>
      <c r="G11" s="93">
        <v>42694</v>
      </c>
      <c r="H11" s="94">
        <v>36.909999999999997</v>
      </c>
      <c r="I11" s="94">
        <v>51.1</v>
      </c>
      <c r="J11" s="95">
        <v>1.3844000000000001</v>
      </c>
      <c r="K11" s="96">
        <v>53.23</v>
      </c>
      <c r="L11" s="95">
        <v>3.2099999999999997E-2</v>
      </c>
      <c r="M11" s="96">
        <v>0.2</v>
      </c>
      <c r="N11" s="96">
        <v>1.02</v>
      </c>
      <c r="O11" s="94">
        <v>-20.71</v>
      </c>
      <c r="P11" s="95">
        <v>0.22359999999999999</v>
      </c>
      <c r="Q11" s="96">
        <v>4</v>
      </c>
      <c r="R11" s="94">
        <v>26.61</v>
      </c>
      <c r="S11" s="14" t="s">
        <v>1580</v>
      </c>
      <c r="T11" s="128">
        <v>6738484186</v>
      </c>
      <c r="U11" s="14" t="s">
        <v>1575</v>
      </c>
    </row>
    <row r="12" spans="1:21" ht="15" customHeight="1" x14ac:dyDescent="0.55000000000000004">
      <c r="A12" s="14" t="s">
        <v>28</v>
      </c>
      <c r="B12" s="124" t="s">
        <v>29</v>
      </c>
      <c r="C12" s="125" t="s">
        <v>30</v>
      </c>
      <c r="D12" s="14" t="s">
        <v>31</v>
      </c>
      <c r="E12" s="14" t="s">
        <v>32</v>
      </c>
      <c r="F12" s="14" t="s">
        <v>33</v>
      </c>
      <c r="G12" s="93">
        <v>42695</v>
      </c>
      <c r="H12" s="94">
        <v>24.67</v>
      </c>
      <c r="I12" s="94">
        <v>19.57</v>
      </c>
      <c r="J12" s="95">
        <v>0.79330000000000001</v>
      </c>
      <c r="K12" s="96">
        <v>29.21</v>
      </c>
      <c r="L12" s="95">
        <v>0</v>
      </c>
      <c r="M12" s="96">
        <v>1.5</v>
      </c>
      <c r="N12" s="96">
        <v>0.75</v>
      </c>
      <c r="O12" s="94">
        <v>-7.27</v>
      </c>
      <c r="P12" s="95">
        <v>0.10349999999999999</v>
      </c>
      <c r="Q12" s="96">
        <v>0</v>
      </c>
      <c r="R12" s="94">
        <v>10.199999999999999</v>
      </c>
      <c r="S12" s="14" t="s">
        <v>1581</v>
      </c>
      <c r="T12" s="128">
        <v>2325894953</v>
      </c>
      <c r="U12" s="14" t="s">
        <v>1575</v>
      </c>
    </row>
    <row r="13" spans="1:21" ht="15" customHeight="1" x14ac:dyDescent="0.55000000000000004">
      <c r="A13" s="14" t="s">
        <v>98</v>
      </c>
      <c r="B13" s="124" t="s">
        <v>99</v>
      </c>
      <c r="C13" s="125" t="s">
        <v>30</v>
      </c>
      <c r="D13" s="14" t="s">
        <v>31</v>
      </c>
      <c r="E13" s="14" t="s">
        <v>26</v>
      </c>
      <c r="F13" s="14" t="s">
        <v>46</v>
      </c>
      <c r="G13" s="93">
        <v>42710</v>
      </c>
      <c r="H13" s="94">
        <v>7.7</v>
      </c>
      <c r="I13" s="94">
        <v>36.35</v>
      </c>
      <c r="J13" s="95">
        <v>4.7207999999999997</v>
      </c>
      <c r="K13" s="96">
        <v>26.73</v>
      </c>
      <c r="L13" s="95">
        <v>0</v>
      </c>
      <c r="M13" s="96">
        <v>1.9</v>
      </c>
      <c r="N13" s="96">
        <v>1.1299999999999999</v>
      </c>
      <c r="O13" s="94">
        <v>-27.93</v>
      </c>
      <c r="P13" s="95">
        <v>9.11E-2</v>
      </c>
      <c r="Q13" s="96">
        <v>0</v>
      </c>
      <c r="R13" s="94">
        <v>37.119999999999997</v>
      </c>
      <c r="S13" s="14" t="s">
        <v>1582</v>
      </c>
      <c r="T13" s="128">
        <v>5863530141</v>
      </c>
      <c r="U13" s="14" t="s">
        <v>1575</v>
      </c>
    </row>
    <row r="14" spans="1:21" ht="15" customHeight="1" x14ac:dyDescent="0.55000000000000004">
      <c r="A14" s="14" t="s">
        <v>100</v>
      </c>
      <c r="B14" s="124" t="s">
        <v>101</v>
      </c>
      <c r="C14" s="125" t="s">
        <v>118</v>
      </c>
      <c r="D14" s="14" t="s">
        <v>37</v>
      </c>
      <c r="E14" s="14" t="s">
        <v>32</v>
      </c>
      <c r="F14" s="14" t="s">
        <v>44</v>
      </c>
      <c r="G14" s="93">
        <v>42720</v>
      </c>
      <c r="H14" s="94">
        <v>119.48</v>
      </c>
      <c r="I14" s="94">
        <v>122.5</v>
      </c>
      <c r="J14" s="95">
        <v>1.0253000000000001</v>
      </c>
      <c r="K14" s="96">
        <v>22.11</v>
      </c>
      <c r="L14" s="95">
        <v>1.7999999999999999E-2</v>
      </c>
      <c r="M14" s="96">
        <v>1.2</v>
      </c>
      <c r="N14" s="96">
        <v>1.35</v>
      </c>
      <c r="O14" s="94">
        <v>-1.61</v>
      </c>
      <c r="P14" s="95">
        <v>6.8099999999999994E-2</v>
      </c>
      <c r="Q14" s="96">
        <v>6</v>
      </c>
      <c r="R14" s="94">
        <v>39.24</v>
      </c>
      <c r="S14" s="14" t="s">
        <v>1583</v>
      </c>
      <c r="T14" s="128">
        <v>79203767948</v>
      </c>
      <c r="U14" s="14" t="s">
        <v>1573</v>
      </c>
    </row>
    <row r="15" spans="1:21" ht="15" customHeight="1" x14ac:dyDescent="0.55000000000000004">
      <c r="A15" s="14" t="s">
        <v>102</v>
      </c>
      <c r="B15" s="124" t="s">
        <v>103</v>
      </c>
      <c r="C15" s="125" t="s">
        <v>32</v>
      </c>
      <c r="D15" s="14" t="s">
        <v>31</v>
      </c>
      <c r="E15" s="14" t="s">
        <v>26</v>
      </c>
      <c r="F15" s="14" t="s">
        <v>46</v>
      </c>
      <c r="G15" s="93">
        <v>42705</v>
      </c>
      <c r="H15" s="94">
        <v>0</v>
      </c>
      <c r="I15" s="94">
        <v>28.52</v>
      </c>
      <c r="J15" s="14" t="s">
        <v>40</v>
      </c>
      <c r="K15" s="96">
        <v>142.6</v>
      </c>
      <c r="L15" s="95">
        <v>0</v>
      </c>
      <c r="M15" s="96">
        <v>1.1000000000000001</v>
      </c>
      <c r="N15" s="96">
        <v>1.93</v>
      </c>
      <c r="O15" s="94">
        <v>-0.51</v>
      </c>
      <c r="P15" s="95">
        <v>0.67049999999999998</v>
      </c>
      <c r="Q15" s="96">
        <v>0</v>
      </c>
      <c r="R15" s="94">
        <v>9.18</v>
      </c>
      <c r="S15" s="14" t="s">
        <v>1581</v>
      </c>
      <c r="T15" s="128">
        <v>2209698948</v>
      </c>
      <c r="U15" s="14" t="s">
        <v>1575</v>
      </c>
    </row>
    <row r="16" spans="1:21" ht="15" customHeight="1" x14ac:dyDescent="0.55000000000000004">
      <c r="A16" s="14" t="s">
        <v>104</v>
      </c>
      <c r="B16" s="124" t="s">
        <v>105</v>
      </c>
      <c r="C16" s="125" t="s">
        <v>49</v>
      </c>
      <c r="D16" s="14" t="s">
        <v>37</v>
      </c>
      <c r="E16" s="14" t="s">
        <v>26</v>
      </c>
      <c r="F16" s="14" t="s">
        <v>50</v>
      </c>
      <c r="G16" s="93">
        <v>42788</v>
      </c>
      <c r="H16" s="94">
        <v>46.55</v>
      </c>
      <c r="I16" s="94">
        <v>118.34</v>
      </c>
      <c r="J16" s="95">
        <v>2.5421999999999998</v>
      </c>
      <c r="K16" s="96">
        <v>63.62</v>
      </c>
      <c r="L16" s="95">
        <v>0</v>
      </c>
      <c r="M16" s="96">
        <v>1.1000000000000001</v>
      </c>
      <c r="N16" s="96">
        <v>2.08</v>
      </c>
      <c r="O16" s="94">
        <v>1.1100000000000001</v>
      </c>
      <c r="P16" s="95">
        <v>0.27560000000000001</v>
      </c>
      <c r="Q16" s="96">
        <v>0</v>
      </c>
      <c r="R16" s="94">
        <v>30.03</v>
      </c>
      <c r="S16" s="14" t="s">
        <v>1584</v>
      </c>
      <c r="T16" s="128">
        <v>58209510996</v>
      </c>
      <c r="U16" s="14" t="s">
        <v>1573</v>
      </c>
    </row>
    <row r="17" spans="1:21" ht="15" customHeight="1" x14ac:dyDescent="0.55000000000000004">
      <c r="A17" s="14" t="s">
        <v>106</v>
      </c>
      <c r="B17" s="124" t="s">
        <v>107</v>
      </c>
      <c r="C17" s="125" t="s">
        <v>118</v>
      </c>
      <c r="D17" s="14" t="s">
        <v>37</v>
      </c>
      <c r="E17" s="14" t="s">
        <v>26</v>
      </c>
      <c r="F17" s="14" t="s">
        <v>50</v>
      </c>
      <c r="G17" s="93">
        <v>42794</v>
      </c>
      <c r="H17" s="94">
        <v>41.71</v>
      </c>
      <c r="I17" s="94">
        <v>81.93</v>
      </c>
      <c r="J17" s="95">
        <v>1.9642999999999999</v>
      </c>
      <c r="K17" s="96">
        <v>30.12</v>
      </c>
      <c r="L17" s="95">
        <v>2.0500000000000001E-2</v>
      </c>
      <c r="M17" s="96">
        <v>1.2</v>
      </c>
      <c r="N17" s="96">
        <v>8.91</v>
      </c>
      <c r="O17" s="94">
        <v>7.46</v>
      </c>
      <c r="P17" s="95">
        <v>0.1081</v>
      </c>
      <c r="Q17" s="96">
        <v>14</v>
      </c>
      <c r="R17" s="94">
        <v>36.24</v>
      </c>
      <c r="S17" s="14" t="s">
        <v>1572</v>
      </c>
      <c r="T17" s="128">
        <v>25519399599</v>
      </c>
      <c r="U17" s="14" t="s">
        <v>1573</v>
      </c>
    </row>
    <row r="18" spans="1:21" ht="15" customHeight="1" x14ac:dyDescent="0.55000000000000004">
      <c r="A18" s="14" t="s">
        <v>108</v>
      </c>
      <c r="B18" s="124" t="s">
        <v>109</v>
      </c>
      <c r="C18" s="125" t="s">
        <v>24</v>
      </c>
      <c r="D18" s="14" t="s">
        <v>37</v>
      </c>
      <c r="E18" s="14" t="s">
        <v>26</v>
      </c>
      <c r="F18" s="14" t="s">
        <v>50</v>
      </c>
      <c r="G18" s="93">
        <v>42738</v>
      </c>
      <c r="H18" s="94">
        <v>21.55</v>
      </c>
      <c r="I18" s="94">
        <v>46.97</v>
      </c>
      <c r="J18" s="95">
        <v>2.1796000000000002</v>
      </c>
      <c r="K18" s="96">
        <v>18.28</v>
      </c>
      <c r="L18" s="95">
        <v>2.5100000000000001E-2</v>
      </c>
      <c r="M18" s="96">
        <v>0.9</v>
      </c>
      <c r="N18" s="96">
        <v>1.61</v>
      </c>
      <c r="O18" s="94">
        <v>-3.01</v>
      </c>
      <c r="P18" s="95">
        <v>4.8899999999999999E-2</v>
      </c>
      <c r="Q18" s="96">
        <v>20</v>
      </c>
      <c r="R18" s="94">
        <v>37.86</v>
      </c>
      <c r="S18" s="14" t="s">
        <v>1585</v>
      </c>
      <c r="T18" s="128">
        <v>26888831301</v>
      </c>
      <c r="U18" s="14" t="s">
        <v>1573</v>
      </c>
    </row>
    <row r="19" spans="1:21" ht="15" customHeight="1" x14ac:dyDescent="0.55000000000000004">
      <c r="A19" s="14" t="s">
        <v>53</v>
      </c>
      <c r="B19" s="124" t="s">
        <v>54</v>
      </c>
      <c r="C19" s="125" t="s">
        <v>36</v>
      </c>
      <c r="D19" s="14" t="s">
        <v>37</v>
      </c>
      <c r="E19" s="14" t="s">
        <v>26</v>
      </c>
      <c r="F19" s="14" t="s">
        <v>50</v>
      </c>
      <c r="G19" s="93">
        <v>42694</v>
      </c>
      <c r="H19" s="94">
        <v>49.29</v>
      </c>
      <c r="I19" s="94">
        <v>102.62</v>
      </c>
      <c r="J19" s="95">
        <v>2.0819999999999999</v>
      </c>
      <c r="K19" s="96">
        <v>31.1</v>
      </c>
      <c r="L19" s="95">
        <v>2.07E-2</v>
      </c>
      <c r="M19" s="96">
        <v>0.8</v>
      </c>
      <c r="N19" s="96">
        <v>1.1299999999999999</v>
      </c>
      <c r="O19" s="94">
        <v>0.08</v>
      </c>
      <c r="P19" s="95">
        <v>0.113</v>
      </c>
      <c r="Q19" s="96">
        <v>20</v>
      </c>
      <c r="R19" s="94">
        <v>27.68</v>
      </c>
      <c r="S19" s="14" t="s">
        <v>1583</v>
      </c>
      <c r="T19" s="128">
        <v>46164544746</v>
      </c>
      <c r="U19" s="14" t="s">
        <v>1573</v>
      </c>
    </row>
    <row r="20" spans="1:21" ht="15" customHeight="1" x14ac:dyDescent="0.55000000000000004">
      <c r="A20" s="14" t="s">
        <v>110</v>
      </c>
      <c r="B20" s="124" t="s">
        <v>111</v>
      </c>
      <c r="C20" s="125" t="s">
        <v>36</v>
      </c>
      <c r="D20" s="14" t="s">
        <v>37</v>
      </c>
      <c r="E20" s="14" t="s">
        <v>38</v>
      </c>
      <c r="F20" s="14" t="s">
        <v>39</v>
      </c>
      <c r="G20" s="93">
        <v>42770</v>
      </c>
      <c r="H20" s="94">
        <v>398.43</v>
      </c>
      <c r="I20" s="94">
        <v>242.98</v>
      </c>
      <c r="J20" s="95">
        <v>0.60980000000000001</v>
      </c>
      <c r="K20" s="96">
        <v>21.56</v>
      </c>
      <c r="L20" s="95">
        <v>2.0999999999999999E-3</v>
      </c>
      <c r="M20" s="96">
        <v>1.7</v>
      </c>
      <c r="N20" s="96">
        <v>1.92</v>
      </c>
      <c r="O20" s="94">
        <v>-103.34</v>
      </c>
      <c r="P20" s="95">
        <v>6.5299999999999997E-2</v>
      </c>
      <c r="Q20" s="96">
        <v>2</v>
      </c>
      <c r="R20" s="94">
        <v>107.83</v>
      </c>
      <c r="S20" s="14" t="s">
        <v>1583</v>
      </c>
      <c r="T20" s="128">
        <v>14146694081</v>
      </c>
      <c r="U20" s="14" t="s">
        <v>1573</v>
      </c>
    </row>
    <row r="21" spans="1:21" ht="15" customHeight="1" x14ac:dyDescent="0.55000000000000004">
      <c r="A21" s="14" t="s">
        <v>112</v>
      </c>
      <c r="B21" s="124" t="s">
        <v>113</v>
      </c>
      <c r="C21" s="125" t="s">
        <v>32</v>
      </c>
      <c r="D21" s="14" t="s">
        <v>31</v>
      </c>
      <c r="E21" s="14" t="s">
        <v>26</v>
      </c>
      <c r="F21" s="14" t="s">
        <v>46</v>
      </c>
      <c r="G21" s="93">
        <v>42719</v>
      </c>
      <c r="H21" s="94">
        <v>0</v>
      </c>
      <c r="I21" s="94">
        <v>86.3</v>
      </c>
      <c r="J21" s="14" t="s">
        <v>40</v>
      </c>
      <c r="K21" s="14" t="s">
        <v>40</v>
      </c>
      <c r="L21" s="95">
        <v>0</v>
      </c>
      <c r="M21" s="96">
        <v>2.1</v>
      </c>
      <c r="N21" s="96">
        <v>1.46</v>
      </c>
      <c r="O21" s="94">
        <v>-6.46</v>
      </c>
      <c r="P21" s="95">
        <v>-0.54420000000000002</v>
      </c>
      <c r="Q21" s="96">
        <v>0</v>
      </c>
      <c r="R21" s="94">
        <v>0</v>
      </c>
      <c r="S21" s="14" t="s">
        <v>1584</v>
      </c>
      <c r="T21" s="128">
        <v>19248291580</v>
      </c>
      <c r="U21" s="14" t="s">
        <v>1573</v>
      </c>
    </row>
    <row r="22" spans="1:21" ht="15" customHeight="1" x14ac:dyDescent="0.55000000000000004">
      <c r="A22" s="14" t="s">
        <v>114</v>
      </c>
      <c r="B22" s="124" t="s">
        <v>115</v>
      </c>
      <c r="C22" s="125" t="s">
        <v>49</v>
      </c>
      <c r="D22" s="14" t="s">
        <v>31</v>
      </c>
      <c r="E22" s="14" t="s">
        <v>38</v>
      </c>
      <c r="F22" s="14" t="s">
        <v>89</v>
      </c>
      <c r="G22" s="93">
        <v>42777</v>
      </c>
      <c r="H22" s="94">
        <v>75.23</v>
      </c>
      <c r="I22" s="94">
        <v>54.69</v>
      </c>
      <c r="J22" s="95">
        <v>0.72699999999999998</v>
      </c>
      <c r="K22" s="96">
        <v>28.05</v>
      </c>
      <c r="L22" s="95">
        <v>3.1099999999999999E-2</v>
      </c>
      <c r="M22" s="96">
        <v>0.4</v>
      </c>
      <c r="N22" s="96">
        <v>0.7</v>
      </c>
      <c r="O22" s="94">
        <v>-63.16</v>
      </c>
      <c r="P22" s="95">
        <v>9.7699999999999995E-2</v>
      </c>
      <c r="Q22" s="96">
        <v>3</v>
      </c>
      <c r="R22" s="94">
        <v>42.28</v>
      </c>
      <c r="S22" s="14" t="s">
        <v>1586</v>
      </c>
      <c r="T22" s="128">
        <v>13199187689</v>
      </c>
      <c r="U22" s="14" t="s">
        <v>1573</v>
      </c>
    </row>
    <row r="23" spans="1:21" ht="15" customHeight="1" x14ac:dyDescent="0.55000000000000004">
      <c r="A23" s="14" t="s">
        <v>116</v>
      </c>
      <c r="B23" s="124" t="s">
        <v>117</v>
      </c>
      <c r="C23" s="125" t="s">
        <v>118</v>
      </c>
      <c r="D23" s="14" t="s">
        <v>37</v>
      </c>
      <c r="E23" s="14" t="s">
        <v>26</v>
      </c>
      <c r="F23" s="14" t="s">
        <v>50</v>
      </c>
      <c r="G23" s="93">
        <v>42739</v>
      </c>
      <c r="H23" s="94">
        <v>8.84</v>
      </c>
      <c r="I23" s="94">
        <v>15.85</v>
      </c>
      <c r="J23" s="95">
        <v>1.7929999999999999</v>
      </c>
      <c r="K23" s="96">
        <v>17.04</v>
      </c>
      <c r="L23" s="95">
        <v>3.15E-2</v>
      </c>
      <c r="M23" s="96">
        <v>0.9</v>
      </c>
      <c r="N23" s="96">
        <v>1.66</v>
      </c>
      <c r="O23" s="94">
        <v>1.55</v>
      </c>
      <c r="P23" s="95">
        <v>4.2700000000000002E-2</v>
      </c>
      <c r="Q23" s="96">
        <v>0</v>
      </c>
      <c r="R23" s="94">
        <v>13.41</v>
      </c>
      <c r="S23" s="14" t="s">
        <v>1587</v>
      </c>
      <c r="T23" s="128">
        <v>2986755369</v>
      </c>
      <c r="U23" s="14" t="s">
        <v>1575</v>
      </c>
    </row>
    <row r="24" spans="1:21" ht="15" customHeight="1" x14ac:dyDescent="0.55000000000000004">
      <c r="A24" s="14" t="s">
        <v>119</v>
      </c>
      <c r="B24" s="124" t="s">
        <v>120</v>
      </c>
      <c r="C24" s="125" t="s">
        <v>30</v>
      </c>
      <c r="D24" s="14" t="s">
        <v>31</v>
      </c>
      <c r="E24" s="14" t="s">
        <v>26</v>
      </c>
      <c r="F24" s="14" t="s">
        <v>46</v>
      </c>
      <c r="G24" s="93">
        <v>42327</v>
      </c>
      <c r="H24" s="94">
        <v>31.76</v>
      </c>
      <c r="I24" s="94">
        <v>66.97</v>
      </c>
      <c r="J24" s="95">
        <v>2.1086</v>
      </c>
      <c r="K24" s="96">
        <v>19.989999999999998</v>
      </c>
      <c r="L24" s="95">
        <v>3.2599999999999997E-2</v>
      </c>
      <c r="M24" s="96">
        <v>0.2</v>
      </c>
      <c r="N24" s="96">
        <v>0.64</v>
      </c>
      <c r="O24" s="94">
        <v>-79.16</v>
      </c>
      <c r="P24" s="95">
        <v>5.7500000000000002E-2</v>
      </c>
      <c r="Q24" s="96">
        <v>6</v>
      </c>
      <c r="R24" s="94">
        <v>54.86</v>
      </c>
      <c r="S24" s="14" t="s">
        <v>1586</v>
      </c>
      <c r="T24" s="128">
        <v>32709245632</v>
      </c>
      <c r="U24" s="14" t="s">
        <v>1573</v>
      </c>
    </row>
    <row r="25" spans="1:21" ht="15" customHeight="1" x14ac:dyDescent="0.55000000000000004">
      <c r="A25" s="14" t="s">
        <v>121</v>
      </c>
      <c r="B25" s="124" t="s">
        <v>122</v>
      </c>
      <c r="C25" s="125" t="s">
        <v>57</v>
      </c>
      <c r="D25" s="14" t="s">
        <v>31</v>
      </c>
      <c r="E25" s="14" t="s">
        <v>38</v>
      </c>
      <c r="F25" s="14" t="s">
        <v>89</v>
      </c>
      <c r="G25" s="93">
        <v>42559</v>
      </c>
      <c r="H25" s="94">
        <v>22.54</v>
      </c>
      <c r="I25" s="94">
        <v>11.52</v>
      </c>
      <c r="J25" s="95">
        <v>0.5111</v>
      </c>
      <c r="K25" s="96">
        <v>19.53</v>
      </c>
      <c r="L25" s="95">
        <v>3.56E-2</v>
      </c>
      <c r="M25" s="96">
        <v>1.2</v>
      </c>
      <c r="N25" s="96">
        <v>1.06</v>
      </c>
      <c r="O25" s="94">
        <v>-40.35</v>
      </c>
      <c r="P25" s="95">
        <v>5.5100000000000003E-2</v>
      </c>
      <c r="Q25" s="96">
        <v>5</v>
      </c>
      <c r="R25" s="94">
        <v>10.19</v>
      </c>
      <c r="S25" s="14" t="s">
        <v>1586</v>
      </c>
      <c r="T25" s="128">
        <v>7090854802</v>
      </c>
      <c r="U25" s="14" t="s">
        <v>1575</v>
      </c>
    </row>
    <row r="26" spans="1:21" ht="15" customHeight="1" x14ac:dyDescent="0.55000000000000004">
      <c r="A26" s="14" t="s">
        <v>123</v>
      </c>
      <c r="B26" s="124" t="s">
        <v>124</v>
      </c>
      <c r="C26" s="125" t="s">
        <v>36</v>
      </c>
      <c r="D26" s="14" t="s">
        <v>25</v>
      </c>
      <c r="E26" s="14" t="s">
        <v>32</v>
      </c>
      <c r="F26" s="14" t="s">
        <v>125</v>
      </c>
      <c r="G26" s="93">
        <v>42582</v>
      </c>
      <c r="H26" s="94">
        <v>155.78</v>
      </c>
      <c r="I26" s="94">
        <v>128.76</v>
      </c>
      <c r="J26" s="95">
        <v>0.8266</v>
      </c>
      <c r="K26" s="96">
        <v>19.48</v>
      </c>
      <c r="L26" s="95">
        <v>7.7999999999999996E-3</v>
      </c>
      <c r="M26" s="96">
        <v>0.6</v>
      </c>
      <c r="N26" s="96">
        <v>0.86</v>
      </c>
      <c r="O26" s="94">
        <v>-68.58</v>
      </c>
      <c r="P26" s="95">
        <v>5.4899999999999997E-2</v>
      </c>
      <c r="Q26" s="96">
        <v>6</v>
      </c>
      <c r="R26" s="94">
        <v>92.33</v>
      </c>
      <c r="S26" s="14" t="s">
        <v>1588</v>
      </c>
      <c r="T26" s="128">
        <v>45353549146</v>
      </c>
      <c r="U26" s="14" t="s">
        <v>1573</v>
      </c>
    </row>
    <row r="27" spans="1:21" ht="15" customHeight="1" x14ac:dyDescent="0.55000000000000004">
      <c r="A27" s="14" t="s">
        <v>126</v>
      </c>
      <c r="B27" s="124" t="s">
        <v>127</v>
      </c>
      <c r="C27" s="125" t="s">
        <v>57</v>
      </c>
      <c r="D27" s="14" t="s">
        <v>25</v>
      </c>
      <c r="E27" s="14" t="s">
        <v>26</v>
      </c>
      <c r="F27" s="14" t="s">
        <v>27</v>
      </c>
      <c r="G27" s="93">
        <v>42761</v>
      </c>
      <c r="H27" s="94">
        <v>53.09</v>
      </c>
      <c r="I27" s="94">
        <v>94.06</v>
      </c>
      <c r="J27" s="95">
        <v>1.7717000000000001</v>
      </c>
      <c r="K27" s="96">
        <v>20.49</v>
      </c>
      <c r="L27" s="95">
        <v>1.1900000000000001E-2</v>
      </c>
      <c r="M27" s="96">
        <v>0.7</v>
      </c>
      <c r="N27" s="14" t="s">
        <v>40</v>
      </c>
      <c r="O27" s="14" t="s">
        <v>40</v>
      </c>
      <c r="P27" s="95">
        <v>0.06</v>
      </c>
      <c r="Q27" s="96">
        <v>11</v>
      </c>
      <c r="R27" s="94">
        <v>77.930000000000007</v>
      </c>
      <c r="S27" s="14" t="s">
        <v>1588</v>
      </c>
      <c r="T27" s="128">
        <v>8204539239</v>
      </c>
      <c r="U27" s="14" t="s">
        <v>1575</v>
      </c>
    </row>
    <row r="28" spans="1:21" ht="15" customHeight="1" x14ac:dyDescent="0.55000000000000004">
      <c r="A28" s="14" t="s">
        <v>128</v>
      </c>
      <c r="B28" s="124" t="s">
        <v>129</v>
      </c>
      <c r="C28" s="125" t="s">
        <v>130</v>
      </c>
      <c r="D28" s="14" t="s">
        <v>25</v>
      </c>
      <c r="E28" s="14" t="s">
        <v>38</v>
      </c>
      <c r="F28" s="14" t="s">
        <v>131</v>
      </c>
      <c r="G28" s="93">
        <v>42723</v>
      </c>
      <c r="H28" s="94">
        <v>112.32</v>
      </c>
      <c r="I28" s="94">
        <v>72.349999999999994</v>
      </c>
      <c r="J28" s="95">
        <v>0.64410000000000001</v>
      </c>
      <c r="K28" s="96">
        <v>11.63</v>
      </c>
      <c r="L28" s="95">
        <v>2.2700000000000001E-2</v>
      </c>
      <c r="M28" s="96">
        <v>1</v>
      </c>
      <c r="N28" s="14" t="s">
        <v>40</v>
      </c>
      <c r="O28" s="14" t="s">
        <v>40</v>
      </c>
      <c r="P28" s="95">
        <v>1.5699999999999999E-2</v>
      </c>
      <c r="Q28" s="96">
        <v>20</v>
      </c>
      <c r="R28" s="94">
        <v>87.98</v>
      </c>
      <c r="S28" s="14" t="s">
        <v>1588</v>
      </c>
      <c r="T28" s="128">
        <v>29294343853</v>
      </c>
      <c r="U28" s="14" t="s">
        <v>1573</v>
      </c>
    </row>
    <row r="29" spans="1:21" ht="15" customHeight="1" x14ac:dyDescent="0.55000000000000004">
      <c r="A29" s="14" t="s">
        <v>132</v>
      </c>
      <c r="B29" s="124" t="s">
        <v>133</v>
      </c>
      <c r="C29" s="125" t="s">
        <v>25</v>
      </c>
      <c r="D29" s="14" t="s">
        <v>31</v>
      </c>
      <c r="E29" s="14" t="s">
        <v>26</v>
      </c>
      <c r="F29" s="14" t="s">
        <v>46</v>
      </c>
      <c r="G29" s="93">
        <v>42773</v>
      </c>
      <c r="H29" s="94">
        <v>9.86</v>
      </c>
      <c r="I29" s="94">
        <v>60.92</v>
      </c>
      <c r="J29" s="95">
        <v>6.1784999999999997</v>
      </c>
      <c r="K29" s="96">
        <v>17.61</v>
      </c>
      <c r="L29" s="95">
        <v>8.3999999999999995E-3</v>
      </c>
      <c r="M29" s="96">
        <v>1</v>
      </c>
      <c r="N29" s="96">
        <v>1.59</v>
      </c>
      <c r="O29" s="94">
        <v>-15</v>
      </c>
      <c r="P29" s="95">
        <v>4.5499999999999999E-2</v>
      </c>
      <c r="Q29" s="96">
        <v>4</v>
      </c>
      <c r="R29" s="94">
        <v>38.89</v>
      </c>
      <c r="S29" s="14" t="s">
        <v>1589</v>
      </c>
      <c r="T29" s="128">
        <v>4904104263</v>
      </c>
      <c r="U29" s="14" t="s">
        <v>1575</v>
      </c>
    </row>
    <row r="30" spans="1:21" ht="15" customHeight="1" x14ac:dyDescent="0.55000000000000004">
      <c r="A30" s="14" t="s">
        <v>134</v>
      </c>
      <c r="B30" s="124" t="s">
        <v>135</v>
      </c>
      <c r="C30" s="125" t="s">
        <v>118</v>
      </c>
      <c r="D30" s="14" t="s">
        <v>31</v>
      </c>
      <c r="E30" s="14" t="s">
        <v>38</v>
      </c>
      <c r="F30" s="14" t="s">
        <v>89</v>
      </c>
      <c r="G30" s="93">
        <v>42743</v>
      </c>
      <c r="H30" s="94">
        <v>549.78</v>
      </c>
      <c r="I30" s="94">
        <v>244.82</v>
      </c>
      <c r="J30" s="95">
        <v>0.44529999999999997</v>
      </c>
      <c r="K30" s="96">
        <v>17.14</v>
      </c>
      <c r="L30" s="95">
        <v>0</v>
      </c>
      <c r="M30" s="96">
        <v>1.1000000000000001</v>
      </c>
      <c r="N30" s="96">
        <v>3.95</v>
      </c>
      <c r="O30" s="94">
        <v>-56.42</v>
      </c>
      <c r="P30" s="95">
        <v>4.3200000000000002E-2</v>
      </c>
      <c r="Q30" s="96">
        <v>0</v>
      </c>
      <c r="R30" s="94">
        <v>453.13</v>
      </c>
      <c r="S30" s="14" t="s">
        <v>1579</v>
      </c>
      <c r="T30" s="128">
        <v>82549085600</v>
      </c>
      <c r="U30" s="14" t="s">
        <v>1573</v>
      </c>
    </row>
    <row r="31" spans="1:21" ht="15" customHeight="1" x14ac:dyDescent="0.55000000000000004">
      <c r="A31" s="14" t="s">
        <v>136</v>
      </c>
      <c r="B31" s="124" t="s">
        <v>137</v>
      </c>
      <c r="C31" s="125" t="s">
        <v>43</v>
      </c>
      <c r="D31" s="14" t="s">
        <v>37</v>
      </c>
      <c r="E31" s="14" t="s">
        <v>38</v>
      </c>
      <c r="F31" s="14" t="s">
        <v>39</v>
      </c>
      <c r="G31" s="93">
        <v>42717</v>
      </c>
      <c r="H31" s="94">
        <v>173.48</v>
      </c>
      <c r="I31" s="94">
        <v>56.05</v>
      </c>
      <c r="J31" s="95">
        <v>0.3231</v>
      </c>
      <c r="K31" s="96">
        <v>12.43</v>
      </c>
      <c r="L31" s="95">
        <v>1.5299999999999999E-2</v>
      </c>
      <c r="M31" s="96">
        <v>0.7</v>
      </c>
      <c r="N31" s="14" t="s">
        <v>40</v>
      </c>
      <c r="O31" s="14" t="s">
        <v>40</v>
      </c>
      <c r="P31" s="95">
        <v>1.9599999999999999E-2</v>
      </c>
      <c r="Q31" s="96">
        <v>5</v>
      </c>
      <c r="R31" s="94">
        <v>82.44</v>
      </c>
      <c r="S31" s="14" t="s">
        <v>1588</v>
      </c>
      <c r="T31" s="128">
        <v>3362641234</v>
      </c>
      <c r="U31" s="14" t="s">
        <v>1575</v>
      </c>
    </row>
    <row r="32" spans="1:21" ht="15" customHeight="1" x14ac:dyDescent="0.55000000000000004">
      <c r="A32" s="14" t="s">
        <v>138</v>
      </c>
      <c r="B32" s="124" t="s">
        <v>139</v>
      </c>
      <c r="C32" s="125" t="s">
        <v>43</v>
      </c>
      <c r="D32" s="14" t="s">
        <v>37</v>
      </c>
      <c r="E32" s="14" t="s">
        <v>38</v>
      </c>
      <c r="F32" s="14" t="s">
        <v>39</v>
      </c>
      <c r="G32" s="93">
        <v>42607</v>
      </c>
      <c r="H32" s="94">
        <v>140.01</v>
      </c>
      <c r="I32" s="94">
        <v>63.92</v>
      </c>
      <c r="J32" s="95">
        <v>0.45650000000000002</v>
      </c>
      <c r="K32" s="96">
        <v>17.559999999999999</v>
      </c>
      <c r="L32" s="95">
        <v>1.8800000000000001E-2</v>
      </c>
      <c r="M32" s="96">
        <v>1.3</v>
      </c>
      <c r="N32" s="14" t="s">
        <v>40</v>
      </c>
      <c r="O32" s="14" t="s">
        <v>40</v>
      </c>
      <c r="P32" s="95">
        <v>4.53E-2</v>
      </c>
      <c r="Q32" s="96">
        <v>4</v>
      </c>
      <c r="R32" s="94">
        <v>82.15</v>
      </c>
      <c r="S32" s="14" t="s">
        <v>1588</v>
      </c>
      <c r="T32" s="128">
        <v>62977562419</v>
      </c>
      <c r="U32" s="14" t="s">
        <v>1573</v>
      </c>
    </row>
    <row r="33" spans="1:21" ht="15" customHeight="1" x14ac:dyDescent="0.55000000000000004">
      <c r="A33" s="14" t="s">
        <v>140</v>
      </c>
      <c r="B33" s="124" t="s">
        <v>141</v>
      </c>
      <c r="C33" s="125" t="s">
        <v>57</v>
      </c>
      <c r="D33" s="14" t="s">
        <v>31</v>
      </c>
      <c r="E33" s="14" t="s">
        <v>38</v>
      </c>
      <c r="F33" s="14" t="s">
        <v>89</v>
      </c>
      <c r="G33" s="93">
        <v>42554</v>
      </c>
      <c r="H33" s="94">
        <v>69.48</v>
      </c>
      <c r="I33" s="94">
        <v>46.53</v>
      </c>
      <c r="J33" s="95">
        <v>0.66969999999999996</v>
      </c>
      <c r="K33" s="96">
        <v>25.85</v>
      </c>
      <c r="L33" s="95">
        <v>2.64E-2</v>
      </c>
      <c r="M33" s="96">
        <v>0.4</v>
      </c>
      <c r="N33" s="96">
        <v>0.38</v>
      </c>
      <c r="O33" s="94">
        <v>-28.08</v>
      </c>
      <c r="P33" s="95">
        <v>8.6800000000000002E-2</v>
      </c>
      <c r="Q33" s="96">
        <v>6</v>
      </c>
      <c r="R33" s="94">
        <v>21.75</v>
      </c>
      <c r="S33" s="14" t="s">
        <v>1580</v>
      </c>
      <c r="T33" s="128">
        <v>7358600702</v>
      </c>
      <c r="U33" s="14" t="s">
        <v>1575</v>
      </c>
    </row>
    <row r="34" spans="1:21" ht="15" customHeight="1" x14ac:dyDescent="0.55000000000000004">
      <c r="A34" s="14" t="s">
        <v>142</v>
      </c>
      <c r="B34" s="124" t="s">
        <v>143</v>
      </c>
      <c r="C34" s="125" t="s">
        <v>43</v>
      </c>
      <c r="D34" s="14" t="s">
        <v>25</v>
      </c>
      <c r="E34" s="14" t="s">
        <v>32</v>
      </c>
      <c r="F34" s="14" t="s">
        <v>125</v>
      </c>
      <c r="G34" s="93">
        <v>42607</v>
      </c>
      <c r="H34" s="94">
        <v>106.24</v>
      </c>
      <c r="I34" s="94">
        <v>99</v>
      </c>
      <c r="J34" s="95">
        <v>0.93189999999999995</v>
      </c>
      <c r="K34" s="96">
        <v>16.5</v>
      </c>
      <c r="L34" s="95">
        <v>1.8200000000000001E-2</v>
      </c>
      <c r="M34" s="96">
        <v>1</v>
      </c>
      <c r="N34" s="14" t="s">
        <v>40</v>
      </c>
      <c r="O34" s="14" t="s">
        <v>40</v>
      </c>
      <c r="P34" s="95">
        <v>0.04</v>
      </c>
      <c r="Q34" s="96">
        <v>13</v>
      </c>
      <c r="R34" s="94">
        <v>123.04</v>
      </c>
      <c r="S34" s="14" t="s">
        <v>1588</v>
      </c>
      <c r="T34" s="128">
        <v>5472301230</v>
      </c>
      <c r="U34" s="14" t="s">
        <v>1575</v>
      </c>
    </row>
    <row r="35" spans="1:21" ht="15" customHeight="1" x14ac:dyDescent="0.55000000000000004">
      <c r="A35" s="14" t="s">
        <v>145</v>
      </c>
      <c r="B35" s="124" t="s">
        <v>146</v>
      </c>
      <c r="C35" s="125" t="s">
        <v>25</v>
      </c>
      <c r="D35" s="14" t="s">
        <v>31</v>
      </c>
      <c r="E35" s="14" t="s">
        <v>26</v>
      </c>
      <c r="F35" s="14" t="s">
        <v>46</v>
      </c>
      <c r="G35" s="93">
        <v>42718</v>
      </c>
      <c r="H35" s="94">
        <v>49.07</v>
      </c>
      <c r="I35" s="94">
        <v>56.95</v>
      </c>
      <c r="J35" s="95">
        <v>1.1606000000000001</v>
      </c>
      <c r="K35" s="96">
        <v>26.86</v>
      </c>
      <c r="L35" s="95">
        <v>2.6499999999999999E-2</v>
      </c>
      <c r="M35" s="96">
        <v>1.1000000000000001</v>
      </c>
      <c r="N35" s="96">
        <v>0.96</v>
      </c>
      <c r="O35" s="94">
        <v>-18.489999999999998</v>
      </c>
      <c r="P35" s="95">
        <v>9.1800000000000007E-2</v>
      </c>
      <c r="Q35" s="96">
        <v>6</v>
      </c>
      <c r="R35" s="94">
        <v>33.450000000000003</v>
      </c>
      <c r="S35" s="14" t="s">
        <v>1588</v>
      </c>
      <c r="T35" s="128">
        <v>10193709576</v>
      </c>
      <c r="U35" s="14" t="s">
        <v>1573</v>
      </c>
    </row>
    <row r="36" spans="1:21" ht="15" customHeight="1" x14ac:dyDescent="0.55000000000000004">
      <c r="A36" s="14" t="s">
        <v>147</v>
      </c>
      <c r="B36" s="124" t="s">
        <v>148</v>
      </c>
      <c r="C36" s="125" t="s">
        <v>57</v>
      </c>
      <c r="D36" s="14" t="s">
        <v>37</v>
      </c>
      <c r="E36" s="14" t="s">
        <v>26</v>
      </c>
      <c r="F36" s="14" t="s">
        <v>50</v>
      </c>
      <c r="G36" s="93">
        <v>42743</v>
      </c>
      <c r="H36" s="94">
        <v>56.54</v>
      </c>
      <c r="I36" s="94">
        <v>62.6</v>
      </c>
      <c r="J36" s="95">
        <v>1.1072</v>
      </c>
      <c r="K36" s="96">
        <v>35.369999999999997</v>
      </c>
      <c r="L36" s="95">
        <v>0</v>
      </c>
      <c r="M36" s="96">
        <v>1</v>
      </c>
      <c r="N36" s="96">
        <v>3.21</v>
      </c>
      <c r="O36" s="94">
        <v>1.1499999999999999</v>
      </c>
      <c r="P36" s="95">
        <v>0.1343</v>
      </c>
      <c r="Q36" s="96">
        <v>0</v>
      </c>
      <c r="R36" s="94">
        <v>28.08</v>
      </c>
      <c r="S36" s="14" t="s">
        <v>1581</v>
      </c>
      <c r="T36" s="128">
        <v>10846846216</v>
      </c>
      <c r="U36" s="14" t="s">
        <v>1573</v>
      </c>
    </row>
    <row r="37" spans="1:21" ht="15" customHeight="1" x14ac:dyDescent="0.55000000000000004">
      <c r="A37" s="14" t="s">
        <v>149</v>
      </c>
      <c r="B37" s="124" t="s">
        <v>150</v>
      </c>
      <c r="C37" s="125" t="s">
        <v>49</v>
      </c>
      <c r="D37" s="14" t="s">
        <v>31</v>
      </c>
      <c r="E37" s="14" t="s">
        <v>38</v>
      </c>
      <c r="F37" s="14" t="s">
        <v>89</v>
      </c>
      <c r="G37" s="93">
        <v>42720</v>
      </c>
      <c r="H37" s="94">
        <v>39.42</v>
      </c>
      <c r="I37" s="94">
        <v>20.81</v>
      </c>
      <c r="J37" s="95">
        <v>0.52790000000000004</v>
      </c>
      <c r="K37" s="96">
        <v>20.399999999999999</v>
      </c>
      <c r="L37" s="95">
        <v>0</v>
      </c>
      <c r="M37" s="96">
        <v>1.1000000000000001</v>
      </c>
      <c r="N37" s="96">
        <v>4.1399999999999997</v>
      </c>
      <c r="O37" s="94">
        <v>-4.01</v>
      </c>
      <c r="P37" s="95">
        <v>5.9499999999999997E-2</v>
      </c>
      <c r="Q37" s="96">
        <v>0</v>
      </c>
      <c r="R37" s="94">
        <v>16.05</v>
      </c>
      <c r="S37" s="14" t="s">
        <v>1579</v>
      </c>
      <c r="T37" s="128">
        <v>2704238891</v>
      </c>
      <c r="U37" s="14" t="s">
        <v>1575</v>
      </c>
    </row>
    <row r="38" spans="1:21" ht="15" customHeight="1" x14ac:dyDescent="0.55000000000000004">
      <c r="A38" s="14" t="s">
        <v>151</v>
      </c>
      <c r="B38" s="124" t="s">
        <v>152</v>
      </c>
      <c r="C38" s="125" t="s">
        <v>30</v>
      </c>
      <c r="D38" s="14" t="s">
        <v>31</v>
      </c>
      <c r="E38" s="14" t="s">
        <v>26</v>
      </c>
      <c r="F38" s="14" t="s">
        <v>46</v>
      </c>
      <c r="G38" s="93">
        <v>42607</v>
      </c>
      <c r="H38" s="94">
        <v>0</v>
      </c>
      <c r="I38" s="94">
        <v>101.51</v>
      </c>
      <c r="J38" s="14" t="s">
        <v>40</v>
      </c>
      <c r="K38" s="96">
        <v>45.32</v>
      </c>
      <c r="L38" s="95">
        <v>1.17E-2</v>
      </c>
      <c r="M38" s="96">
        <v>1.4</v>
      </c>
      <c r="N38" s="96">
        <v>1.32</v>
      </c>
      <c r="O38" s="94">
        <v>-40.89</v>
      </c>
      <c r="P38" s="95">
        <v>0.18410000000000001</v>
      </c>
      <c r="Q38" s="96">
        <v>20</v>
      </c>
      <c r="R38" s="94">
        <v>20.27</v>
      </c>
      <c r="S38" s="14" t="s">
        <v>1590</v>
      </c>
      <c r="T38" s="128">
        <v>11359693411</v>
      </c>
      <c r="U38" s="14" t="s">
        <v>1573</v>
      </c>
    </row>
    <row r="39" spans="1:21" ht="15" customHeight="1" x14ac:dyDescent="0.55000000000000004">
      <c r="A39" s="14" t="s">
        <v>153</v>
      </c>
      <c r="B39" s="124" t="s">
        <v>154</v>
      </c>
      <c r="C39" s="125" t="s">
        <v>32</v>
      </c>
      <c r="D39" s="14" t="s">
        <v>31</v>
      </c>
      <c r="E39" s="14" t="s">
        <v>26</v>
      </c>
      <c r="F39" s="14" t="s">
        <v>46</v>
      </c>
      <c r="G39" s="93">
        <v>42723</v>
      </c>
      <c r="H39" s="94">
        <v>6.16</v>
      </c>
      <c r="I39" s="94">
        <v>44.83</v>
      </c>
      <c r="J39" s="95">
        <v>7.2775999999999996</v>
      </c>
      <c r="K39" s="96">
        <v>72.31</v>
      </c>
      <c r="L39" s="95">
        <v>5.4000000000000003E-3</v>
      </c>
      <c r="M39" s="96">
        <v>1.5</v>
      </c>
      <c r="N39" s="96">
        <v>0.8</v>
      </c>
      <c r="O39" s="94">
        <v>-17.72</v>
      </c>
      <c r="P39" s="95">
        <v>0.31900000000000001</v>
      </c>
      <c r="Q39" s="96">
        <v>4</v>
      </c>
      <c r="R39" s="94">
        <v>12.7</v>
      </c>
      <c r="S39" s="14" t="s">
        <v>1582</v>
      </c>
      <c r="T39" s="128">
        <v>2220190374</v>
      </c>
      <c r="U39" s="14" t="s">
        <v>1575</v>
      </c>
    </row>
    <row r="40" spans="1:21" ht="15" customHeight="1" x14ac:dyDescent="0.55000000000000004">
      <c r="A40" s="14" t="s">
        <v>155</v>
      </c>
      <c r="B40" s="124" t="s">
        <v>156</v>
      </c>
      <c r="C40" s="125" t="s">
        <v>49</v>
      </c>
      <c r="D40" s="14" t="s">
        <v>37</v>
      </c>
      <c r="E40" s="14" t="s">
        <v>26</v>
      </c>
      <c r="F40" s="14" t="s">
        <v>50</v>
      </c>
      <c r="G40" s="93">
        <v>42614</v>
      </c>
      <c r="H40" s="94">
        <v>65.48</v>
      </c>
      <c r="I40" s="94">
        <v>102.76</v>
      </c>
      <c r="J40" s="95">
        <v>1.5692999999999999</v>
      </c>
      <c r="K40" s="96">
        <v>60.45</v>
      </c>
      <c r="L40" s="95">
        <v>0</v>
      </c>
      <c r="M40" s="96">
        <v>1.4</v>
      </c>
      <c r="N40" s="96">
        <v>2.76</v>
      </c>
      <c r="O40" s="94">
        <v>5.95</v>
      </c>
      <c r="P40" s="95">
        <v>0.25969999999999999</v>
      </c>
      <c r="Q40" s="96">
        <v>0</v>
      </c>
      <c r="R40" s="94">
        <v>23.58</v>
      </c>
      <c r="S40" s="14" t="s">
        <v>1591</v>
      </c>
      <c r="T40" s="128">
        <v>8138741993</v>
      </c>
      <c r="U40" s="14" t="s">
        <v>1575</v>
      </c>
    </row>
    <row r="41" spans="1:21" ht="15" customHeight="1" x14ac:dyDescent="0.55000000000000004">
      <c r="A41" s="14" t="s">
        <v>157</v>
      </c>
      <c r="B41" s="124" t="s">
        <v>158</v>
      </c>
      <c r="C41" s="125" t="s">
        <v>118</v>
      </c>
      <c r="D41" s="14" t="s">
        <v>37</v>
      </c>
      <c r="E41" s="14" t="s">
        <v>38</v>
      </c>
      <c r="F41" s="14" t="s">
        <v>39</v>
      </c>
      <c r="G41" s="93">
        <v>42726</v>
      </c>
      <c r="H41" s="94">
        <v>212.93</v>
      </c>
      <c r="I41" s="94">
        <v>97.82</v>
      </c>
      <c r="J41" s="95">
        <v>0.45939999999999998</v>
      </c>
      <c r="K41" s="96">
        <v>17.690000000000001</v>
      </c>
      <c r="L41" s="95">
        <v>1.0500000000000001E-2</v>
      </c>
      <c r="M41" s="96">
        <v>0.8</v>
      </c>
      <c r="N41" s="96">
        <v>1.7</v>
      </c>
      <c r="O41" s="94">
        <v>-18.05</v>
      </c>
      <c r="P41" s="95">
        <v>4.5900000000000003E-2</v>
      </c>
      <c r="Q41" s="96">
        <v>4</v>
      </c>
      <c r="R41" s="94">
        <v>59.71</v>
      </c>
      <c r="S41" s="14" t="s">
        <v>1576</v>
      </c>
      <c r="T41" s="128">
        <v>12161574075</v>
      </c>
      <c r="U41" s="14" t="s">
        <v>1573</v>
      </c>
    </row>
    <row r="42" spans="1:21" ht="15" customHeight="1" x14ac:dyDescent="0.55000000000000004">
      <c r="A42" s="14" t="s">
        <v>34</v>
      </c>
      <c r="B42" s="124" t="s">
        <v>35</v>
      </c>
      <c r="C42" s="125" t="s">
        <v>36</v>
      </c>
      <c r="D42" s="14" t="s">
        <v>37</v>
      </c>
      <c r="E42" s="14" t="s">
        <v>38</v>
      </c>
      <c r="F42" s="14" t="s">
        <v>39</v>
      </c>
      <c r="G42" s="93">
        <v>42695</v>
      </c>
      <c r="H42" s="94">
        <v>186.24</v>
      </c>
      <c r="I42" s="94">
        <v>82.16</v>
      </c>
      <c r="J42" s="95">
        <v>0.44119999999999998</v>
      </c>
      <c r="K42" s="96">
        <v>16.98</v>
      </c>
      <c r="L42" s="95">
        <v>1.5699999999999999E-2</v>
      </c>
      <c r="M42" s="96">
        <v>1</v>
      </c>
      <c r="N42" s="14" t="s">
        <v>40</v>
      </c>
      <c r="O42" s="14" t="s">
        <v>40</v>
      </c>
      <c r="P42" s="95">
        <v>4.24E-2</v>
      </c>
      <c r="Q42" s="96">
        <v>6</v>
      </c>
      <c r="R42" s="94">
        <v>67.209999999999994</v>
      </c>
      <c r="S42" s="14" t="s">
        <v>1588</v>
      </c>
      <c r="T42" s="128">
        <v>30158438284</v>
      </c>
      <c r="U42" s="14" t="s">
        <v>1573</v>
      </c>
    </row>
    <row r="43" spans="1:21" ht="15" customHeight="1" x14ac:dyDescent="0.55000000000000004">
      <c r="A43" s="14" t="s">
        <v>159</v>
      </c>
      <c r="B43" s="124" t="s">
        <v>160</v>
      </c>
      <c r="C43" s="125" t="s">
        <v>49</v>
      </c>
      <c r="D43" s="14" t="s">
        <v>37</v>
      </c>
      <c r="E43" s="14" t="s">
        <v>26</v>
      </c>
      <c r="F43" s="14" t="s">
        <v>50</v>
      </c>
      <c r="G43" s="93">
        <v>42744</v>
      </c>
      <c r="H43" s="94">
        <v>32.24</v>
      </c>
      <c r="I43" s="94">
        <v>72.59</v>
      </c>
      <c r="J43" s="95">
        <v>2.2515999999999998</v>
      </c>
      <c r="K43" s="96">
        <v>40.33</v>
      </c>
      <c r="L43" s="95">
        <v>6.3E-3</v>
      </c>
      <c r="M43" s="96">
        <v>1.1000000000000001</v>
      </c>
      <c r="N43" s="96">
        <v>1.86</v>
      </c>
      <c r="O43" s="94">
        <v>-13.96</v>
      </c>
      <c r="P43" s="95">
        <v>0.15909999999999999</v>
      </c>
      <c r="Q43" s="96">
        <v>3</v>
      </c>
      <c r="R43" s="94">
        <v>9.34</v>
      </c>
      <c r="S43" s="14" t="s">
        <v>1592</v>
      </c>
      <c r="T43" s="128">
        <v>6897475900</v>
      </c>
      <c r="U43" s="14" t="s">
        <v>1575</v>
      </c>
    </row>
    <row r="44" spans="1:21" ht="15" customHeight="1" x14ac:dyDescent="0.55000000000000004">
      <c r="A44" s="14" t="s">
        <v>161</v>
      </c>
      <c r="B44" s="124" t="s">
        <v>162</v>
      </c>
      <c r="C44" s="125" t="s">
        <v>32</v>
      </c>
      <c r="D44" s="14" t="s">
        <v>31</v>
      </c>
      <c r="E44" s="14" t="s">
        <v>26</v>
      </c>
      <c r="F44" s="14" t="s">
        <v>46</v>
      </c>
      <c r="G44" s="93">
        <v>42724</v>
      </c>
      <c r="H44" s="94">
        <v>69.09</v>
      </c>
      <c r="I44" s="94">
        <v>131.25</v>
      </c>
      <c r="J44" s="95">
        <v>1.8996999999999999</v>
      </c>
      <c r="K44" s="96">
        <v>68.36</v>
      </c>
      <c r="L44" s="95">
        <v>0</v>
      </c>
      <c r="M44" s="96">
        <v>1.4</v>
      </c>
      <c r="N44" s="96">
        <v>3.11</v>
      </c>
      <c r="O44" s="94">
        <v>-9.7100000000000009</v>
      </c>
      <c r="P44" s="95">
        <v>0.29930000000000001</v>
      </c>
      <c r="Q44" s="96">
        <v>0</v>
      </c>
      <c r="R44" s="94">
        <v>46.28</v>
      </c>
      <c r="S44" s="14" t="s">
        <v>1579</v>
      </c>
      <c r="T44" s="128">
        <v>29628475144</v>
      </c>
      <c r="U44" s="14" t="s">
        <v>1573</v>
      </c>
    </row>
    <row r="45" spans="1:21" ht="15" customHeight="1" x14ac:dyDescent="0.55000000000000004">
      <c r="A45" s="14" t="s">
        <v>163</v>
      </c>
      <c r="B45" s="124" t="s">
        <v>164</v>
      </c>
      <c r="C45" s="125" t="s">
        <v>118</v>
      </c>
      <c r="D45" s="14" t="s">
        <v>37</v>
      </c>
      <c r="E45" s="14" t="s">
        <v>32</v>
      </c>
      <c r="F45" s="14" t="s">
        <v>44</v>
      </c>
      <c r="G45" s="93">
        <v>42610</v>
      </c>
      <c r="H45" s="94">
        <v>35.770000000000003</v>
      </c>
      <c r="I45" s="94">
        <v>36.22</v>
      </c>
      <c r="J45" s="95">
        <v>1.0125999999999999</v>
      </c>
      <c r="K45" s="96">
        <v>34.17</v>
      </c>
      <c r="L45" s="95">
        <v>1.0999999999999999E-2</v>
      </c>
      <c r="M45" s="96">
        <v>1.8</v>
      </c>
      <c r="N45" s="96">
        <v>2.5</v>
      </c>
      <c r="O45" s="94">
        <v>0.47</v>
      </c>
      <c r="P45" s="95">
        <v>0.1283</v>
      </c>
      <c r="Q45" s="96">
        <v>0</v>
      </c>
      <c r="R45" s="94">
        <v>15.25</v>
      </c>
      <c r="S45" s="14" t="s">
        <v>1572</v>
      </c>
      <c r="T45" s="128">
        <v>39251545491</v>
      </c>
      <c r="U45" s="14" t="s">
        <v>1573</v>
      </c>
    </row>
    <row r="46" spans="1:21" ht="15" customHeight="1" x14ac:dyDescent="0.55000000000000004">
      <c r="A46" s="14" t="s">
        <v>165</v>
      </c>
      <c r="B46" s="124" t="s">
        <v>166</v>
      </c>
      <c r="C46" s="125" t="s">
        <v>49</v>
      </c>
      <c r="D46" s="14" t="s">
        <v>31</v>
      </c>
      <c r="E46" s="14" t="s">
        <v>38</v>
      </c>
      <c r="F46" s="14" t="s">
        <v>89</v>
      </c>
      <c r="G46" s="93">
        <v>42732</v>
      </c>
      <c r="H46" s="94">
        <v>164.06</v>
      </c>
      <c r="I46" s="94">
        <v>59.81</v>
      </c>
      <c r="J46" s="95">
        <v>0.36459999999999998</v>
      </c>
      <c r="K46" s="96">
        <v>14.04</v>
      </c>
      <c r="L46" s="95">
        <v>0</v>
      </c>
      <c r="M46" s="96">
        <v>1</v>
      </c>
      <c r="N46" s="96">
        <v>1.99</v>
      </c>
      <c r="O46" s="94">
        <v>-36.909999999999997</v>
      </c>
      <c r="P46" s="95">
        <v>2.7699999999999999E-2</v>
      </c>
      <c r="Q46" s="96">
        <v>0</v>
      </c>
      <c r="R46" s="94">
        <v>12.76</v>
      </c>
      <c r="S46" s="14" t="s">
        <v>1593</v>
      </c>
      <c r="T46" s="128">
        <v>4196335428</v>
      </c>
      <c r="U46" s="14" t="s">
        <v>1575</v>
      </c>
    </row>
    <row r="47" spans="1:21" ht="15" customHeight="1" x14ac:dyDescent="0.55000000000000004">
      <c r="A47" s="14" t="s">
        <v>167</v>
      </c>
      <c r="B47" s="124" t="s">
        <v>168</v>
      </c>
      <c r="C47" s="125" t="s">
        <v>32</v>
      </c>
      <c r="D47" s="14" t="s">
        <v>31</v>
      </c>
      <c r="E47" s="14" t="s">
        <v>26</v>
      </c>
      <c r="F47" s="14" t="s">
        <v>46</v>
      </c>
      <c r="G47" s="93">
        <v>42739</v>
      </c>
      <c r="H47" s="94">
        <v>0</v>
      </c>
      <c r="I47" s="94">
        <v>14.46</v>
      </c>
      <c r="J47" s="14" t="s">
        <v>40</v>
      </c>
      <c r="K47" s="14" t="s">
        <v>40</v>
      </c>
      <c r="L47" s="95">
        <v>0</v>
      </c>
      <c r="M47" s="96">
        <v>2.5</v>
      </c>
      <c r="N47" s="96">
        <v>1.92</v>
      </c>
      <c r="O47" s="94">
        <v>-0.5</v>
      </c>
      <c r="P47" s="95">
        <v>-0.1537</v>
      </c>
      <c r="Q47" s="96">
        <v>0</v>
      </c>
      <c r="R47" s="94">
        <v>0</v>
      </c>
      <c r="S47" s="14" t="s">
        <v>1572</v>
      </c>
      <c r="T47" s="128">
        <v>14643842758</v>
      </c>
      <c r="U47" s="14" t="s">
        <v>1573</v>
      </c>
    </row>
    <row r="48" spans="1:21" ht="15" customHeight="1" x14ac:dyDescent="0.55000000000000004">
      <c r="A48" s="14" t="s">
        <v>169</v>
      </c>
      <c r="B48" s="124" t="s">
        <v>170</v>
      </c>
      <c r="C48" s="125" t="s">
        <v>25</v>
      </c>
      <c r="D48" s="14" t="s">
        <v>31</v>
      </c>
      <c r="E48" s="14" t="s">
        <v>32</v>
      </c>
      <c r="F48" s="14" t="s">
        <v>33</v>
      </c>
      <c r="G48" s="93">
        <v>42712</v>
      </c>
      <c r="H48" s="94">
        <v>58.58</v>
      </c>
      <c r="I48" s="94">
        <v>53.97</v>
      </c>
      <c r="J48" s="95">
        <v>0.92130000000000001</v>
      </c>
      <c r="K48" s="96">
        <v>23.47</v>
      </c>
      <c r="L48" s="95">
        <v>6.7000000000000002E-3</v>
      </c>
      <c r="M48" s="96">
        <v>1.1000000000000001</v>
      </c>
      <c r="N48" s="96">
        <v>1.39</v>
      </c>
      <c r="O48" s="94">
        <v>-8.19</v>
      </c>
      <c r="P48" s="95">
        <v>7.4800000000000005E-2</v>
      </c>
      <c r="Q48" s="96">
        <v>7</v>
      </c>
      <c r="R48" s="94">
        <v>27.4</v>
      </c>
      <c r="S48" s="14" t="s">
        <v>1589</v>
      </c>
      <c r="T48" s="128">
        <v>12355178596</v>
      </c>
      <c r="U48" s="14" t="s">
        <v>1573</v>
      </c>
    </row>
    <row r="49" spans="1:21" ht="15" customHeight="1" x14ac:dyDescent="0.55000000000000004">
      <c r="A49" s="14" t="s">
        <v>171</v>
      </c>
      <c r="B49" s="124" t="s">
        <v>172</v>
      </c>
      <c r="C49" s="125" t="s">
        <v>49</v>
      </c>
      <c r="D49" s="14" t="s">
        <v>31</v>
      </c>
      <c r="E49" s="14" t="s">
        <v>38</v>
      </c>
      <c r="F49" s="14" t="s">
        <v>89</v>
      </c>
      <c r="G49" s="93">
        <v>42747</v>
      </c>
      <c r="H49" s="94">
        <v>320.52999999999997</v>
      </c>
      <c r="I49" s="94">
        <v>167.93</v>
      </c>
      <c r="J49" s="95">
        <v>0.52390000000000003</v>
      </c>
      <c r="K49" s="96">
        <v>20.16</v>
      </c>
      <c r="L49" s="95">
        <v>0</v>
      </c>
      <c r="M49" s="96">
        <v>1.6</v>
      </c>
      <c r="N49" s="96">
        <v>2.0099999999999998</v>
      </c>
      <c r="O49" s="94">
        <v>-70.22</v>
      </c>
      <c r="P49" s="95">
        <v>5.8299999999999998E-2</v>
      </c>
      <c r="Q49" s="96">
        <v>0</v>
      </c>
      <c r="R49" s="94">
        <v>109.36</v>
      </c>
      <c r="S49" s="14" t="s">
        <v>1594</v>
      </c>
      <c r="T49" s="128">
        <v>9256440578</v>
      </c>
      <c r="U49" s="14" t="s">
        <v>1575</v>
      </c>
    </row>
    <row r="50" spans="1:21" ht="15" customHeight="1" x14ac:dyDescent="0.55000000000000004">
      <c r="A50" s="14" t="s">
        <v>173</v>
      </c>
      <c r="B50" s="124" t="s">
        <v>174</v>
      </c>
      <c r="C50" s="125" t="s">
        <v>24</v>
      </c>
      <c r="D50" s="14" t="s">
        <v>37</v>
      </c>
      <c r="E50" s="14" t="s">
        <v>38</v>
      </c>
      <c r="F50" s="14" t="s">
        <v>39</v>
      </c>
      <c r="G50" s="93">
        <v>42607</v>
      </c>
      <c r="H50" s="94">
        <v>267.63</v>
      </c>
      <c r="I50" s="94">
        <v>176.53</v>
      </c>
      <c r="J50" s="95">
        <v>0.65959999999999996</v>
      </c>
      <c r="K50" s="96">
        <v>20.99</v>
      </c>
      <c r="L50" s="95">
        <v>2.0299999999999999E-2</v>
      </c>
      <c r="M50" s="96">
        <v>1.2</v>
      </c>
      <c r="N50" s="96">
        <v>3.97</v>
      </c>
      <c r="O50" s="94">
        <v>-3.16</v>
      </c>
      <c r="P50" s="95">
        <v>6.25E-2</v>
      </c>
      <c r="Q50" s="96">
        <v>6</v>
      </c>
      <c r="R50" s="94">
        <v>96.05</v>
      </c>
      <c r="S50" s="14" t="s">
        <v>1579</v>
      </c>
      <c r="T50" s="128">
        <v>131175259391</v>
      </c>
      <c r="U50" s="14" t="s">
        <v>1573</v>
      </c>
    </row>
    <row r="51" spans="1:21" ht="15" customHeight="1" x14ac:dyDescent="0.55000000000000004">
      <c r="A51" s="14" t="s">
        <v>175</v>
      </c>
      <c r="B51" s="124" t="s">
        <v>176</v>
      </c>
      <c r="C51" s="125" t="s">
        <v>24</v>
      </c>
      <c r="D51" s="14" t="s">
        <v>37</v>
      </c>
      <c r="E51" s="14" t="s">
        <v>38</v>
      </c>
      <c r="F51" s="14" t="s">
        <v>39</v>
      </c>
      <c r="G51" s="93">
        <v>42535</v>
      </c>
      <c r="H51" s="94">
        <v>296.02</v>
      </c>
      <c r="I51" s="94">
        <v>131.5</v>
      </c>
      <c r="J51" s="95">
        <v>0.44419999999999998</v>
      </c>
      <c r="K51" s="96">
        <v>16.899999999999999</v>
      </c>
      <c r="L51" s="95">
        <v>2.0400000000000001E-2</v>
      </c>
      <c r="M51" s="96">
        <v>1.8</v>
      </c>
      <c r="N51" s="14" t="s">
        <v>40</v>
      </c>
      <c r="O51" s="14" t="s">
        <v>40</v>
      </c>
      <c r="P51" s="95">
        <v>4.2000000000000003E-2</v>
      </c>
      <c r="Q51" s="96">
        <v>0</v>
      </c>
      <c r="R51" s="94">
        <v>87.98</v>
      </c>
      <c r="S51" s="14" t="s">
        <v>1594</v>
      </c>
      <c r="T51" s="128">
        <v>20458150766</v>
      </c>
      <c r="U51" s="14" t="s">
        <v>1573</v>
      </c>
    </row>
    <row r="52" spans="1:21" ht="15" customHeight="1" x14ac:dyDescent="0.55000000000000004">
      <c r="A52" s="14" t="s">
        <v>177</v>
      </c>
      <c r="B52" s="124" t="s">
        <v>178</v>
      </c>
      <c r="C52" s="125" t="s">
        <v>32</v>
      </c>
      <c r="D52" s="14" t="s">
        <v>31</v>
      </c>
      <c r="E52" s="14" t="s">
        <v>26</v>
      </c>
      <c r="F52" s="14" t="s">
        <v>46</v>
      </c>
      <c r="G52" s="93">
        <v>42794</v>
      </c>
      <c r="H52" s="94">
        <v>43.31</v>
      </c>
      <c r="I52" s="94">
        <v>114.79</v>
      </c>
      <c r="J52" s="95">
        <v>2.6503999999999999</v>
      </c>
      <c r="K52" s="96">
        <v>66.349999999999994</v>
      </c>
      <c r="L52" s="95">
        <v>1.8100000000000002E-2</v>
      </c>
      <c r="M52" s="96">
        <v>0.6</v>
      </c>
      <c r="N52" s="96">
        <v>0.9</v>
      </c>
      <c r="O52" s="94">
        <v>-52.51</v>
      </c>
      <c r="P52" s="95">
        <v>0.2893</v>
      </c>
      <c r="Q52" s="96">
        <v>5</v>
      </c>
      <c r="R52" s="94">
        <v>26.63</v>
      </c>
      <c r="S52" s="14" t="s">
        <v>1580</v>
      </c>
      <c r="T52" s="128">
        <v>48226761654</v>
      </c>
      <c r="U52" s="14" t="s">
        <v>1573</v>
      </c>
    </row>
    <row r="53" spans="1:21" ht="15" customHeight="1" x14ac:dyDescent="0.55000000000000004">
      <c r="A53" s="14" t="s">
        <v>179</v>
      </c>
      <c r="B53" s="124" t="s">
        <v>180</v>
      </c>
      <c r="C53" s="125" t="s">
        <v>32</v>
      </c>
      <c r="D53" s="14" t="s">
        <v>31</v>
      </c>
      <c r="E53" s="14" t="s">
        <v>26</v>
      </c>
      <c r="F53" s="14" t="s">
        <v>46</v>
      </c>
      <c r="G53" s="93">
        <v>42569</v>
      </c>
      <c r="H53" s="94">
        <v>3.29</v>
      </c>
      <c r="I53" s="94">
        <v>845.04</v>
      </c>
      <c r="J53" s="95">
        <v>256.85109999999997</v>
      </c>
      <c r="K53" s="96">
        <v>845.04</v>
      </c>
      <c r="L53" s="95">
        <v>0</v>
      </c>
      <c r="M53" s="96">
        <v>1.4</v>
      </c>
      <c r="N53" s="96">
        <v>1.08</v>
      </c>
      <c r="O53" s="94">
        <v>-32.97</v>
      </c>
      <c r="P53" s="95">
        <v>4.1826999999999996</v>
      </c>
      <c r="Q53" s="96">
        <v>0</v>
      </c>
      <c r="R53" s="94">
        <v>38.43</v>
      </c>
      <c r="S53" s="14" t="s">
        <v>1577</v>
      </c>
      <c r="T53" s="128">
        <v>404850271521</v>
      </c>
      <c r="U53" s="14" t="s">
        <v>1573</v>
      </c>
    </row>
    <row r="54" spans="1:21" ht="15" customHeight="1" x14ac:dyDescent="0.55000000000000004">
      <c r="A54" s="14" t="s">
        <v>181</v>
      </c>
      <c r="B54" s="124" t="s">
        <v>182</v>
      </c>
      <c r="C54" s="125" t="s">
        <v>49</v>
      </c>
      <c r="D54" s="14" t="s">
        <v>31</v>
      </c>
      <c r="E54" s="14" t="s">
        <v>38</v>
      </c>
      <c r="F54" s="14" t="s">
        <v>89</v>
      </c>
      <c r="G54" s="93">
        <v>42333</v>
      </c>
      <c r="H54" s="94">
        <v>129.62</v>
      </c>
      <c r="I54" s="94">
        <v>45.9</v>
      </c>
      <c r="J54" s="95">
        <v>0.35410000000000003</v>
      </c>
      <c r="K54" s="96">
        <v>13.62</v>
      </c>
      <c r="L54" s="95">
        <v>0</v>
      </c>
      <c r="M54" s="96">
        <v>1.1000000000000001</v>
      </c>
      <c r="N54" s="96">
        <v>0.95</v>
      </c>
      <c r="O54" s="94">
        <v>-20.55</v>
      </c>
      <c r="P54" s="95">
        <v>2.5600000000000001E-2</v>
      </c>
      <c r="Q54" s="96">
        <v>0</v>
      </c>
      <c r="R54" s="94">
        <v>43.22</v>
      </c>
      <c r="S54" s="14" t="s">
        <v>1578</v>
      </c>
      <c r="T54" s="128">
        <v>4653674012</v>
      </c>
      <c r="U54" s="14" t="s">
        <v>1575</v>
      </c>
    </row>
    <row r="55" spans="1:21" ht="15" customHeight="1" x14ac:dyDescent="0.55000000000000004">
      <c r="A55" s="14" t="s">
        <v>183</v>
      </c>
      <c r="B55" s="124" t="s">
        <v>184</v>
      </c>
      <c r="C55" s="125" t="s">
        <v>30</v>
      </c>
      <c r="D55" s="14" t="s">
        <v>31</v>
      </c>
      <c r="E55" s="14" t="s">
        <v>26</v>
      </c>
      <c r="F55" s="14" t="s">
        <v>46</v>
      </c>
      <c r="G55" s="93">
        <v>42327</v>
      </c>
      <c r="H55" s="94">
        <v>0</v>
      </c>
      <c r="I55" s="94">
        <v>11.96</v>
      </c>
      <c r="J55" s="14" t="s">
        <v>40</v>
      </c>
      <c r="K55" s="96">
        <v>16.38</v>
      </c>
      <c r="L55" s="95">
        <v>6.6900000000000001E-2</v>
      </c>
      <c r="M55" s="96">
        <v>1.3</v>
      </c>
      <c r="N55" s="96">
        <v>2.08</v>
      </c>
      <c r="O55" s="94">
        <v>-0.5</v>
      </c>
      <c r="P55" s="95">
        <v>3.9399999999999998E-2</v>
      </c>
      <c r="Q55" s="96">
        <v>0</v>
      </c>
      <c r="R55" s="14" t="s">
        <v>40</v>
      </c>
      <c r="S55" s="14" t="s">
        <v>1587</v>
      </c>
      <c r="T55" s="128">
        <v>829661411</v>
      </c>
      <c r="U55" s="14" t="s">
        <v>1595</v>
      </c>
    </row>
    <row r="56" spans="1:21" ht="15" customHeight="1" x14ac:dyDescent="0.55000000000000004">
      <c r="A56" s="14" t="s">
        <v>185</v>
      </c>
      <c r="B56" s="124" t="s">
        <v>186</v>
      </c>
      <c r="C56" s="125" t="s">
        <v>49</v>
      </c>
      <c r="D56" s="14" t="s">
        <v>37</v>
      </c>
      <c r="E56" s="14" t="s">
        <v>26</v>
      </c>
      <c r="F56" s="14" t="s">
        <v>50</v>
      </c>
      <c r="G56" s="93">
        <v>42534</v>
      </c>
      <c r="H56" s="94">
        <v>79.81</v>
      </c>
      <c r="I56" s="94">
        <v>106.76</v>
      </c>
      <c r="J56" s="95">
        <v>1.3376999999999999</v>
      </c>
      <c r="K56" s="96">
        <v>36.44</v>
      </c>
      <c r="L56" s="95">
        <v>0</v>
      </c>
      <c r="M56" s="96">
        <v>1</v>
      </c>
      <c r="N56" s="96">
        <v>2.36</v>
      </c>
      <c r="O56" s="94">
        <v>6.59</v>
      </c>
      <c r="P56" s="95">
        <v>0.13969999999999999</v>
      </c>
      <c r="Q56" s="96">
        <v>0</v>
      </c>
      <c r="R56" s="94">
        <v>44.78</v>
      </c>
      <c r="S56" s="14" t="s">
        <v>1584</v>
      </c>
      <c r="T56" s="128">
        <v>9354314483</v>
      </c>
      <c r="U56" s="14" t="s">
        <v>1575</v>
      </c>
    </row>
    <row r="57" spans="1:21" ht="15" customHeight="1" x14ac:dyDescent="0.55000000000000004">
      <c r="A57" s="14" t="s">
        <v>187</v>
      </c>
      <c r="B57" s="124" t="s">
        <v>188</v>
      </c>
      <c r="C57" s="125" t="s">
        <v>57</v>
      </c>
      <c r="D57" s="14" t="s">
        <v>37</v>
      </c>
      <c r="E57" s="14" t="s">
        <v>26</v>
      </c>
      <c r="F57" s="14" t="s">
        <v>50</v>
      </c>
      <c r="G57" s="93">
        <v>42762</v>
      </c>
      <c r="H57" s="94">
        <v>124.49</v>
      </c>
      <c r="I57" s="94">
        <v>164.82</v>
      </c>
      <c r="J57" s="95">
        <v>1.3240000000000001</v>
      </c>
      <c r="K57" s="96">
        <v>18.25</v>
      </c>
      <c r="L57" s="95">
        <v>1.5699999999999999E-2</v>
      </c>
      <c r="M57" s="96">
        <v>0.7</v>
      </c>
      <c r="N57" s="14" t="s">
        <v>40</v>
      </c>
      <c r="O57" s="14" t="s">
        <v>40</v>
      </c>
      <c r="P57" s="95">
        <v>4.8800000000000003E-2</v>
      </c>
      <c r="Q57" s="96">
        <v>6</v>
      </c>
      <c r="R57" s="94">
        <v>140.13</v>
      </c>
      <c r="S57" s="14" t="s">
        <v>1588</v>
      </c>
      <c r="T57" s="128">
        <v>43862132086</v>
      </c>
      <c r="U57" s="14" t="s">
        <v>1573</v>
      </c>
    </row>
    <row r="58" spans="1:21" ht="15" customHeight="1" x14ac:dyDescent="0.55000000000000004">
      <c r="A58" s="14" t="s">
        <v>189</v>
      </c>
      <c r="B58" s="124" t="s">
        <v>190</v>
      </c>
      <c r="C58" s="125" t="s">
        <v>32</v>
      </c>
      <c r="D58" s="14" t="s">
        <v>31</v>
      </c>
      <c r="E58" s="14" t="s">
        <v>26</v>
      </c>
      <c r="F58" s="14" t="s">
        <v>46</v>
      </c>
      <c r="G58" s="93">
        <v>42396</v>
      </c>
      <c r="H58" s="94">
        <v>87.72</v>
      </c>
      <c r="I58" s="94">
        <v>115.65</v>
      </c>
      <c r="J58" s="95">
        <v>1.3184</v>
      </c>
      <c r="K58" s="96">
        <v>27.87</v>
      </c>
      <c r="L58" s="95">
        <v>1.04E-2</v>
      </c>
      <c r="M58" s="96">
        <v>1</v>
      </c>
      <c r="N58" s="96">
        <v>1.03</v>
      </c>
      <c r="O58" s="94">
        <v>-26.09</v>
      </c>
      <c r="P58" s="95">
        <v>9.6799999999999997E-2</v>
      </c>
      <c r="Q58" s="96">
        <v>4</v>
      </c>
      <c r="R58" s="94">
        <v>48.36</v>
      </c>
      <c r="S58" s="14" t="s">
        <v>1588</v>
      </c>
      <c r="T58" s="128">
        <v>30558850700</v>
      </c>
      <c r="U58" s="14" t="s">
        <v>1573</v>
      </c>
    </row>
    <row r="59" spans="1:21" ht="15" customHeight="1" x14ac:dyDescent="0.55000000000000004">
      <c r="A59" s="14" t="s">
        <v>191</v>
      </c>
      <c r="B59" s="124" t="s">
        <v>192</v>
      </c>
      <c r="C59" s="125" t="s">
        <v>24</v>
      </c>
      <c r="D59" s="14" t="s">
        <v>37</v>
      </c>
      <c r="E59" s="14" t="s">
        <v>32</v>
      </c>
      <c r="F59" s="14" t="s">
        <v>44</v>
      </c>
      <c r="G59" s="93">
        <v>42532</v>
      </c>
      <c r="H59" s="94">
        <v>64.88</v>
      </c>
      <c r="I59" s="94">
        <v>50.36</v>
      </c>
      <c r="J59" s="95">
        <v>0.7762</v>
      </c>
      <c r="K59" s="96">
        <v>17.86</v>
      </c>
      <c r="L59" s="95">
        <v>1.61E-2</v>
      </c>
      <c r="M59" s="96">
        <v>1.4</v>
      </c>
      <c r="N59" s="96">
        <v>2.37</v>
      </c>
      <c r="O59" s="94">
        <v>2.85</v>
      </c>
      <c r="P59" s="95">
        <v>4.6800000000000001E-2</v>
      </c>
      <c r="Q59" s="96">
        <v>20</v>
      </c>
      <c r="R59" s="94">
        <v>36.28</v>
      </c>
      <c r="S59" s="14" t="s">
        <v>1589</v>
      </c>
      <c r="T59" s="128">
        <v>8857008352</v>
      </c>
      <c r="U59" s="14" t="s">
        <v>1575</v>
      </c>
    </row>
    <row r="60" spans="1:21" ht="15" customHeight="1" x14ac:dyDescent="0.55000000000000004">
      <c r="A60" s="14" t="s">
        <v>193</v>
      </c>
      <c r="B60" s="124" t="s">
        <v>194</v>
      </c>
      <c r="C60" s="125" t="s">
        <v>32</v>
      </c>
      <c r="D60" s="14" t="s">
        <v>31</v>
      </c>
      <c r="E60" s="14" t="s">
        <v>26</v>
      </c>
      <c r="F60" s="14" t="s">
        <v>46</v>
      </c>
      <c r="G60" s="93">
        <v>42399</v>
      </c>
      <c r="H60" s="94">
        <v>0</v>
      </c>
      <c r="I60" s="94">
        <v>52.59</v>
      </c>
      <c r="J60" s="14" t="s">
        <v>40</v>
      </c>
      <c r="K60" s="14" t="s">
        <v>40</v>
      </c>
      <c r="L60" s="95">
        <v>1.9E-2</v>
      </c>
      <c r="M60" s="96">
        <v>1.2</v>
      </c>
      <c r="N60" s="96">
        <v>1.88</v>
      </c>
      <c r="O60" s="94">
        <v>-36.840000000000003</v>
      </c>
      <c r="P60" s="95">
        <v>-5.9400000000000001E-2</v>
      </c>
      <c r="Q60" s="96">
        <v>4</v>
      </c>
      <c r="R60" s="14" t="s">
        <v>40</v>
      </c>
      <c r="S60" s="14" t="s">
        <v>1596</v>
      </c>
      <c r="T60" s="128">
        <v>19788294682</v>
      </c>
      <c r="U60" s="14" t="s">
        <v>1573</v>
      </c>
    </row>
    <row r="61" spans="1:21" ht="15" customHeight="1" x14ac:dyDescent="0.55000000000000004">
      <c r="A61" s="14" t="s">
        <v>195</v>
      </c>
      <c r="B61" s="124" t="s">
        <v>196</v>
      </c>
      <c r="C61" s="125" t="s">
        <v>32</v>
      </c>
      <c r="D61" s="14" t="s">
        <v>31</v>
      </c>
      <c r="E61" s="14" t="s">
        <v>26</v>
      </c>
      <c r="F61" s="14" t="s">
        <v>46</v>
      </c>
      <c r="G61" s="93">
        <v>42398</v>
      </c>
      <c r="H61" s="94">
        <v>0</v>
      </c>
      <c r="I61" s="94">
        <v>64.650000000000006</v>
      </c>
      <c r="J61" s="14" t="s">
        <v>40</v>
      </c>
      <c r="K61" s="14" t="s">
        <v>40</v>
      </c>
      <c r="L61" s="95">
        <v>1.3299999999999999E-2</v>
      </c>
      <c r="M61" s="96">
        <v>1.5</v>
      </c>
      <c r="N61" s="96">
        <v>1.17</v>
      </c>
      <c r="O61" s="94">
        <v>-58.89</v>
      </c>
      <c r="P61" s="95">
        <v>-0.11609999999999999</v>
      </c>
      <c r="Q61" s="96">
        <v>3</v>
      </c>
      <c r="R61" s="14" t="s">
        <v>40</v>
      </c>
      <c r="S61" s="14" t="s">
        <v>1596</v>
      </c>
      <c r="T61" s="128">
        <v>36210558692</v>
      </c>
      <c r="U61" s="14" t="s">
        <v>1573</v>
      </c>
    </row>
    <row r="62" spans="1:21" ht="15" customHeight="1" x14ac:dyDescent="0.55000000000000004">
      <c r="A62" s="14" t="s">
        <v>197</v>
      </c>
      <c r="B62" s="124" t="s">
        <v>198</v>
      </c>
      <c r="C62" s="125" t="s">
        <v>57</v>
      </c>
      <c r="D62" s="14" t="s">
        <v>31</v>
      </c>
      <c r="E62" s="14" t="s">
        <v>26</v>
      </c>
      <c r="F62" s="14" t="s">
        <v>46</v>
      </c>
      <c r="G62" s="93">
        <v>42762</v>
      </c>
      <c r="H62" s="94">
        <v>41.85</v>
      </c>
      <c r="I62" s="94">
        <v>140.47</v>
      </c>
      <c r="J62" s="95">
        <v>3.3565</v>
      </c>
      <c r="K62" s="96">
        <v>28.32</v>
      </c>
      <c r="L62" s="95">
        <v>2.41E-2</v>
      </c>
      <c r="M62" s="96">
        <v>1.3</v>
      </c>
      <c r="N62" s="96">
        <v>1.31</v>
      </c>
      <c r="O62" s="94">
        <v>-30.5</v>
      </c>
      <c r="P62" s="95">
        <v>9.9099999999999994E-2</v>
      </c>
      <c r="Q62" s="96">
        <v>20</v>
      </c>
      <c r="R62" s="94">
        <v>67.680000000000007</v>
      </c>
      <c r="S62" s="14" t="s">
        <v>1590</v>
      </c>
      <c r="T62" s="128">
        <v>30243721818</v>
      </c>
      <c r="U62" s="14" t="s">
        <v>1573</v>
      </c>
    </row>
    <row r="63" spans="1:21" ht="15" customHeight="1" x14ac:dyDescent="0.55000000000000004">
      <c r="A63" s="14" t="s">
        <v>199</v>
      </c>
      <c r="B63" s="124" t="s">
        <v>200</v>
      </c>
      <c r="C63" s="125" t="s">
        <v>36</v>
      </c>
      <c r="D63" s="14" t="s">
        <v>25</v>
      </c>
      <c r="E63" s="14" t="s">
        <v>32</v>
      </c>
      <c r="F63" s="14" t="s">
        <v>125</v>
      </c>
      <c r="G63" s="93">
        <v>42789</v>
      </c>
      <c r="H63" s="94">
        <v>63.78</v>
      </c>
      <c r="I63" s="94">
        <v>69.209999999999994</v>
      </c>
      <c r="J63" s="95">
        <v>1.0851</v>
      </c>
      <c r="K63" s="96">
        <v>27.04</v>
      </c>
      <c r="L63" s="95">
        <v>8.3999999999999995E-3</v>
      </c>
      <c r="M63" s="96">
        <v>0.9</v>
      </c>
      <c r="N63" s="96">
        <v>2.2000000000000002</v>
      </c>
      <c r="O63" s="94">
        <v>-3.91</v>
      </c>
      <c r="P63" s="95">
        <v>9.2700000000000005E-2</v>
      </c>
      <c r="Q63" s="96">
        <v>6</v>
      </c>
      <c r="R63" s="94">
        <v>27.78</v>
      </c>
      <c r="S63" s="14" t="s">
        <v>1572</v>
      </c>
      <c r="T63" s="128">
        <v>21078024539</v>
      </c>
      <c r="U63" s="14" t="s">
        <v>1573</v>
      </c>
    </row>
    <row r="64" spans="1:21" ht="15" customHeight="1" x14ac:dyDescent="0.55000000000000004">
      <c r="A64" s="14" t="s">
        <v>201</v>
      </c>
      <c r="B64" s="124" t="s">
        <v>202</v>
      </c>
      <c r="C64" s="125" t="s">
        <v>32</v>
      </c>
      <c r="D64" s="14" t="s">
        <v>31</v>
      </c>
      <c r="E64" s="14" t="s">
        <v>26</v>
      </c>
      <c r="F64" s="14" t="s">
        <v>46</v>
      </c>
      <c r="G64" s="93">
        <v>42744</v>
      </c>
      <c r="H64" s="94">
        <v>1.35</v>
      </c>
      <c r="I64" s="94">
        <v>9.99</v>
      </c>
      <c r="J64" s="95">
        <v>7.4</v>
      </c>
      <c r="K64" s="96">
        <v>43.43</v>
      </c>
      <c r="L64" s="95">
        <v>0</v>
      </c>
      <c r="M64" s="96">
        <v>0.8</v>
      </c>
      <c r="N64" s="96">
        <v>1.52</v>
      </c>
      <c r="O64" s="94">
        <v>1.35</v>
      </c>
      <c r="P64" s="95">
        <v>0.17469999999999999</v>
      </c>
      <c r="Q64" s="96">
        <v>0</v>
      </c>
      <c r="R64" s="94">
        <v>0</v>
      </c>
      <c r="S64" s="14" t="s">
        <v>1583</v>
      </c>
      <c r="T64" s="128">
        <v>1096968229</v>
      </c>
      <c r="U64" s="14" t="s">
        <v>1595</v>
      </c>
    </row>
    <row r="65" spans="1:21" ht="15" customHeight="1" x14ac:dyDescent="0.55000000000000004">
      <c r="A65" s="14" t="s">
        <v>203</v>
      </c>
      <c r="B65" s="124" t="s">
        <v>204</v>
      </c>
      <c r="C65" s="125" t="s">
        <v>25</v>
      </c>
      <c r="D65" s="14" t="s">
        <v>31</v>
      </c>
      <c r="E65" s="14" t="s">
        <v>26</v>
      </c>
      <c r="F65" s="14" t="s">
        <v>46</v>
      </c>
      <c r="G65" s="93">
        <v>42239</v>
      </c>
      <c r="H65" s="94">
        <v>8.7200000000000006</v>
      </c>
      <c r="I65" s="94">
        <v>119.31</v>
      </c>
      <c r="J65" s="95">
        <v>13.6823</v>
      </c>
      <c r="K65" s="96">
        <v>60.87</v>
      </c>
      <c r="L65" s="95">
        <v>2.6100000000000002E-2</v>
      </c>
      <c r="M65" s="96">
        <v>0.9</v>
      </c>
      <c r="N65" s="14" t="s">
        <v>40</v>
      </c>
      <c r="O65" s="14" t="s">
        <v>40</v>
      </c>
      <c r="P65" s="95">
        <v>0.26190000000000002</v>
      </c>
      <c r="Q65" s="96">
        <v>5</v>
      </c>
      <c r="R65" s="14"/>
      <c r="S65" s="14" t="s">
        <v>1580</v>
      </c>
      <c r="T65" s="128">
        <v>10627572752</v>
      </c>
      <c r="U65" s="14" t="s">
        <v>1573</v>
      </c>
    </row>
    <row r="66" spans="1:21" ht="15" customHeight="1" x14ac:dyDescent="0.55000000000000004">
      <c r="A66" s="14" t="s">
        <v>205</v>
      </c>
      <c r="B66" s="124" t="s">
        <v>206</v>
      </c>
      <c r="C66" s="125" t="s">
        <v>118</v>
      </c>
      <c r="D66" s="14" t="s">
        <v>31</v>
      </c>
      <c r="E66" s="14" t="s">
        <v>32</v>
      </c>
      <c r="F66" s="14" t="s">
        <v>33</v>
      </c>
      <c r="G66" s="93">
        <v>42616</v>
      </c>
      <c r="H66" s="94">
        <v>21.26</v>
      </c>
      <c r="I66" s="94">
        <v>22.85</v>
      </c>
      <c r="J66" s="95">
        <v>1.0748</v>
      </c>
      <c r="K66" s="96">
        <v>7.75</v>
      </c>
      <c r="L66" s="95">
        <v>0.1077</v>
      </c>
      <c r="M66" s="96">
        <v>0.6</v>
      </c>
      <c r="N66" s="96">
        <v>0.45</v>
      </c>
      <c r="O66" s="94">
        <v>-13.48</v>
      </c>
      <c r="P66" s="95">
        <v>-3.8E-3</v>
      </c>
      <c r="Q66" s="96">
        <v>0</v>
      </c>
      <c r="R66" s="94">
        <v>25.83</v>
      </c>
      <c r="S66" s="14" t="s">
        <v>1574</v>
      </c>
      <c r="T66" s="128">
        <v>1706701535</v>
      </c>
      <c r="U66" s="14" t="s">
        <v>1595</v>
      </c>
    </row>
    <row r="67" spans="1:21" ht="15" customHeight="1" x14ac:dyDescent="0.55000000000000004">
      <c r="A67" s="14" t="s">
        <v>207</v>
      </c>
      <c r="B67" s="124" t="s">
        <v>208</v>
      </c>
      <c r="C67" s="125" t="s">
        <v>25</v>
      </c>
      <c r="D67" s="14" t="s">
        <v>31</v>
      </c>
      <c r="E67" s="14" t="s">
        <v>32</v>
      </c>
      <c r="F67" s="14" t="s">
        <v>33</v>
      </c>
      <c r="G67" s="93">
        <v>42746</v>
      </c>
      <c r="H67" s="94">
        <v>26.77</v>
      </c>
      <c r="I67" s="94">
        <v>25.8</v>
      </c>
      <c r="J67" s="95">
        <v>0.96379999999999999</v>
      </c>
      <c r="K67" s="96">
        <v>36.86</v>
      </c>
      <c r="L67" s="95">
        <v>0</v>
      </c>
      <c r="M67" s="96">
        <v>1.3</v>
      </c>
      <c r="N67" s="96">
        <v>1.74</v>
      </c>
      <c r="O67" s="94">
        <v>-8.26</v>
      </c>
      <c r="P67" s="95">
        <v>0.14180000000000001</v>
      </c>
      <c r="Q67" s="96">
        <v>0</v>
      </c>
      <c r="R67" s="94">
        <v>10.71</v>
      </c>
      <c r="S67" s="14" t="s">
        <v>1597</v>
      </c>
      <c r="T67" s="128">
        <v>4952765224</v>
      </c>
      <c r="U67" s="14" t="s">
        <v>1575</v>
      </c>
    </row>
    <row r="68" spans="1:21" ht="15" customHeight="1" x14ac:dyDescent="0.55000000000000004">
      <c r="A68" s="14" t="s">
        <v>209</v>
      </c>
      <c r="B68" s="124" t="s">
        <v>210</v>
      </c>
      <c r="C68" s="125" t="s">
        <v>43</v>
      </c>
      <c r="D68" s="14" t="s">
        <v>37</v>
      </c>
      <c r="E68" s="14" t="s">
        <v>38</v>
      </c>
      <c r="F68" s="14" t="s">
        <v>39</v>
      </c>
      <c r="G68" s="93">
        <v>42554</v>
      </c>
      <c r="H68" s="94">
        <v>124.11</v>
      </c>
      <c r="I68" s="94">
        <v>72.2</v>
      </c>
      <c r="J68" s="95">
        <v>0.58169999999999999</v>
      </c>
      <c r="K68" s="96">
        <v>13.73</v>
      </c>
      <c r="L68" s="95">
        <v>0</v>
      </c>
      <c r="M68" s="96">
        <v>1.3</v>
      </c>
      <c r="N68" s="96">
        <v>1.71</v>
      </c>
      <c r="O68" s="94">
        <v>4.25</v>
      </c>
      <c r="P68" s="95">
        <v>2.6100000000000002E-2</v>
      </c>
      <c r="Q68" s="96">
        <v>0</v>
      </c>
      <c r="R68" s="94">
        <v>81.27</v>
      </c>
      <c r="S68" s="14" t="s">
        <v>1572</v>
      </c>
      <c r="T68" s="128">
        <v>6410232831</v>
      </c>
      <c r="U68" s="14" t="s">
        <v>1575</v>
      </c>
    </row>
    <row r="69" spans="1:21" ht="15" customHeight="1" x14ac:dyDescent="0.55000000000000004">
      <c r="A69" s="14" t="s">
        <v>211</v>
      </c>
      <c r="B69" s="124" t="s">
        <v>212</v>
      </c>
      <c r="C69" s="125" t="s">
        <v>36</v>
      </c>
      <c r="D69" s="14" t="s">
        <v>37</v>
      </c>
      <c r="E69" s="14" t="s">
        <v>38</v>
      </c>
      <c r="F69" s="14" t="s">
        <v>39</v>
      </c>
      <c r="G69" s="93">
        <v>42578</v>
      </c>
      <c r="H69" s="94">
        <v>161.82</v>
      </c>
      <c r="I69" s="94">
        <v>120.66</v>
      </c>
      <c r="J69" s="95">
        <v>0.74560000000000004</v>
      </c>
      <c r="K69" s="96">
        <v>25.03</v>
      </c>
      <c r="L69" s="95">
        <v>1.29E-2</v>
      </c>
      <c r="M69" s="96">
        <v>1</v>
      </c>
      <c r="N69" s="96">
        <v>1.74</v>
      </c>
      <c r="O69" s="94">
        <v>-67.73</v>
      </c>
      <c r="P69" s="95">
        <v>8.2699999999999996E-2</v>
      </c>
      <c r="Q69" s="96">
        <v>7</v>
      </c>
      <c r="R69" s="94">
        <v>73.88</v>
      </c>
      <c r="S69" s="14" t="s">
        <v>1590</v>
      </c>
      <c r="T69" s="128">
        <v>7527618300</v>
      </c>
      <c r="U69" s="14" t="s">
        <v>1575</v>
      </c>
    </row>
    <row r="70" spans="1:21" ht="15" customHeight="1" x14ac:dyDescent="0.55000000000000004">
      <c r="A70" s="14" t="s">
        <v>213</v>
      </c>
      <c r="B70" s="124" t="s">
        <v>214</v>
      </c>
      <c r="C70" s="125" t="s">
        <v>25</v>
      </c>
      <c r="D70" s="14" t="s">
        <v>31</v>
      </c>
      <c r="E70" s="14" t="s">
        <v>26</v>
      </c>
      <c r="F70" s="14" t="s">
        <v>46</v>
      </c>
      <c r="G70" s="93">
        <v>42332</v>
      </c>
      <c r="H70" s="94">
        <v>0</v>
      </c>
      <c r="I70" s="94">
        <v>19.21</v>
      </c>
      <c r="J70" s="14" t="s">
        <v>40</v>
      </c>
      <c r="K70" s="14" t="s">
        <v>40</v>
      </c>
      <c r="L70" s="95">
        <v>2.7099999999999999E-2</v>
      </c>
      <c r="M70" s="96">
        <v>2.5</v>
      </c>
      <c r="N70" s="96">
        <v>2.85</v>
      </c>
      <c r="O70" s="94">
        <v>-15.44</v>
      </c>
      <c r="P70" s="95">
        <v>-1.6433</v>
      </c>
      <c r="Q70" s="96">
        <v>0</v>
      </c>
      <c r="R70" s="14" t="s">
        <v>40</v>
      </c>
      <c r="S70" s="14" t="s">
        <v>1598</v>
      </c>
      <c r="T70" s="128">
        <v>2129561063</v>
      </c>
      <c r="U70" s="14" t="s">
        <v>1575</v>
      </c>
    </row>
    <row r="71" spans="1:21" ht="15" customHeight="1" x14ac:dyDescent="0.55000000000000004">
      <c r="A71" s="14" t="s">
        <v>215</v>
      </c>
      <c r="B71" s="124" t="s">
        <v>216</v>
      </c>
      <c r="C71" s="125" t="s">
        <v>118</v>
      </c>
      <c r="D71" s="14" t="s">
        <v>37</v>
      </c>
      <c r="E71" s="14" t="s">
        <v>26</v>
      </c>
      <c r="F71" s="14" t="s">
        <v>50</v>
      </c>
      <c r="G71" s="93">
        <v>42511</v>
      </c>
      <c r="H71" s="94">
        <v>152.5</v>
      </c>
      <c r="I71" s="94">
        <v>183.78</v>
      </c>
      <c r="J71" s="95">
        <v>1.2051000000000001</v>
      </c>
      <c r="K71" s="96">
        <v>31.04</v>
      </c>
      <c r="L71" s="95">
        <v>2.7799999999999998E-2</v>
      </c>
      <c r="M71" s="96">
        <v>0.3</v>
      </c>
      <c r="N71" s="96">
        <v>4.32</v>
      </c>
      <c r="O71" s="94">
        <v>-70.73</v>
      </c>
      <c r="P71" s="95">
        <v>0.11269999999999999</v>
      </c>
      <c r="Q71" s="96">
        <v>5</v>
      </c>
      <c r="R71" s="94">
        <v>21.74</v>
      </c>
      <c r="S71" s="14" t="s">
        <v>1580</v>
      </c>
      <c r="T71" s="128">
        <v>25297970354</v>
      </c>
      <c r="U71" s="14" t="s">
        <v>1573</v>
      </c>
    </row>
    <row r="72" spans="1:21" ht="15" customHeight="1" x14ac:dyDescent="0.55000000000000004">
      <c r="A72" s="14" t="s">
        <v>217</v>
      </c>
      <c r="B72" s="124" t="s">
        <v>218</v>
      </c>
      <c r="C72" s="125" t="s">
        <v>49</v>
      </c>
      <c r="D72" s="14" t="s">
        <v>37</v>
      </c>
      <c r="E72" s="14" t="s">
        <v>26</v>
      </c>
      <c r="F72" s="14" t="s">
        <v>50</v>
      </c>
      <c r="G72" s="93">
        <v>42579</v>
      </c>
      <c r="H72" s="94">
        <v>118.84</v>
      </c>
      <c r="I72" s="94">
        <v>210.93</v>
      </c>
      <c r="J72" s="95">
        <v>1.7748999999999999</v>
      </c>
      <c r="K72" s="96">
        <v>65.099999999999994</v>
      </c>
      <c r="L72" s="95">
        <v>8.3000000000000001E-3</v>
      </c>
      <c r="M72" s="96">
        <v>1.1000000000000001</v>
      </c>
      <c r="N72" s="96">
        <v>2.52</v>
      </c>
      <c r="O72" s="94">
        <v>-60.28</v>
      </c>
      <c r="P72" s="95">
        <v>0.28299999999999997</v>
      </c>
      <c r="Q72" s="96">
        <v>6</v>
      </c>
      <c r="R72" s="94">
        <v>66.34</v>
      </c>
      <c r="S72" s="14" t="s">
        <v>1572</v>
      </c>
      <c r="T72" s="128">
        <v>85761285358</v>
      </c>
      <c r="U72" s="14" t="s">
        <v>1573</v>
      </c>
    </row>
    <row r="73" spans="1:21" ht="15" customHeight="1" x14ac:dyDescent="0.55000000000000004">
      <c r="A73" s="14" t="s">
        <v>219</v>
      </c>
      <c r="B73" s="124" t="s">
        <v>220</v>
      </c>
      <c r="C73" s="125" t="s">
        <v>25</v>
      </c>
      <c r="D73" s="14" t="s">
        <v>31</v>
      </c>
      <c r="E73" s="14" t="s">
        <v>26</v>
      </c>
      <c r="F73" s="14" t="s">
        <v>46</v>
      </c>
      <c r="G73" s="93">
        <v>42566</v>
      </c>
      <c r="H73" s="94">
        <v>0</v>
      </c>
      <c r="I73" s="94">
        <v>4.4000000000000004</v>
      </c>
      <c r="J73" s="14" t="s">
        <v>40</v>
      </c>
      <c r="K73" s="14" t="s">
        <v>40</v>
      </c>
      <c r="L73" s="95">
        <v>5.45E-2</v>
      </c>
      <c r="M73" s="96">
        <v>2.1</v>
      </c>
      <c r="N73" s="96">
        <v>1.38</v>
      </c>
      <c r="O73" s="94">
        <v>-5.27</v>
      </c>
      <c r="P73" s="95">
        <v>-6.6900000000000001E-2</v>
      </c>
      <c r="Q73" s="96">
        <v>0</v>
      </c>
      <c r="R73" s="94">
        <v>0</v>
      </c>
      <c r="S73" s="14" t="s">
        <v>1599</v>
      </c>
      <c r="T73" s="128">
        <v>1935653080</v>
      </c>
      <c r="U73" s="14" t="s">
        <v>1595</v>
      </c>
    </row>
    <row r="74" spans="1:21" ht="15" customHeight="1" x14ac:dyDescent="0.55000000000000004">
      <c r="A74" s="14" t="s">
        <v>221</v>
      </c>
      <c r="B74" s="124" t="s">
        <v>222</v>
      </c>
      <c r="C74" s="125" t="s">
        <v>49</v>
      </c>
      <c r="D74" s="14" t="s">
        <v>31</v>
      </c>
      <c r="E74" s="14" t="s">
        <v>38</v>
      </c>
      <c r="F74" s="14" t="s">
        <v>89</v>
      </c>
      <c r="G74" s="93">
        <v>42548</v>
      </c>
      <c r="H74" s="94">
        <v>115.24</v>
      </c>
      <c r="I74" s="94">
        <v>80.709999999999994</v>
      </c>
      <c r="J74" s="95">
        <v>0.70040000000000002</v>
      </c>
      <c r="K74" s="96">
        <v>26.99</v>
      </c>
      <c r="L74" s="95">
        <v>1.83E-2</v>
      </c>
      <c r="M74" s="96">
        <v>1.1000000000000001</v>
      </c>
      <c r="N74" s="96">
        <v>1.18</v>
      </c>
      <c r="O74" s="94">
        <v>-15.3</v>
      </c>
      <c r="P74" s="95">
        <v>9.2499999999999999E-2</v>
      </c>
      <c r="Q74" s="96">
        <v>6</v>
      </c>
      <c r="R74" s="94">
        <v>30.37</v>
      </c>
      <c r="S74" s="14" t="s">
        <v>1583</v>
      </c>
      <c r="T74" s="128">
        <v>7258435770</v>
      </c>
      <c r="U74" s="14" t="s">
        <v>1575</v>
      </c>
    </row>
    <row r="75" spans="1:21" ht="15" customHeight="1" x14ac:dyDescent="0.55000000000000004">
      <c r="A75" s="14" t="s">
        <v>223</v>
      </c>
      <c r="B75" s="124" t="s">
        <v>224</v>
      </c>
      <c r="C75" s="125" t="s">
        <v>24</v>
      </c>
      <c r="D75" s="14" t="s">
        <v>25</v>
      </c>
      <c r="E75" s="14" t="s">
        <v>38</v>
      </c>
      <c r="F75" s="14" t="s">
        <v>131</v>
      </c>
      <c r="G75" s="93">
        <v>42509</v>
      </c>
      <c r="H75" s="94">
        <v>117.34</v>
      </c>
      <c r="I75" s="94">
        <v>80.06</v>
      </c>
      <c r="J75" s="95">
        <v>0.68230000000000002</v>
      </c>
      <c r="K75" s="96">
        <v>15.73</v>
      </c>
      <c r="L75" s="95">
        <v>1.4500000000000001E-2</v>
      </c>
      <c r="M75" s="96">
        <v>1.2</v>
      </c>
      <c r="N75" s="14" t="s">
        <v>40</v>
      </c>
      <c r="O75" s="14" t="s">
        <v>40</v>
      </c>
      <c r="P75" s="95">
        <v>3.61E-2</v>
      </c>
      <c r="Q75" s="96">
        <v>1</v>
      </c>
      <c r="R75" s="94">
        <v>49.96</v>
      </c>
      <c r="S75" s="14" t="s">
        <v>1594</v>
      </c>
      <c r="T75" s="128">
        <v>73652005762</v>
      </c>
      <c r="U75" s="14" t="s">
        <v>1573</v>
      </c>
    </row>
    <row r="76" spans="1:21" ht="15" customHeight="1" x14ac:dyDescent="0.55000000000000004">
      <c r="A76" s="14" t="s">
        <v>225</v>
      </c>
      <c r="B76" s="124" t="s">
        <v>226</v>
      </c>
      <c r="C76" s="125" t="s">
        <v>30</v>
      </c>
      <c r="D76" s="14" t="s">
        <v>31</v>
      </c>
      <c r="E76" s="14" t="s">
        <v>38</v>
      </c>
      <c r="F76" s="14" t="s">
        <v>89</v>
      </c>
      <c r="G76" s="93">
        <v>42531</v>
      </c>
      <c r="H76" s="94">
        <v>1233.3399999999999</v>
      </c>
      <c r="I76" s="94">
        <v>736.55</v>
      </c>
      <c r="J76" s="95">
        <v>0.59719999999999995</v>
      </c>
      <c r="K76" s="96">
        <v>21.23</v>
      </c>
      <c r="L76" s="95">
        <v>0</v>
      </c>
      <c r="M76" s="96">
        <v>0.6</v>
      </c>
      <c r="N76" s="96">
        <v>0.91</v>
      </c>
      <c r="O76" s="94">
        <v>-200.69</v>
      </c>
      <c r="P76" s="95">
        <v>6.3600000000000004E-2</v>
      </c>
      <c r="Q76" s="96">
        <v>0</v>
      </c>
      <c r="R76" s="94">
        <v>0</v>
      </c>
      <c r="S76" s="14" t="s">
        <v>1578</v>
      </c>
      <c r="T76" s="128">
        <v>21313549943</v>
      </c>
      <c r="U76" s="14" t="s">
        <v>1573</v>
      </c>
    </row>
    <row r="77" spans="1:21" ht="15" customHeight="1" x14ac:dyDescent="0.55000000000000004">
      <c r="A77" s="14" t="s">
        <v>227</v>
      </c>
      <c r="B77" s="124" t="s">
        <v>228</v>
      </c>
      <c r="C77" s="125" t="s">
        <v>118</v>
      </c>
      <c r="D77" s="14" t="s">
        <v>37</v>
      </c>
      <c r="E77" s="14" t="s">
        <v>32</v>
      </c>
      <c r="F77" s="14" t="s">
        <v>44</v>
      </c>
      <c r="G77" s="93">
        <v>42534</v>
      </c>
      <c r="H77" s="94">
        <v>201.69</v>
      </c>
      <c r="I77" s="94">
        <v>180.23</v>
      </c>
      <c r="J77" s="95">
        <v>0.89359999999999995</v>
      </c>
      <c r="K77" s="96">
        <v>24.52</v>
      </c>
      <c r="L77" s="95">
        <v>2.12E-2</v>
      </c>
      <c r="M77" s="96">
        <v>1.1000000000000001</v>
      </c>
      <c r="N77" s="96">
        <v>1.32</v>
      </c>
      <c r="O77" s="94">
        <v>-32.92</v>
      </c>
      <c r="P77" s="95">
        <v>8.0100000000000005E-2</v>
      </c>
      <c r="Q77" s="96">
        <v>5</v>
      </c>
      <c r="R77" s="94">
        <v>34.29</v>
      </c>
      <c r="S77" s="14" t="s">
        <v>1600</v>
      </c>
      <c r="T77" s="128">
        <v>111624976552</v>
      </c>
      <c r="U77" s="14" t="s">
        <v>1573</v>
      </c>
    </row>
    <row r="78" spans="1:21" ht="15" customHeight="1" x14ac:dyDescent="0.55000000000000004">
      <c r="A78" s="14" t="s">
        <v>229</v>
      </c>
      <c r="B78" s="124" t="s">
        <v>230</v>
      </c>
      <c r="C78" s="125" t="s">
        <v>118</v>
      </c>
      <c r="D78" s="14" t="s">
        <v>37</v>
      </c>
      <c r="E78" s="14" t="s">
        <v>38</v>
      </c>
      <c r="F78" s="14" t="s">
        <v>39</v>
      </c>
      <c r="G78" s="93">
        <v>42565</v>
      </c>
      <c r="H78" s="94">
        <v>35.6</v>
      </c>
      <c r="I78" s="94">
        <v>24.68</v>
      </c>
      <c r="J78" s="95">
        <v>0.69330000000000003</v>
      </c>
      <c r="K78" s="96">
        <v>26.83</v>
      </c>
      <c r="L78" s="95">
        <v>8.0999999999999996E-3</v>
      </c>
      <c r="M78" s="96">
        <v>1.5</v>
      </c>
      <c r="N78" s="14" t="s">
        <v>40</v>
      </c>
      <c r="O78" s="14" t="s">
        <v>40</v>
      </c>
      <c r="P78" s="95">
        <v>9.1600000000000001E-2</v>
      </c>
      <c r="Q78" s="96">
        <v>3</v>
      </c>
      <c r="R78" s="94">
        <v>23.92</v>
      </c>
      <c r="S78" s="14" t="s">
        <v>1601</v>
      </c>
      <c r="T78" s="128">
        <v>250891912476</v>
      </c>
      <c r="U78" s="14" t="s">
        <v>1573</v>
      </c>
    </row>
    <row r="79" spans="1:21" ht="15" customHeight="1" x14ac:dyDescent="0.55000000000000004">
      <c r="A79" s="14" t="s">
        <v>231</v>
      </c>
      <c r="B79" s="124" t="s">
        <v>232</v>
      </c>
      <c r="C79" s="125" t="s">
        <v>144</v>
      </c>
      <c r="D79" s="14" t="s">
        <v>25</v>
      </c>
      <c r="E79" s="14" t="s">
        <v>38</v>
      </c>
      <c r="F79" s="14" t="s">
        <v>131</v>
      </c>
      <c r="G79" s="93">
        <v>42763</v>
      </c>
      <c r="H79" s="94">
        <v>111.31</v>
      </c>
      <c r="I79" s="94">
        <v>50.92</v>
      </c>
      <c r="J79" s="95">
        <v>0.45750000000000002</v>
      </c>
      <c r="K79" s="96">
        <v>9.8699999999999992</v>
      </c>
      <c r="L79" s="95">
        <v>9.5999999999999992E-3</v>
      </c>
      <c r="M79" s="96">
        <v>0.8</v>
      </c>
      <c r="N79" s="96">
        <v>2.5299999999999998</v>
      </c>
      <c r="O79" s="94">
        <v>-0.96</v>
      </c>
      <c r="P79" s="95">
        <v>6.7999999999999996E-3</v>
      </c>
      <c r="Q79" s="96">
        <v>0</v>
      </c>
      <c r="R79" s="94">
        <v>56.96</v>
      </c>
      <c r="S79" s="14" t="s">
        <v>1591</v>
      </c>
      <c r="T79" s="128">
        <v>27473754402</v>
      </c>
      <c r="U79" s="14" t="s">
        <v>1573</v>
      </c>
    </row>
    <row r="80" spans="1:21" ht="15" customHeight="1" x14ac:dyDescent="0.55000000000000004">
      <c r="A80" s="14" t="s">
        <v>233</v>
      </c>
      <c r="B80" s="124" t="s">
        <v>234</v>
      </c>
      <c r="C80" s="125" t="s">
        <v>144</v>
      </c>
      <c r="D80" s="14" t="s">
        <v>25</v>
      </c>
      <c r="E80" s="14" t="s">
        <v>38</v>
      </c>
      <c r="F80" s="14" t="s">
        <v>131</v>
      </c>
      <c r="G80" s="93">
        <v>42535</v>
      </c>
      <c r="H80" s="94">
        <v>93.73</v>
      </c>
      <c r="I80" s="94">
        <v>40.4</v>
      </c>
      <c r="J80" s="95">
        <v>0.43099999999999999</v>
      </c>
      <c r="K80" s="96">
        <v>8.23</v>
      </c>
      <c r="L80" s="95">
        <v>0</v>
      </c>
      <c r="M80" s="96">
        <v>0.9</v>
      </c>
      <c r="N80" s="96">
        <v>2.0499999999999998</v>
      </c>
      <c r="O80" s="94">
        <v>-0.69</v>
      </c>
      <c r="P80" s="95">
        <v>-1.4E-3</v>
      </c>
      <c r="Q80" s="96">
        <v>0</v>
      </c>
      <c r="R80" s="94">
        <v>41.96</v>
      </c>
      <c r="S80" s="14" t="s">
        <v>1577</v>
      </c>
      <c r="T80" s="128">
        <v>6199989587</v>
      </c>
      <c r="U80" s="14" t="s">
        <v>1575</v>
      </c>
    </row>
    <row r="81" spans="1:21" ht="15" customHeight="1" x14ac:dyDescent="0.55000000000000004">
      <c r="A81" s="14" t="s">
        <v>41</v>
      </c>
      <c r="B81" s="124" t="s">
        <v>42</v>
      </c>
      <c r="C81" s="125" t="s">
        <v>36</v>
      </c>
      <c r="D81" s="14" t="s">
        <v>37</v>
      </c>
      <c r="E81" s="14" t="s">
        <v>32</v>
      </c>
      <c r="F81" s="14" t="s">
        <v>44</v>
      </c>
      <c r="G81" s="93">
        <v>42695</v>
      </c>
      <c r="H81" s="94">
        <v>48.59</v>
      </c>
      <c r="I81" s="94">
        <v>48.22</v>
      </c>
      <c r="J81" s="95">
        <v>0.99239999999999995</v>
      </c>
      <c r="K81" s="96">
        <v>18.48</v>
      </c>
      <c r="L81" s="95">
        <v>2.3199999999999998E-2</v>
      </c>
      <c r="M81" s="96">
        <v>1.1000000000000001</v>
      </c>
      <c r="N81" s="14" t="s">
        <v>40</v>
      </c>
      <c r="O81" s="14" t="s">
        <v>40</v>
      </c>
      <c r="P81" s="95">
        <v>4.99E-2</v>
      </c>
      <c r="Q81" s="96">
        <v>6</v>
      </c>
      <c r="R81" s="94">
        <v>45.29</v>
      </c>
      <c r="S81" s="14" t="s">
        <v>1601</v>
      </c>
      <c r="T81" s="128">
        <v>39037483747</v>
      </c>
      <c r="U81" s="14" t="s">
        <v>1573</v>
      </c>
    </row>
    <row r="82" spans="1:21" ht="15" customHeight="1" x14ac:dyDescent="0.55000000000000004">
      <c r="A82" s="14" t="s">
        <v>235</v>
      </c>
      <c r="B82" s="124" t="s">
        <v>236</v>
      </c>
      <c r="C82" s="125" t="s">
        <v>57</v>
      </c>
      <c r="D82" s="14" t="s">
        <v>31</v>
      </c>
      <c r="E82" s="14" t="s">
        <v>38</v>
      </c>
      <c r="F82" s="14" t="s">
        <v>89</v>
      </c>
      <c r="G82" s="93">
        <v>42579</v>
      </c>
      <c r="H82" s="94">
        <v>85.75</v>
      </c>
      <c r="I82" s="94">
        <v>44.13</v>
      </c>
      <c r="J82" s="95">
        <v>0.51459999999999995</v>
      </c>
      <c r="K82" s="96">
        <v>19.79</v>
      </c>
      <c r="L82" s="95">
        <v>2.1999999999999999E-2</v>
      </c>
      <c r="M82" s="96">
        <v>1.6</v>
      </c>
      <c r="N82" s="96">
        <v>1.47</v>
      </c>
      <c r="O82" s="94">
        <v>2.4700000000000002</v>
      </c>
      <c r="P82" s="95">
        <v>5.6399999999999999E-2</v>
      </c>
      <c r="Q82" s="96">
        <v>13</v>
      </c>
      <c r="R82" s="94">
        <v>28.27</v>
      </c>
      <c r="S82" s="14" t="s">
        <v>1577</v>
      </c>
      <c r="T82" s="128">
        <v>14028497293</v>
      </c>
      <c r="U82" s="14" t="s">
        <v>1573</v>
      </c>
    </row>
    <row r="83" spans="1:21" ht="15" customHeight="1" x14ac:dyDescent="0.55000000000000004">
      <c r="A83" s="14" t="s">
        <v>237</v>
      </c>
      <c r="B83" s="124" t="s">
        <v>238</v>
      </c>
      <c r="C83" s="125" t="s">
        <v>118</v>
      </c>
      <c r="D83" s="14" t="s">
        <v>37</v>
      </c>
      <c r="E83" s="14" t="s">
        <v>26</v>
      </c>
      <c r="F83" s="14" t="s">
        <v>50</v>
      </c>
      <c r="G83" s="93">
        <v>42607</v>
      </c>
      <c r="H83" s="94">
        <v>73.150000000000006</v>
      </c>
      <c r="I83" s="94">
        <v>245.24</v>
      </c>
      <c r="J83" s="95">
        <v>3.3525999999999998</v>
      </c>
      <c r="K83" s="96">
        <v>43.02</v>
      </c>
      <c r="L83" s="95">
        <v>3.8999999999999998E-3</v>
      </c>
      <c r="M83" s="96">
        <v>0.6</v>
      </c>
      <c r="N83" s="96">
        <v>2.36</v>
      </c>
      <c r="O83" s="94">
        <v>-19.22</v>
      </c>
      <c r="P83" s="95">
        <v>0.1726</v>
      </c>
      <c r="Q83" s="96">
        <v>20</v>
      </c>
      <c r="R83" s="94">
        <v>66.430000000000007</v>
      </c>
      <c r="S83" s="14" t="s">
        <v>1591</v>
      </c>
      <c r="T83" s="128">
        <v>17596915549</v>
      </c>
      <c r="U83" s="14" t="s">
        <v>1573</v>
      </c>
    </row>
    <row r="84" spans="1:21" ht="15" customHeight="1" x14ac:dyDescent="0.55000000000000004">
      <c r="A84" s="14" t="s">
        <v>239</v>
      </c>
      <c r="B84" s="124" t="s">
        <v>240</v>
      </c>
      <c r="C84" s="125" t="s">
        <v>30</v>
      </c>
      <c r="D84" s="14" t="s">
        <v>31</v>
      </c>
      <c r="E84" s="14" t="s">
        <v>26</v>
      </c>
      <c r="F84" s="14" t="s">
        <v>46</v>
      </c>
      <c r="G84" s="93">
        <v>42743</v>
      </c>
      <c r="H84" s="94">
        <v>18.86</v>
      </c>
      <c r="I84" s="94">
        <v>183.05</v>
      </c>
      <c r="J84" s="95">
        <v>9.7057000000000002</v>
      </c>
      <c r="K84" s="96">
        <v>37.130000000000003</v>
      </c>
      <c r="L84" s="95">
        <v>1.44E-2</v>
      </c>
      <c r="M84" s="96">
        <v>1</v>
      </c>
      <c r="N84" s="96">
        <v>1.45</v>
      </c>
      <c r="O84" s="94">
        <v>-53.26</v>
      </c>
      <c r="P84" s="95">
        <v>0.1431</v>
      </c>
      <c r="Q84" s="96">
        <v>20</v>
      </c>
      <c r="R84" s="94">
        <v>66.55</v>
      </c>
      <c r="S84" s="14" t="s">
        <v>1591</v>
      </c>
      <c r="T84" s="128">
        <v>38830193047</v>
      </c>
      <c r="U84" s="14" t="s">
        <v>1573</v>
      </c>
    </row>
    <row r="85" spans="1:21" ht="15" customHeight="1" x14ac:dyDescent="0.55000000000000004">
      <c r="A85" s="14" t="s">
        <v>241</v>
      </c>
      <c r="B85" s="124" t="s">
        <v>242</v>
      </c>
      <c r="C85" s="125" t="s">
        <v>24</v>
      </c>
      <c r="D85" s="14" t="s">
        <v>25</v>
      </c>
      <c r="E85" s="14" t="s">
        <v>26</v>
      </c>
      <c r="F85" s="14" t="s">
        <v>27</v>
      </c>
      <c r="G85" s="93">
        <v>42790</v>
      </c>
      <c r="H85" s="94">
        <v>31.56</v>
      </c>
      <c r="I85" s="94">
        <v>43.04</v>
      </c>
      <c r="J85" s="95">
        <v>1.3637999999999999</v>
      </c>
      <c r="K85" s="96">
        <v>14.16</v>
      </c>
      <c r="L85" s="95">
        <v>1.72E-2</v>
      </c>
      <c r="M85" s="96">
        <v>1.8</v>
      </c>
      <c r="N85" s="96">
        <v>10.84</v>
      </c>
      <c r="O85" s="94">
        <v>11.77</v>
      </c>
      <c r="P85" s="95">
        <v>2.8299999999999999E-2</v>
      </c>
      <c r="Q85" s="96">
        <v>20</v>
      </c>
      <c r="R85" s="94">
        <v>35.119999999999997</v>
      </c>
      <c r="S85" s="14" t="s">
        <v>1594</v>
      </c>
      <c r="T85" s="128">
        <v>24690076777</v>
      </c>
      <c r="U85" s="14" t="s">
        <v>1573</v>
      </c>
    </row>
    <row r="86" spans="1:21" ht="15" customHeight="1" x14ac:dyDescent="0.55000000000000004">
      <c r="A86" s="14" t="s">
        <v>243</v>
      </c>
      <c r="B86" s="124" t="s">
        <v>244</v>
      </c>
      <c r="C86" s="125" t="s">
        <v>49</v>
      </c>
      <c r="D86" s="14" t="s">
        <v>31</v>
      </c>
      <c r="E86" s="14" t="s">
        <v>32</v>
      </c>
      <c r="F86" s="14" t="s">
        <v>33</v>
      </c>
      <c r="G86" s="93">
        <v>42768</v>
      </c>
      <c r="H86" s="94">
        <v>45.8</v>
      </c>
      <c r="I86" s="94">
        <v>48.76</v>
      </c>
      <c r="J86" s="95">
        <v>1.0646</v>
      </c>
      <c r="K86" s="96">
        <v>25.94</v>
      </c>
      <c r="L86" s="95">
        <v>1.3899999999999999E-2</v>
      </c>
      <c r="M86" s="96">
        <v>0.8</v>
      </c>
      <c r="N86" s="96">
        <v>2.8</v>
      </c>
      <c r="O86" s="94">
        <v>-2.31</v>
      </c>
      <c r="P86" s="95">
        <v>8.72E-2</v>
      </c>
      <c r="Q86" s="96">
        <v>20</v>
      </c>
      <c r="R86" s="94">
        <v>11.33</v>
      </c>
      <c r="S86" s="14" t="s">
        <v>1602</v>
      </c>
      <c r="T86" s="128">
        <v>18897721410</v>
      </c>
      <c r="U86" s="14" t="s">
        <v>1573</v>
      </c>
    </row>
    <row r="87" spans="1:21" ht="15" customHeight="1" x14ac:dyDescent="0.55000000000000004">
      <c r="A87" s="14" t="s">
        <v>245</v>
      </c>
      <c r="B87" s="124" t="s">
        <v>246</v>
      </c>
      <c r="C87" s="125" t="s">
        <v>118</v>
      </c>
      <c r="D87" s="14" t="s">
        <v>37</v>
      </c>
      <c r="E87" s="14" t="s">
        <v>26</v>
      </c>
      <c r="F87" s="14" t="s">
        <v>50</v>
      </c>
      <c r="G87" s="93">
        <v>42612</v>
      </c>
      <c r="H87" s="94">
        <v>29.45</v>
      </c>
      <c r="I87" s="94">
        <v>42.5</v>
      </c>
      <c r="J87" s="95">
        <v>1.4431</v>
      </c>
      <c r="K87" s="96">
        <v>32.69</v>
      </c>
      <c r="L87" s="95">
        <v>3.6200000000000003E-2</v>
      </c>
      <c r="M87" s="96">
        <v>0.1</v>
      </c>
      <c r="N87" s="96">
        <v>4.91</v>
      </c>
      <c r="O87" s="94">
        <v>-23.02</v>
      </c>
      <c r="P87" s="95">
        <v>0.121</v>
      </c>
      <c r="Q87" s="96">
        <v>6</v>
      </c>
      <c r="R87" s="94">
        <v>20.34</v>
      </c>
      <c r="S87" s="14" t="s">
        <v>1585</v>
      </c>
      <c r="T87" s="128">
        <v>2780240945</v>
      </c>
      <c r="U87" s="14" t="s">
        <v>1575</v>
      </c>
    </row>
    <row r="88" spans="1:21" ht="15" customHeight="1" x14ac:dyDescent="0.55000000000000004">
      <c r="A88" s="14" t="s">
        <v>247</v>
      </c>
      <c r="B88" s="124" t="s">
        <v>248</v>
      </c>
      <c r="C88" s="125" t="s">
        <v>32</v>
      </c>
      <c r="D88" s="14" t="s">
        <v>31</v>
      </c>
      <c r="E88" s="14" t="s">
        <v>26</v>
      </c>
      <c r="F88" s="14" t="s">
        <v>46</v>
      </c>
      <c r="G88" s="93">
        <v>42578</v>
      </c>
      <c r="H88" s="94">
        <v>2.61</v>
      </c>
      <c r="I88" s="94">
        <v>60.28</v>
      </c>
      <c r="J88" s="95">
        <v>23.095800000000001</v>
      </c>
      <c r="K88" s="14" t="s">
        <v>40</v>
      </c>
      <c r="L88" s="95">
        <v>1.1299999999999999E-2</v>
      </c>
      <c r="M88" s="96">
        <v>0.7</v>
      </c>
      <c r="N88" s="96">
        <v>3.56</v>
      </c>
      <c r="O88" s="94">
        <v>2.61</v>
      </c>
      <c r="P88" s="95">
        <v>-0.37009999999999998</v>
      </c>
      <c r="Q88" s="96">
        <v>3</v>
      </c>
      <c r="R88" s="94">
        <v>0</v>
      </c>
      <c r="S88" s="14" t="s">
        <v>1596</v>
      </c>
      <c r="T88" s="128">
        <v>25831562068</v>
      </c>
      <c r="U88" s="14" t="s">
        <v>1573</v>
      </c>
    </row>
    <row r="89" spans="1:21" ht="15" customHeight="1" x14ac:dyDescent="0.55000000000000004">
      <c r="A89" s="14" t="s">
        <v>249</v>
      </c>
      <c r="B89" s="124" t="s">
        <v>250</v>
      </c>
      <c r="C89" s="125" t="s">
        <v>49</v>
      </c>
      <c r="D89" s="14" t="s">
        <v>31</v>
      </c>
      <c r="E89" s="14" t="s">
        <v>38</v>
      </c>
      <c r="F89" s="14" t="s">
        <v>89</v>
      </c>
      <c r="G89" s="93">
        <v>42402</v>
      </c>
      <c r="H89" s="94">
        <v>522.89</v>
      </c>
      <c r="I89" s="94">
        <v>288.60000000000002</v>
      </c>
      <c r="J89" s="95">
        <v>0.55189999999999995</v>
      </c>
      <c r="K89" s="96">
        <v>21.25</v>
      </c>
      <c r="L89" s="95">
        <v>0</v>
      </c>
      <c r="M89" s="96">
        <v>0.7</v>
      </c>
      <c r="N89" s="96">
        <v>2.6</v>
      </c>
      <c r="O89" s="94">
        <v>-15.39</v>
      </c>
      <c r="P89" s="95">
        <v>6.3799999999999996E-2</v>
      </c>
      <c r="Q89" s="96">
        <v>0</v>
      </c>
      <c r="R89" s="94">
        <v>126.09</v>
      </c>
      <c r="S89" s="14" t="s">
        <v>1579</v>
      </c>
      <c r="T89" s="128">
        <v>63635213324</v>
      </c>
      <c r="U89" s="14" t="s">
        <v>1573</v>
      </c>
    </row>
    <row r="90" spans="1:21" ht="15" customHeight="1" x14ac:dyDescent="0.55000000000000004">
      <c r="A90" s="14" t="s">
        <v>251</v>
      </c>
      <c r="B90" s="124" t="s">
        <v>252</v>
      </c>
      <c r="C90" s="125" t="s">
        <v>43</v>
      </c>
      <c r="D90" s="14" t="s">
        <v>37</v>
      </c>
      <c r="E90" s="14" t="s">
        <v>38</v>
      </c>
      <c r="F90" s="14" t="s">
        <v>39</v>
      </c>
      <c r="G90" s="93">
        <v>42742</v>
      </c>
      <c r="H90" s="94">
        <v>77.989999999999995</v>
      </c>
      <c r="I90" s="94">
        <v>47.14</v>
      </c>
      <c r="J90" s="95">
        <v>0.60440000000000005</v>
      </c>
      <c r="K90" s="96">
        <v>18.559999999999999</v>
      </c>
      <c r="L90" s="95">
        <v>1.4800000000000001E-2</v>
      </c>
      <c r="M90" s="96">
        <v>1.3</v>
      </c>
      <c r="N90" s="14" t="s">
        <v>40</v>
      </c>
      <c r="O90" s="14" t="s">
        <v>40</v>
      </c>
      <c r="P90" s="95">
        <v>5.0299999999999997E-2</v>
      </c>
      <c r="Q90" s="96">
        <v>6</v>
      </c>
      <c r="R90" s="94">
        <v>48.91</v>
      </c>
      <c r="S90" s="14" t="s">
        <v>1594</v>
      </c>
      <c r="T90" s="128">
        <v>49864018619</v>
      </c>
      <c r="U90" s="14" t="s">
        <v>1573</v>
      </c>
    </row>
    <row r="91" spans="1:21" ht="15" customHeight="1" x14ac:dyDescent="0.55000000000000004">
      <c r="A91" s="14" t="s">
        <v>253</v>
      </c>
      <c r="B91" s="124" t="s">
        <v>254</v>
      </c>
      <c r="C91" s="125" t="s">
        <v>24</v>
      </c>
      <c r="D91" s="14" t="s">
        <v>25</v>
      </c>
      <c r="E91" s="14" t="s">
        <v>32</v>
      </c>
      <c r="F91" s="14" t="s">
        <v>125</v>
      </c>
      <c r="G91" s="93">
        <v>42542</v>
      </c>
      <c r="H91" s="94">
        <v>514.44000000000005</v>
      </c>
      <c r="I91" s="94">
        <v>387.46</v>
      </c>
      <c r="J91" s="95">
        <v>0.75319999999999998</v>
      </c>
      <c r="K91" s="96">
        <v>20.99</v>
      </c>
      <c r="L91" s="95">
        <v>2.2800000000000001E-2</v>
      </c>
      <c r="M91" s="96">
        <v>1.7</v>
      </c>
      <c r="N91" s="96">
        <v>3.7</v>
      </c>
      <c r="O91" s="94">
        <v>-1116.82</v>
      </c>
      <c r="P91" s="95">
        <v>6.2399999999999997E-2</v>
      </c>
      <c r="Q91" s="96">
        <v>7</v>
      </c>
      <c r="R91" s="94">
        <v>268.64</v>
      </c>
      <c r="S91" s="14" t="s">
        <v>1594</v>
      </c>
      <c r="T91" s="128">
        <v>63501811060</v>
      </c>
      <c r="U91" s="14" t="s">
        <v>1573</v>
      </c>
    </row>
    <row r="92" spans="1:21" ht="15" customHeight="1" x14ac:dyDescent="0.55000000000000004">
      <c r="A92" s="14" t="s">
        <v>255</v>
      </c>
      <c r="B92" s="124" t="s">
        <v>256</v>
      </c>
      <c r="C92" s="125" t="s">
        <v>32</v>
      </c>
      <c r="D92" s="14" t="s">
        <v>31</v>
      </c>
      <c r="E92" s="14" t="s">
        <v>26</v>
      </c>
      <c r="F92" s="14" t="s">
        <v>46</v>
      </c>
      <c r="G92" s="93">
        <v>42716</v>
      </c>
      <c r="H92" s="94">
        <v>21.71</v>
      </c>
      <c r="I92" s="94">
        <v>73.53</v>
      </c>
      <c r="J92" s="95">
        <v>3.3868999999999998</v>
      </c>
      <c r="K92" s="96">
        <v>30.01</v>
      </c>
      <c r="L92" s="95">
        <v>7.1000000000000004E-3</v>
      </c>
      <c r="M92" s="96">
        <v>1</v>
      </c>
      <c r="N92" s="96">
        <v>1.39</v>
      </c>
      <c r="O92" s="94">
        <v>-52.01</v>
      </c>
      <c r="P92" s="95">
        <v>0.1076</v>
      </c>
      <c r="Q92" s="96">
        <v>0</v>
      </c>
      <c r="R92" s="94">
        <v>32.43</v>
      </c>
      <c r="S92" s="14" t="s">
        <v>1603</v>
      </c>
      <c r="T92" s="128">
        <v>12929113659</v>
      </c>
      <c r="U92" s="14" t="s">
        <v>1573</v>
      </c>
    </row>
    <row r="93" spans="1:21" ht="15" customHeight="1" x14ac:dyDescent="0.55000000000000004">
      <c r="A93" s="14" t="s">
        <v>257</v>
      </c>
      <c r="B93" s="124" t="s">
        <v>258</v>
      </c>
      <c r="C93" s="125" t="s">
        <v>24</v>
      </c>
      <c r="D93" s="14" t="s">
        <v>37</v>
      </c>
      <c r="E93" s="14" t="s">
        <v>26</v>
      </c>
      <c r="F93" s="14" t="s">
        <v>50</v>
      </c>
      <c r="G93" s="93">
        <v>42552</v>
      </c>
      <c r="H93" s="94">
        <v>43.96</v>
      </c>
      <c r="I93" s="94">
        <v>49.57</v>
      </c>
      <c r="J93" s="95">
        <v>1.1275999999999999</v>
      </c>
      <c r="K93" s="96">
        <v>21.74</v>
      </c>
      <c r="L93" s="95">
        <v>2.2800000000000001E-2</v>
      </c>
      <c r="M93" s="96">
        <v>0.9</v>
      </c>
      <c r="N93" s="96">
        <v>2.06</v>
      </c>
      <c r="O93" s="94">
        <v>-12.26</v>
      </c>
      <c r="P93" s="95">
        <v>6.6199999999999995E-2</v>
      </c>
      <c r="Q93" s="96">
        <v>20</v>
      </c>
      <c r="R93" s="94">
        <v>27.65</v>
      </c>
      <c r="S93" s="14" t="s">
        <v>1603</v>
      </c>
      <c r="T93" s="128">
        <v>4612485944</v>
      </c>
      <c r="U93" s="14" t="s">
        <v>1575</v>
      </c>
    </row>
    <row r="94" spans="1:21" ht="15" customHeight="1" x14ac:dyDescent="0.55000000000000004">
      <c r="A94" s="14" t="s">
        <v>259</v>
      </c>
      <c r="B94" s="124" t="s">
        <v>260</v>
      </c>
      <c r="C94" s="125" t="s">
        <v>25</v>
      </c>
      <c r="D94" s="14" t="s">
        <v>31</v>
      </c>
      <c r="E94" s="14" t="s">
        <v>26</v>
      </c>
      <c r="F94" s="14" t="s">
        <v>46</v>
      </c>
      <c r="G94" s="93">
        <v>42418</v>
      </c>
      <c r="H94" s="94">
        <v>0</v>
      </c>
      <c r="I94" s="94">
        <v>56.71</v>
      </c>
      <c r="J94" s="14" t="s">
        <v>40</v>
      </c>
      <c r="K94" s="96">
        <v>38.58</v>
      </c>
      <c r="L94" s="95">
        <v>2.6499999999999999E-2</v>
      </c>
      <c r="M94" s="96">
        <v>1</v>
      </c>
      <c r="N94" s="96">
        <v>1.3</v>
      </c>
      <c r="O94" s="94">
        <v>-4.21</v>
      </c>
      <c r="P94" s="95">
        <v>0.15040000000000001</v>
      </c>
      <c r="Q94" s="96">
        <v>10</v>
      </c>
      <c r="R94" s="94">
        <v>20.149999999999999</v>
      </c>
      <c r="S94" s="14" t="s">
        <v>1579</v>
      </c>
      <c r="T94" s="128">
        <v>95061371846</v>
      </c>
      <c r="U94" s="14" t="s">
        <v>1573</v>
      </c>
    </row>
    <row r="95" spans="1:21" ht="15" customHeight="1" x14ac:dyDescent="0.55000000000000004">
      <c r="A95" s="14" t="s">
        <v>261</v>
      </c>
      <c r="B95" s="124" t="s">
        <v>262</v>
      </c>
      <c r="C95" s="125" t="s">
        <v>30</v>
      </c>
      <c r="D95" s="14" t="s">
        <v>31</v>
      </c>
      <c r="E95" s="14" t="s">
        <v>38</v>
      </c>
      <c r="F95" s="14" t="s">
        <v>89</v>
      </c>
      <c r="G95" s="93">
        <v>42743</v>
      </c>
      <c r="H95" s="94">
        <v>237.19</v>
      </c>
      <c r="I95" s="94">
        <v>171.42</v>
      </c>
      <c r="J95" s="95">
        <v>0.72270000000000001</v>
      </c>
      <c r="K95" s="96">
        <v>21.24</v>
      </c>
      <c r="L95" s="95">
        <v>0</v>
      </c>
      <c r="M95" s="96">
        <v>0.8</v>
      </c>
      <c r="N95" s="14" t="s">
        <v>40</v>
      </c>
      <c r="O95" s="14" t="s">
        <v>40</v>
      </c>
      <c r="P95" s="95">
        <v>6.3700000000000007E-2</v>
      </c>
      <c r="Q95" s="96">
        <v>0</v>
      </c>
      <c r="R95" s="94">
        <v>133.13</v>
      </c>
      <c r="S95" s="14" t="s">
        <v>1588</v>
      </c>
      <c r="T95" s="128">
        <v>422495209841</v>
      </c>
      <c r="U95" s="14" t="s">
        <v>1573</v>
      </c>
    </row>
    <row r="96" spans="1:21" ht="15" customHeight="1" x14ac:dyDescent="0.55000000000000004">
      <c r="A96" s="14" t="s">
        <v>263</v>
      </c>
      <c r="B96" s="124" t="s">
        <v>264</v>
      </c>
      <c r="C96" s="125" t="s">
        <v>32</v>
      </c>
      <c r="D96" s="14" t="s">
        <v>31</v>
      </c>
      <c r="E96" s="14" t="s">
        <v>26</v>
      </c>
      <c r="F96" s="14" t="s">
        <v>46</v>
      </c>
      <c r="G96" s="93">
        <v>42762</v>
      </c>
      <c r="H96" s="94">
        <v>0</v>
      </c>
      <c r="I96" s="94">
        <v>24.55</v>
      </c>
      <c r="J96" s="14" t="s">
        <v>40</v>
      </c>
      <c r="K96" s="14" t="s">
        <v>40</v>
      </c>
      <c r="L96" s="95">
        <v>0</v>
      </c>
      <c r="M96" s="96">
        <v>1.1000000000000001</v>
      </c>
      <c r="N96" s="96">
        <v>1.05</v>
      </c>
      <c r="O96" s="94">
        <v>-5.82</v>
      </c>
      <c r="P96" s="95">
        <v>-1.0653999999999999</v>
      </c>
      <c r="Q96" s="96">
        <v>0</v>
      </c>
      <c r="R96" s="94">
        <v>6.94</v>
      </c>
      <c r="S96" s="14" t="s">
        <v>1591</v>
      </c>
      <c r="T96" s="128">
        <v>33514166932</v>
      </c>
      <c r="U96" s="14" t="s">
        <v>1573</v>
      </c>
    </row>
    <row r="97" spans="1:21" ht="15" customHeight="1" x14ac:dyDescent="0.55000000000000004">
      <c r="A97" s="14" t="s">
        <v>265</v>
      </c>
      <c r="B97" s="124" t="s">
        <v>266</v>
      </c>
      <c r="C97" s="125" t="s">
        <v>49</v>
      </c>
      <c r="D97" s="14" t="s">
        <v>31</v>
      </c>
      <c r="E97" s="14" t="s">
        <v>38</v>
      </c>
      <c r="F97" s="14" t="s">
        <v>89</v>
      </c>
      <c r="G97" s="93">
        <v>42713</v>
      </c>
      <c r="H97" s="94">
        <v>77.89</v>
      </c>
      <c r="I97" s="94">
        <v>42.19</v>
      </c>
      <c r="J97" s="95">
        <v>0.54169999999999996</v>
      </c>
      <c r="K97" s="96">
        <v>15.68</v>
      </c>
      <c r="L97" s="95">
        <v>3.0999999999999999E-3</v>
      </c>
      <c r="M97" s="96">
        <v>1.6</v>
      </c>
      <c r="N97" s="96">
        <v>1.35</v>
      </c>
      <c r="O97" s="94">
        <v>-9.39</v>
      </c>
      <c r="P97" s="95">
        <v>3.5900000000000001E-2</v>
      </c>
      <c r="Q97" s="96">
        <v>0</v>
      </c>
      <c r="R97" s="94">
        <v>32.53</v>
      </c>
      <c r="S97" s="14" t="s">
        <v>1578</v>
      </c>
      <c r="T97" s="128">
        <v>9172216450</v>
      </c>
      <c r="U97" s="14" t="s">
        <v>1575</v>
      </c>
    </row>
    <row r="98" spans="1:21" ht="15" customHeight="1" x14ac:dyDescent="0.55000000000000004">
      <c r="A98" s="14" t="s">
        <v>267</v>
      </c>
      <c r="B98" s="124" t="s">
        <v>268</v>
      </c>
      <c r="C98" s="125" t="s">
        <v>118</v>
      </c>
      <c r="D98" s="14" t="s">
        <v>37</v>
      </c>
      <c r="E98" s="14" t="s">
        <v>32</v>
      </c>
      <c r="F98" s="14" t="s">
        <v>44</v>
      </c>
      <c r="G98" s="93">
        <v>42544</v>
      </c>
      <c r="H98" s="94">
        <v>164.93</v>
      </c>
      <c r="I98" s="94">
        <v>139.03</v>
      </c>
      <c r="J98" s="95">
        <v>0.84299999999999997</v>
      </c>
      <c r="K98" s="96">
        <v>32.479999999999997</v>
      </c>
      <c r="L98" s="95">
        <v>1.8700000000000001E-2</v>
      </c>
      <c r="M98" s="96">
        <v>0.6</v>
      </c>
      <c r="N98" s="96">
        <v>4.32</v>
      </c>
      <c r="O98" s="94">
        <v>-70.73</v>
      </c>
      <c r="P98" s="95">
        <v>0.11990000000000001</v>
      </c>
      <c r="Q98" s="96">
        <v>0</v>
      </c>
      <c r="R98" s="94">
        <v>68.959999999999994</v>
      </c>
      <c r="S98" s="14" t="s">
        <v>1580</v>
      </c>
      <c r="T98" s="128">
        <v>21651546704</v>
      </c>
      <c r="U98" s="14" t="s">
        <v>1573</v>
      </c>
    </row>
    <row r="99" spans="1:21" ht="15" customHeight="1" x14ac:dyDescent="0.55000000000000004">
      <c r="A99" s="14" t="s">
        <v>57</v>
      </c>
      <c r="B99" s="124" t="s">
        <v>269</v>
      </c>
      <c r="C99" s="125" t="s">
        <v>43</v>
      </c>
      <c r="D99" s="14" t="s">
        <v>37</v>
      </c>
      <c r="E99" s="14" t="s">
        <v>38</v>
      </c>
      <c r="F99" s="14" t="s">
        <v>39</v>
      </c>
      <c r="G99" s="93">
        <v>42570</v>
      </c>
      <c r="H99" s="94">
        <v>157.94999999999999</v>
      </c>
      <c r="I99" s="94">
        <v>59.81</v>
      </c>
      <c r="J99" s="95">
        <v>0.37869999999999998</v>
      </c>
      <c r="K99" s="96">
        <v>14.59</v>
      </c>
      <c r="L99" s="95">
        <v>3.3E-3</v>
      </c>
      <c r="M99" s="96">
        <v>1.7</v>
      </c>
      <c r="N99" s="14" t="s">
        <v>40</v>
      </c>
      <c r="O99" s="14" t="s">
        <v>40</v>
      </c>
      <c r="P99" s="95">
        <v>3.04E-2</v>
      </c>
      <c r="Q99" s="96">
        <v>2</v>
      </c>
      <c r="R99" s="94">
        <v>85.07</v>
      </c>
      <c r="S99" s="14" t="s">
        <v>1601</v>
      </c>
      <c r="T99" s="128">
        <v>171758738774</v>
      </c>
      <c r="U99" s="14" t="s">
        <v>1573</v>
      </c>
    </row>
    <row r="100" spans="1:21" ht="15" customHeight="1" x14ac:dyDescent="0.55000000000000004">
      <c r="A100" s="14" t="s">
        <v>270</v>
      </c>
      <c r="B100" s="124" t="s">
        <v>271</v>
      </c>
      <c r="C100" s="125" t="s">
        <v>36</v>
      </c>
      <c r="D100" s="14" t="s">
        <v>25</v>
      </c>
      <c r="E100" s="14" t="s">
        <v>26</v>
      </c>
      <c r="F100" s="14" t="s">
        <v>27</v>
      </c>
      <c r="G100" s="93">
        <v>42555</v>
      </c>
      <c r="H100" s="94">
        <v>28.32</v>
      </c>
      <c r="I100" s="94">
        <v>32.270000000000003</v>
      </c>
      <c r="J100" s="95">
        <v>1.1395</v>
      </c>
      <c r="K100" s="96">
        <v>15.29</v>
      </c>
      <c r="L100" s="95">
        <v>3.1E-2</v>
      </c>
      <c r="M100" s="96">
        <v>0.9</v>
      </c>
      <c r="N100" s="96">
        <v>1.23</v>
      </c>
      <c r="O100" s="94">
        <v>-5.3</v>
      </c>
      <c r="P100" s="95">
        <v>3.4000000000000002E-2</v>
      </c>
      <c r="Q100" s="96">
        <v>0</v>
      </c>
      <c r="R100" s="94">
        <v>27.13</v>
      </c>
      <c r="S100" s="14" t="s">
        <v>1584</v>
      </c>
      <c r="T100" s="128">
        <v>13463216287</v>
      </c>
      <c r="U100" s="14" t="s">
        <v>1573</v>
      </c>
    </row>
    <row r="101" spans="1:21" ht="15" customHeight="1" x14ac:dyDescent="0.55000000000000004">
      <c r="A101" s="14" t="s">
        <v>272</v>
      </c>
      <c r="B101" s="124" t="s">
        <v>273</v>
      </c>
      <c r="C101" s="125" t="s">
        <v>25</v>
      </c>
      <c r="D101" s="14" t="s">
        <v>31</v>
      </c>
      <c r="E101" s="14" t="s">
        <v>26</v>
      </c>
      <c r="F101" s="14" t="s">
        <v>46</v>
      </c>
      <c r="G101" s="93">
        <v>42733</v>
      </c>
      <c r="H101" s="94">
        <v>0</v>
      </c>
      <c r="I101" s="94">
        <v>41.21</v>
      </c>
      <c r="J101" s="14" t="s">
        <v>40</v>
      </c>
      <c r="K101" s="96">
        <v>228.94</v>
      </c>
      <c r="L101" s="95">
        <v>2.4299999999999999E-2</v>
      </c>
      <c r="M101" s="96">
        <v>0.3</v>
      </c>
      <c r="N101" s="96">
        <v>1.92</v>
      </c>
      <c r="O101" s="94">
        <v>-7.98</v>
      </c>
      <c r="P101" s="95">
        <v>1.1022000000000001</v>
      </c>
      <c r="Q101" s="96">
        <v>0</v>
      </c>
      <c r="R101" s="94">
        <v>18.68</v>
      </c>
      <c r="S101" s="14" t="s">
        <v>1585</v>
      </c>
      <c r="T101" s="128">
        <v>17817457495</v>
      </c>
      <c r="U101" s="14" t="s">
        <v>1573</v>
      </c>
    </row>
    <row r="102" spans="1:21" ht="15" customHeight="1" x14ac:dyDescent="0.55000000000000004">
      <c r="A102" s="14" t="s">
        <v>274</v>
      </c>
      <c r="B102" s="124" t="s">
        <v>275</v>
      </c>
      <c r="C102" s="125" t="s">
        <v>49</v>
      </c>
      <c r="D102" s="14" t="s">
        <v>31</v>
      </c>
      <c r="E102" s="14" t="s">
        <v>26</v>
      </c>
      <c r="F102" s="14" t="s">
        <v>46</v>
      </c>
      <c r="G102" s="93">
        <v>42554</v>
      </c>
      <c r="H102" s="94">
        <v>54.67</v>
      </c>
      <c r="I102" s="94">
        <v>81.37</v>
      </c>
      <c r="J102" s="95">
        <v>1.4883999999999999</v>
      </c>
      <c r="K102" s="96">
        <v>23.65</v>
      </c>
      <c r="L102" s="95">
        <v>1.9E-2</v>
      </c>
      <c r="M102" s="96">
        <v>0.7</v>
      </c>
      <c r="N102" s="96">
        <v>1.1499999999999999</v>
      </c>
      <c r="O102" s="94">
        <v>-15.26</v>
      </c>
      <c r="P102" s="95">
        <v>7.5800000000000006E-2</v>
      </c>
      <c r="Q102" s="96">
        <v>20</v>
      </c>
      <c r="R102" s="94">
        <v>45.15</v>
      </c>
      <c r="S102" s="14" t="s">
        <v>1591</v>
      </c>
      <c r="T102" s="128">
        <v>25777925736</v>
      </c>
      <c r="U102" s="14" t="s">
        <v>1573</v>
      </c>
    </row>
    <row r="103" spans="1:21" ht="15" customHeight="1" x14ac:dyDescent="0.55000000000000004">
      <c r="A103" s="14" t="s">
        <v>276</v>
      </c>
      <c r="B103" s="124" t="s">
        <v>277</v>
      </c>
      <c r="C103" s="125" t="s">
        <v>25</v>
      </c>
      <c r="D103" s="14" t="s">
        <v>31</v>
      </c>
      <c r="E103" s="14" t="s">
        <v>26</v>
      </c>
      <c r="F103" s="14" t="s">
        <v>46</v>
      </c>
      <c r="G103" s="93">
        <v>42507</v>
      </c>
      <c r="H103" s="94">
        <v>20.94</v>
      </c>
      <c r="I103" s="94">
        <v>66.16</v>
      </c>
      <c r="J103" s="95">
        <v>3.1595</v>
      </c>
      <c r="K103" s="96">
        <v>26.79</v>
      </c>
      <c r="L103" s="95">
        <v>0</v>
      </c>
      <c r="M103" s="96">
        <v>0.7</v>
      </c>
      <c r="N103" s="96">
        <v>2.2200000000000002</v>
      </c>
      <c r="O103" s="94">
        <v>0.89</v>
      </c>
      <c r="P103" s="95">
        <v>9.1399999999999995E-2</v>
      </c>
      <c r="Q103" s="96">
        <v>0</v>
      </c>
      <c r="R103" s="94">
        <v>25.36</v>
      </c>
      <c r="S103" s="14" t="s">
        <v>1596</v>
      </c>
      <c r="T103" s="128">
        <v>12479572538</v>
      </c>
      <c r="U103" s="14" t="s">
        <v>1573</v>
      </c>
    </row>
    <row r="104" spans="1:21" ht="15" customHeight="1" x14ac:dyDescent="0.55000000000000004">
      <c r="A104" s="14" t="s">
        <v>278</v>
      </c>
      <c r="B104" s="124" t="s">
        <v>279</v>
      </c>
      <c r="C104" s="125" t="s">
        <v>30</v>
      </c>
      <c r="D104" s="14" t="s">
        <v>31</v>
      </c>
      <c r="E104" s="14" t="s">
        <v>26</v>
      </c>
      <c r="F104" s="14" t="s">
        <v>46</v>
      </c>
      <c r="G104" s="93">
        <v>42609</v>
      </c>
      <c r="H104" s="94">
        <v>0</v>
      </c>
      <c r="I104" s="94">
        <v>96.66</v>
      </c>
      <c r="J104" s="14" t="s">
        <v>40</v>
      </c>
      <c r="K104" s="96">
        <v>21.92</v>
      </c>
      <c r="L104" s="95">
        <v>3.1899999999999998E-2</v>
      </c>
      <c r="M104" s="96">
        <v>1.3</v>
      </c>
      <c r="N104" s="96">
        <v>1.24</v>
      </c>
      <c r="O104" s="94">
        <v>-50.05</v>
      </c>
      <c r="P104" s="95">
        <v>6.7100000000000007E-2</v>
      </c>
      <c r="Q104" s="96">
        <v>3</v>
      </c>
      <c r="R104" s="94">
        <v>41.25</v>
      </c>
      <c r="S104" s="14" t="s">
        <v>1589</v>
      </c>
      <c r="T104" s="128">
        <v>57853462136</v>
      </c>
      <c r="U104" s="14" t="s">
        <v>1573</v>
      </c>
    </row>
    <row r="105" spans="1:21" ht="15" customHeight="1" x14ac:dyDescent="0.55000000000000004">
      <c r="A105" s="14" t="s">
        <v>280</v>
      </c>
      <c r="B105" s="124" t="s">
        <v>281</v>
      </c>
      <c r="C105" s="125" t="s">
        <v>57</v>
      </c>
      <c r="D105" s="14" t="s">
        <v>37</v>
      </c>
      <c r="E105" s="14" t="s">
        <v>26</v>
      </c>
      <c r="F105" s="14" t="s">
        <v>50</v>
      </c>
      <c r="G105" s="93">
        <v>42604</v>
      </c>
      <c r="H105" s="94">
        <v>120.75</v>
      </c>
      <c r="I105" s="94">
        <v>138.16999999999999</v>
      </c>
      <c r="J105" s="95">
        <v>1.1443000000000001</v>
      </c>
      <c r="K105" s="96">
        <v>16.670000000000002</v>
      </c>
      <c r="L105" s="95">
        <v>1.95E-2</v>
      </c>
      <c r="M105" s="96">
        <v>0.9</v>
      </c>
      <c r="N105" s="14" t="s">
        <v>40</v>
      </c>
      <c r="O105" s="14" t="s">
        <v>40</v>
      </c>
      <c r="P105" s="95">
        <v>4.0800000000000003E-2</v>
      </c>
      <c r="Q105" s="96">
        <v>1</v>
      </c>
      <c r="R105" s="94">
        <v>126.36</v>
      </c>
      <c r="S105" s="14" t="s">
        <v>1588</v>
      </c>
      <c r="T105" s="128">
        <v>63924283331</v>
      </c>
      <c r="U105" s="14" t="s">
        <v>1573</v>
      </c>
    </row>
    <row r="106" spans="1:21" ht="15" customHeight="1" x14ac:dyDescent="0.55000000000000004">
      <c r="A106" s="14" t="s">
        <v>282</v>
      </c>
      <c r="B106" s="124" t="s">
        <v>283</v>
      </c>
      <c r="C106" s="125" t="s">
        <v>49</v>
      </c>
      <c r="D106" s="14" t="s">
        <v>31</v>
      </c>
      <c r="E106" s="14" t="s">
        <v>38</v>
      </c>
      <c r="F106" s="14" t="s">
        <v>89</v>
      </c>
      <c r="G106" s="93">
        <v>42564</v>
      </c>
      <c r="H106" s="94">
        <v>62.86</v>
      </c>
      <c r="I106" s="94">
        <v>35.619999999999997</v>
      </c>
      <c r="J106" s="95">
        <v>0.56669999999999998</v>
      </c>
      <c r="K106" s="96">
        <v>21.85</v>
      </c>
      <c r="L106" s="95">
        <v>0</v>
      </c>
      <c r="M106" s="96">
        <v>1.7</v>
      </c>
      <c r="N106" s="96">
        <v>1.1100000000000001</v>
      </c>
      <c r="O106" s="94">
        <v>-8.68</v>
      </c>
      <c r="P106" s="95">
        <v>6.6799999999999998E-2</v>
      </c>
      <c r="Q106" s="96">
        <v>0</v>
      </c>
      <c r="R106" s="94">
        <v>20.16</v>
      </c>
      <c r="S106" s="14" t="s">
        <v>1594</v>
      </c>
      <c r="T106" s="128">
        <v>12167173557</v>
      </c>
      <c r="U106" s="14" t="s">
        <v>1573</v>
      </c>
    </row>
    <row r="107" spans="1:21" ht="15" customHeight="1" x14ac:dyDescent="0.55000000000000004">
      <c r="A107" s="14" t="s">
        <v>284</v>
      </c>
      <c r="B107" s="124" t="s">
        <v>285</v>
      </c>
      <c r="C107" s="125" t="s">
        <v>36</v>
      </c>
      <c r="D107" s="14" t="s">
        <v>37</v>
      </c>
      <c r="E107" s="14" t="s">
        <v>38</v>
      </c>
      <c r="F107" s="14" t="s">
        <v>39</v>
      </c>
      <c r="G107" s="93">
        <v>42614</v>
      </c>
      <c r="H107" s="94">
        <v>142.13999999999999</v>
      </c>
      <c r="I107" s="94">
        <v>65.92</v>
      </c>
      <c r="J107" s="95">
        <v>0.46379999999999999</v>
      </c>
      <c r="K107" s="96">
        <v>17.86</v>
      </c>
      <c r="L107" s="95">
        <v>9.1000000000000004E-3</v>
      </c>
      <c r="M107" s="96">
        <v>1.7</v>
      </c>
      <c r="N107" s="96">
        <v>1.65</v>
      </c>
      <c r="O107" s="94">
        <v>-27.81</v>
      </c>
      <c r="P107" s="95">
        <v>4.6800000000000001E-2</v>
      </c>
      <c r="Q107" s="96">
        <v>6</v>
      </c>
      <c r="R107" s="94">
        <v>32.64</v>
      </c>
      <c r="S107" s="14" t="s">
        <v>1593</v>
      </c>
      <c r="T107" s="128">
        <v>29200059041</v>
      </c>
      <c r="U107" s="14" t="s">
        <v>1573</v>
      </c>
    </row>
    <row r="108" spans="1:21" ht="15" customHeight="1" x14ac:dyDescent="0.55000000000000004">
      <c r="A108" s="14" t="s">
        <v>286</v>
      </c>
      <c r="B108" s="124" t="s">
        <v>287</v>
      </c>
      <c r="C108" s="125" t="s">
        <v>57</v>
      </c>
      <c r="D108" s="14" t="s">
        <v>31</v>
      </c>
      <c r="E108" s="14" t="s">
        <v>38</v>
      </c>
      <c r="F108" s="14" t="s">
        <v>89</v>
      </c>
      <c r="G108" s="93">
        <v>42748</v>
      </c>
      <c r="H108" s="94">
        <v>70.430000000000007</v>
      </c>
      <c r="I108" s="94">
        <v>34.69</v>
      </c>
      <c r="J108" s="95">
        <v>0.49249999999999999</v>
      </c>
      <c r="K108" s="96">
        <v>14.76</v>
      </c>
      <c r="L108" s="95">
        <v>3.1399999999999997E-2</v>
      </c>
      <c r="M108" s="96">
        <v>1</v>
      </c>
      <c r="N108" s="96">
        <v>1.06</v>
      </c>
      <c r="O108" s="94">
        <v>-19.329999999999998</v>
      </c>
      <c r="P108" s="95">
        <v>3.1300000000000001E-2</v>
      </c>
      <c r="Q108" s="96">
        <v>0</v>
      </c>
      <c r="R108" s="94">
        <v>26.21</v>
      </c>
      <c r="S108" s="14" t="s">
        <v>1585</v>
      </c>
      <c r="T108" s="128">
        <v>16907459300</v>
      </c>
      <c r="U108" s="14" t="s">
        <v>1573</v>
      </c>
    </row>
    <row r="109" spans="1:21" ht="15" customHeight="1" x14ac:dyDescent="0.55000000000000004">
      <c r="A109" s="14" t="s">
        <v>288</v>
      </c>
      <c r="B109" s="124" t="s">
        <v>1381</v>
      </c>
      <c r="C109" s="125" t="s">
        <v>49</v>
      </c>
      <c r="D109" s="14" t="s">
        <v>31</v>
      </c>
      <c r="E109" s="14" t="s">
        <v>32</v>
      </c>
      <c r="F109" s="14" t="s">
        <v>33</v>
      </c>
      <c r="G109" s="93">
        <v>42550</v>
      </c>
      <c r="H109" s="94">
        <v>116.42</v>
      </c>
      <c r="I109" s="94">
        <v>93.53</v>
      </c>
      <c r="J109" s="95">
        <v>0.8034</v>
      </c>
      <c r="K109" s="96">
        <v>30.97</v>
      </c>
      <c r="L109" s="95">
        <v>3.6499999999999998E-2</v>
      </c>
      <c r="M109" s="96">
        <v>0.3</v>
      </c>
      <c r="N109" s="96">
        <v>1.01</v>
      </c>
      <c r="O109" s="94">
        <v>-41.04</v>
      </c>
      <c r="P109" s="95">
        <v>0.1124</v>
      </c>
      <c r="Q109" s="96">
        <v>3</v>
      </c>
      <c r="R109" s="94">
        <v>47.24</v>
      </c>
      <c r="S109" s="14" t="s">
        <v>1580</v>
      </c>
      <c r="T109" s="128">
        <v>33375030200</v>
      </c>
      <c r="U109" s="14" t="s">
        <v>1573</v>
      </c>
    </row>
    <row r="110" spans="1:21" ht="15" customHeight="1" x14ac:dyDescent="0.55000000000000004">
      <c r="A110" s="14" t="s">
        <v>289</v>
      </c>
      <c r="B110" s="124" t="s">
        <v>290</v>
      </c>
      <c r="C110" s="125" t="s">
        <v>25</v>
      </c>
      <c r="D110" s="14" t="s">
        <v>31</v>
      </c>
      <c r="E110" s="14" t="s">
        <v>26</v>
      </c>
      <c r="F110" s="14" t="s">
        <v>46</v>
      </c>
      <c r="G110" s="93">
        <v>42572</v>
      </c>
      <c r="H110" s="94">
        <v>24.8</v>
      </c>
      <c r="I110" s="94">
        <v>55.95</v>
      </c>
      <c r="J110" s="95">
        <v>2.2559999999999998</v>
      </c>
      <c r="K110" s="96">
        <v>23.91</v>
      </c>
      <c r="L110" s="95">
        <v>2.23E-2</v>
      </c>
      <c r="M110" s="96">
        <v>0.7</v>
      </c>
      <c r="N110" s="96">
        <v>0.2</v>
      </c>
      <c r="O110" s="94">
        <v>-20.53</v>
      </c>
      <c r="P110" s="95">
        <v>7.7100000000000002E-2</v>
      </c>
      <c r="Q110" s="96">
        <v>2</v>
      </c>
      <c r="R110" s="94">
        <v>55.8</v>
      </c>
      <c r="S110" s="14" t="s">
        <v>1604</v>
      </c>
      <c r="T110" s="128">
        <v>40243778038</v>
      </c>
      <c r="U110" s="14" t="s">
        <v>1573</v>
      </c>
    </row>
    <row r="111" spans="1:21" ht="15" customHeight="1" x14ac:dyDescent="0.55000000000000004">
      <c r="A111" s="14" t="s">
        <v>291</v>
      </c>
      <c r="B111" s="124" t="s">
        <v>292</v>
      </c>
      <c r="C111" s="125" t="s">
        <v>32</v>
      </c>
      <c r="D111" s="14" t="s">
        <v>31</v>
      </c>
      <c r="E111" s="14" t="s">
        <v>26</v>
      </c>
      <c r="F111" s="14" t="s">
        <v>46</v>
      </c>
      <c r="G111" s="93">
        <v>42349</v>
      </c>
      <c r="H111" s="94">
        <v>79.5</v>
      </c>
      <c r="I111" s="94">
        <v>123.51</v>
      </c>
      <c r="J111" s="95">
        <v>1.5536000000000001</v>
      </c>
      <c r="K111" s="96">
        <v>59.67</v>
      </c>
      <c r="L111" s="95">
        <v>0</v>
      </c>
      <c r="M111" s="96">
        <v>1.7</v>
      </c>
      <c r="N111" s="96">
        <v>3.23</v>
      </c>
      <c r="O111" s="94">
        <v>-14.97</v>
      </c>
      <c r="P111" s="95">
        <v>0.25580000000000003</v>
      </c>
      <c r="Q111" s="96">
        <v>0</v>
      </c>
      <c r="R111" s="94">
        <v>18.920000000000002</v>
      </c>
      <c r="S111" s="14" t="s">
        <v>1579</v>
      </c>
      <c r="T111" s="128">
        <v>98971762386</v>
      </c>
      <c r="U111" s="14" t="s">
        <v>1573</v>
      </c>
    </row>
    <row r="112" spans="1:21" ht="15" customHeight="1" x14ac:dyDescent="0.55000000000000004">
      <c r="A112" s="14" t="s">
        <v>1203</v>
      </c>
      <c r="B112" s="124" t="s">
        <v>1204</v>
      </c>
      <c r="C112" s="125" t="s">
        <v>32</v>
      </c>
      <c r="D112" s="14" t="s">
        <v>31</v>
      </c>
      <c r="E112" s="14" t="s">
        <v>26</v>
      </c>
      <c r="F112" s="14" t="s">
        <v>46</v>
      </c>
      <c r="G112" s="93">
        <v>42705</v>
      </c>
      <c r="H112" s="94">
        <v>0</v>
      </c>
      <c r="I112" s="94">
        <v>14.09</v>
      </c>
      <c r="J112" s="14" t="s">
        <v>40</v>
      </c>
      <c r="K112" s="14" t="s">
        <v>40</v>
      </c>
      <c r="L112" s="95">
        <v>0</v>
      </c>
      <c r="M112" s="96">
        <v>0.8</v>
      </c>
      <c r="N112" s="96">
        <v>2.4700000000000002</v>
      </c>
      <c r="O112" s="94">
        <v>-3.66</v>
      </c>
      <c r="P112" s="95">
        <v>-0.21859999999999999</v>
      </c>
      <c r="Q112" s="96">
        <v>0</v>
      </c>
      <c r="R112" s="94">
        <v>0</v>
      </c>
      <c r="S112" s="14" t="s">
        <v>1574</v>
      </c>
      <c r="T112" s="128">
        <v>1276300433</v>
      </c>
      <c r="U112" s="14" t="s">
        <v>1595</v>
      </c>
    </row>
    <row r="113" spans="1:21" ht="15" customHeight="1" x14ac:dyDescent="0.55000000000000004">
      <c r="A113" s="14" t="s">
        <v>293</v>
      </c>
      <c r="B113" s="124" t="s">
        <v>294</v>
      </c>
      <c r="C113" s="125" t="s">
        <v>118</v>
      </c>
      <c r="D113" s="14" t="s">
        <v>37</v>
      </c>
      <c r="E113" s="14" t="s">
        <v>32</v>
      </c>
      <c r="F113" s="14" t="s">
        <v>44</v>
      </c>
      <c r="G113" s="93">
        <v>42584</v>
      </c>
      <c r="H113" s="94">
        <v>64.64</v>
      </c>
      <c r="I113" s="94">
        <v>55.04</v>
      </c>
      <c r="J113" s="95">
        <v>0.85150000000000003</v>
      </c>
      <c r="K113" s="96">
        <v>32.19</v>
      </c>
      <c r="L113" s="95">
        <v>0</v>
      </c>
      <c r="M113" s="96">
        <v>1.1000000000000001</v>
      </c>
      <c r="N113" s="96">
        <v>2.23</v>
      </c>
      <c r="O113" s="94">
        <v>0.15</v>
      </c>
      <c r="P113" s="95">
        <v>0.11840000000000001</v>
      </c>
      <c r="Q113" s="96">
        <v>0</v>
      </c>
      <c r="R113" s="94">
        <v>24.52</v>
      </c>
      <c r="S113" s="14" t="s">
        <v>1591</v>
      </c>
      <c r="T113" s="128">
        <v>18062908944</v>
      </c>
      <c r="U113" s="14" t="s">
        <v>1573</v>
      </c>
    </row>
    <row r="114" spans="1:21" ht="15" customHeight="1" x14ac:dyDescent="0.55000000000000004">
      <c r="A114" s="14" t="s">
        <v>1205</v>
      </c>
      <c r="B114" s="124" t="s">
        <v>1206</v>
      </c>
      <c r="C114" s="125" t="s">
        <v>32</v>
      </c>
      <c r="D114" s="14" t="s">
        <v>31</v>
      </c>
      <c r="E114" s="14" t="s">
        <v>26</v>
      </c>
      <c r="F114" s="14" t="s">
        <v>46</v>
      </c>
      <c r="G114" s="93">
        <v>42708</v>
      </c>
      <c r="H114" s="94">
        <v>5.04</v>
      </c>
      <c r="I114" s="94">
        <v>33.4</v>
      </c>
      <c r="J114" s="95">
        <v>6.6269999999999998</v>
      </c>
      <c r="K114" s="96">
        <v>95.43</v>
      </c>
      <c r="L114" s="95">
        <v>0</v>
      </c>
      <c r="M114" s="96">
        <v>0.8</v>
      </c>
      <c r="N114" s="96">
        <v>6.58</v>
      </c>
      <c r="O114" s="94">
        <v>5.04</v>
      </c>
      <c r="P114" s="95">
        <v>0.43459999999999999</v>
      </c>
      <c r="Q114" s="96">
        <v>0</v>
      </c>
      <c r="R114" s="94">
        <v>11.51</v>
      </c>
      <c r="S114" s="14" t="s">
        <v>1572</v>
      </c>
      <c r="T114" s="128">
        <v>705008769</v>
      </c>
      <c r="U114" s="14" t="s">
        <v>1595</v>
      </c>
    </row>
    <row r="115" spans="1:21" ht="15" customHeight="1" x14ac:dyDescent="0.55000000000000004">
      <c r="A115" s="14" t="s">
        <v>295</v>
      </c>
      <c r="B115" s="124" t="s">
        <v>296</v>
      </c>
      <c r="C115" s="125" t="s">
        <v>36</v>
      </c>
      <c r="D115" s="14" t="s">
        <v>25</v>
      </c>
      <c r="E115" s="14" t="s">
        <v>26</v>
      </c>
      <c r="F115" s="14" t="s">
        <v>27</v>
      </c>
      <c r="G115" s="93">
        <v>42613</v>
      </c>
      <c r="H115" s="94">
        <v>7.84</v>
      </c>
      <c r="I115" s="94">
        <v>31.42</v>
      </c>
      <c r="J115" s="95">
        <v>4.0076999999999998</v>
      </c>
      <c r="K115" s="96">
        <v>10.69</v>
      </c>
      <c r="L115" s="95">
        <v>3.8199999999999998E-2</v>
      </c>
      <c r="M115" s="96">
        <v>1.3</v>
      </c>
      <c r="N115" s="96">
        <v>4.3600000000000003</v>
      </c>
      <c r="O115" s="94">
        <v>-35.99</v>
      </c>
      <c r="P115" s="95">
        <v>1.09E-2</v>
      </c>
      <c r="Q115" s="96">
        <v>6</v>
      </c>
      <c r="R115" s="94">
        <v>5.55</v>
      </c>
      <c r="S115" s="14" t="s">
        <v>1605</v>
      </c>
      <c r="T115" s="128">
        <v>7404409977</v>
      </c>
      <c r="U115" s="14" t="s">
        <v>1575</v>
      </c>
    </row>
    <row r="116" spans="1:21" ht="15" customHeight="1" x14ac:dyDescent="0.55000000000000004">
      <c r="A116" s="14" t="s">
        <v>1207</v>
      </c>
      <c r="B116" s="124" t="s">
        <v>1208</v>
      </c>
      <c r="C116" s="125" t="s">
        <v>30</v>
      </c>
      <c r="D116" s="14" t="s">
        <v>31</v>
      </c>
      <c r="E116" s="14" t="s">
        <v>26</v>
      </c>
      <c r="F116" s="14" t="s">
        <v>46</v>
      </c>
      <c r="G116" s="93">
        <v>42709</v>
      </c>
      <c r="H116" s="94">
        <v>17.059999999999999</v>
      </c>
      <c r="I116" s="94">
        <v>37.369999999999997</v>
      </c>
      <c r="J116" s="95">
        <v>2.1905000000000001</v>
      </c>
      <c r="K116" s="96">
        <v>60.27</v>
      </c>
      <c r="L116" s="95">
        <v>1.18E-2</v>
      </c>
      <c r="M116" s="105" t="e">
        <v>#N/A</v>
      </c>
      <c r="N116" s="14" t="s">
        <v>40</v>
      </c>
      <c r="O116" s="14" t="s">
        <v>40</v>
      </c>
      <c r="P116" s="95">
        <v>0.25890000000000002</v>
      </c>
      <c r="Q116" s="96">
        <v>3</v>
      </c>
      <c r="R116" s="94">
        <v>40.770000000000003</v>
      </c>
      <c r="S116" s="14" t="s">
        <v>1601</v>
      </c>
      <c r="T116" s="128">
        <v>19305677928</v>
      </c>
      <c r="U116" s="14" t="s">
        <v>1573</v>
      </c>
    </row>
    <row r="117" spans="1:21" ht="15" customHeight="1" x14ac:dyDescent="0.55000000000000004">
      <c r="A117" s="14" t="s">
        <v>1209</v>
      </c>
      <c r="B117" s="124" t="s">
        <v>1210</v>
      </c>
      <c r="C117" s="125" t="s">
        <v>49</v>
      </c>
      <c r="D117" s="14" t="s">
        <v>37</v>
      </c>
      <c r="E117" s="14" t="s">
        <v>26</v>
      </c>
      <c r="F117" s="14" t="s">
        <v>50</v>
      </c>
      <c r="G117" s="93">
        <v>42710</v>
      </c>
      <c r="H117" s="94">
        <v>26.98</v>
      </c>
      <c r="I117" s="94">
        <v>31.24</v>
      </c>
      <c r="J117" s="95">
        <v>1.1578999999999999</v>
      </c>
      <c r="K117" s="96">
        <v>24.03</v>
      </c>
      <c r="L117" s="95">
        <v>1.4999999999999999E-2</v>
      </c>
      <c r="M117" s="96">
        <v>1</v>
      </c>
      <c r="N117" s="14" t="s">
        <v>40</v>
      </c>
      <c r="O117" s="14" t="s">
        <v>40</v>
      </c>
      <c r="P117" s="95">
        <v>7.7700000000000005E-2</v>
      </c>
      <c r="Q117" s="96">
        <v>7</v>
      </c>
      <c r="R117" s="94">
        <v>21.85</v>
      </c>
      <c r="S117" s="14" t="s">
        <v>1601</v>
      </c>
      <c r="T117" s="128">
        <v>1032040321</v>
      </c>
      <c r="U117" s="14" t="s">
        <v>1595</v>
      </c>
    </row>
    <row r="118" spans="1:21" ht="15" customHeight="1" x14ac:dyDescent="0.55000000000000004">
      <c r="A118" s="14" t="s">
        <v>1233</v>
      </c>
      <c r="B118" s="124" t="s">
        <v>1234</v>
      </c>
      <c r="C118" s="125" t="s">
        <v>24</v>
      </c>
      <c r="D118" s="14" t="s">
        <v>37</v>
      </c>
      <c r="E118" s="14" t="s">
        <v>26</v>
      </c>
      <c r="F118" s="14" t="s">
        <v>50</v>
      </c>
      <c r="G118" s="93">
        <v>42712</v>
      </c>
      <c r="H118" s="94">
        <v>62.02</v>
      </c>
      <c r="I118" s="94">
        <v>92.47</v>
      </c>
      <c r="J118" s="95">
        <v>1.4910000000000001</v>
      </c>
      <c r="K118" s="96">
        <v>21.66</v>
      </c>
      <c r="L118" s="95">
        <v>2.3099999999999999E-2</v>
      </c>
      <c r="M118" s="96">
        <v>1.2</v>
      </c>
      <c r="N118" s="14" t="s">
        <v>40</v>
      </c>
      <c r="O118" s="14" t="s">
        <v>40</v>
      </c>
      <c r="P118" s="95">
        <v>6.5799999999999997E-2</v>
      </c>
      <c r="Q118" s="96">
        <v>20</v>
      </c>
      <c r="R118" s="94">
        <v>69.78</v>
      </c>
      <c r="S118" s="14" t="s">
        <v>1601</v>
      </c>
      <c r="T118" s="128">
        <v>5956243465</v>
      </c>
      <c r="U118" s="14" t="s">
        <v>1575</v>
      </c>
    </row>
    <row r="119" spans="1:21" ht="15" customHeight="1" x14ac:dyDescent="0.55000000000000004">
      <c r="A119" s="14" t="s">
        <v>1235</v>
      </c>
      <c r="B119" s="124" t="s">
        <v>1236</v>
      </c>
      <c r="C119" s="125" t="s">
        <v>25</v>
      </c>
      <c r="D119" s="14" t="s">
        <v>31</v>
      </c>
      <c r="E119" s="14" t="s">
        <v>26</v>
      </c>
      <c r="F119" s="14" t="s">
        <v>46</v>
      </c>
      <c r="G119" s="93">
        <v>42714</v>
      </c>
      <c r="H119" s="94">
        <v>3.58</v>
      </c>
      <c r="I119" s="94">
        <v>8.0500000000000007</v>
      </c>
      <c r="J119" s="95">
        <v>2.2486000000000002</v>
      </c>
      <c r="K119" s="96">
        <v>10.73</v>
      </c>
      <c r="L119" s="95">
        <v>9.9000000000000008E-3</v>
      </c>
      <c r="M119" s="96">
        <v>1.4</v>
      </c>
      <c r="N119" s="96">
        <v>1.1599999999999999</v>
      </c>
      <c r="O119" s="94">
        <v>-17.47</v>
      </c>
      <c r="P119" s="95">
        <v>1.12E-2</v>
      </c>
      <c r="Q119" s="96">
        <v>0</v>
      </c>
      <c r="R119" s="94">
        <v>0</v>
      </c>
      <c r="S119" s="14" t="s">
        <v>1606</v>
      </c>
      <c r="T119" s="128">
        <v>240466329</v>
      </c>
      <c r="U119" s="14" t="s">
        <v>1595</v>
      </c>
    </row>
    <row r="120" spans="1:21" ht="15" customHeight="1" x14ac:dyDescent="0.55000000000000004">
      <c r="A120" s="14" t="s">
        <v>1237</v>
      </c>
      <c r="B120" s="124" t="s">
        <v>1238</v>
      </c>
      <c r="C120" s="125" t="s">
        <v>49</v>
      </c>
      <c r="D120" s="14" t="s">
        <v>37</v>
      </c>
      <c r="E120" s="14" t="s">
        <v>26</v>
      </c>
      <c r="F120" s="14" t="s">
        <v>50</v>
      </c>
      <c r="G120" s="93">
        <v>42716</v>
      </c>
      <c r="H120" s="94">
        <v>58.37</v>
      </c>
      <c r="I120" s="94">
        <v>76.81</v>
      </c>
      <c r="J120" s="95">
        <v>1.3159000000000001</v>
      </c>
      <c r="K120" s="96">
        <v>50.53</v>
      </c>
      <c r="L120" s="95">
        <v>3.8E-3</v>
      </c>
      <c r="M120" s="96">
        <v>1.3</v>
      </c>
      <c r="N120" s="96">
        <v>7.68</v>
      </c>
      <c r="O120" s="94">
        <v>5.21</v>
      </c>
      <c r="P120" s="95">
        <v>0.2102</v>
      </c>
      <c r="Q120" s="96">
        <v>2</v>
      </c>
      <c r="R120" s="94">
        <v>19.54</v>
      </c>
      <c r="S120" s="14" t="s">
        <v>1572</v>
      </c>
      <c r="T120" s="128">
        <v>6613131559</v>
      </c>
      <c r="U120" s="14" t="s">
        <v>1575</v>
      </c>
    </row>
    <row r="121" spans="1:21" ht="15" customHeight="1" x14ac:dyDescent="0.55000000000000004">
      <c r="A121" s="14" t="s">
        <v>1239</v>
      </c>
      <c r="B121" s="124" t="s">
        <v>1240</v>
      </c>
      <c r="C121" s="125" t="s">
        <v>118</v>
      </c>
      <c r="D121" s="14" t="s">
        <v>37</v>
      </c>
      <c r="E121" s="14" t="s">
        <v>26</v>
      </c>
      <c r="F121" s="14" t="s">
        <v>50</v>
      </c>
      <c r="G121" s="93">
        <v>42717</v>
      </c>
      <c r="H121" s="94">
        <v>57.95</v>
      </c>
      <c r="I121" s="94">
        <v>65.5</v>
      </c>
      <c r="J121" s="95">
        <v>1.1303000000000001</v>
      </c>
      <c r="K121" s="96">
        <v>19.79</v>
      </c>
      <c r="L121" s="95">
        <v>2.5999999999999999E-2</v>
      </c>
      <c r="M121" s="96">
        <v>0.8</v>
      </c>
      <c r="N121" s="14" t="s">
        <v>40</v>
      </c>
      <c r="O121" s="14" t="s">
        <v>40</v>
      </c>
      <c r="P121" s="95">
        <v>5.6399999999999999E-2</v>
      </c>
      <c r="Q121" s="96">
        <v>5</v>
      </c>
      <c r="R121" s="94">
        <v>46.73</v>
      </c>
      <c r="S121" s="14" t="s">
        <v>1601</v>
      </c>
      <c r="T121" s="128">
        <v>985195194</v>
      </c>
      <c r="U121" s="14" t="s">
        <v>1595</v>
      </c>
    </row>
    <row r="122" spans="1:21" ht="15" customHeight="1" x14ac:dyDescent="0.55000000000000004">
      <c r="A122" s="14" t="s">
        <v>1273</v>
      </c>
      <c r="B122" s="124" t="s">
        <v>1274</v>
      </c>
      <c r="C122" s="125" t="s">
        <v>32</v>
      </c>
      <c r="D122" s="14" t="s">
        <v>31</v>
      </c>
      <c r="E122" s="14" t="s">
        <v>26</v>
      </c>
      <c r="F122" s="14" t="s">
        <v>46</v>
      </c>
      <c r="G122" s="93">
        <v>42718</v>
      </c>
      <c r="H122" s="94">
        <v>36.770000000000003</v>
      </c>
      <c r="I122" s="94">
        <v>49.84</v>
      </c>
      <c r="J122" s="95">
        <v>1.3554999999999999</v>
      </c>
      <c r="K122" s="96">
        <v>31.95</v>
      </c>
      <c r="L122" s="95">
        <v>1.4E-2</v>
      </c>
      <c r="M122" s="96">
        <v>0.4</v>
      </c>
      <c r="N122" s="96">
        <v>1.02</v>
      </c>
      <c r="O122" s="94">
        <v>-5.17</v>
      </c>
      <c r="P122" s="95">
        <v>0.1172</v>
      </c>
      <c r="Q122" s="96">
        <v>12</v>
      </c>
      <c r="R122" s="94">
        <v>17.95</v>
      </c>
      <c r="S122" s="14" t="s">
        <v>1599</v>
      </c>
      <c r="T122" s="128">
        <v>12698584019</v>
      </c>
      <c r="U122" s="14" t="s">
        <v>1573</v>
      </c>
    </row>
    <row r="123" spans="1:21" ht="15" customHeight="1" x14ac:dyDescent="0.55000000000000004">
      <c r="A123" s="14" t="s">
        <v>1275</v>
      </c>
      <c r="B123" s="124" t="s">
        <v>1276</v>
      </c>
      <c r="C123" s="125" t="s">
        <v>25</v>
      </c>
      <c r="D123" s="14" t="s">
        <v>31</v>
      </c>
      <c r="E123" s="14" t="s">
        <v>26</v>
      </c>
      <c r="F123" s="14" t="s">
        <v>46</v>
      </c>
      <c r="G123" s="93">
        <v>42719</v>
      </c>
      <c r="H123" s="94">
        <v>134.66</v>
      </c>
      <c r="I123" s="94">
        <v>178.55</v>
      </c>
      <c r="J123" s="95">
        <v>1.3259000000000001</v>
      </c>
      <c r="K123" s="96">
        <v>30.42</v>
      </c>
      <c r="L123" s="95">
        <v>5.4999999999999997E-3</v>
      </c>
      <c r="M123" s="96">
        <v>1.2</v>
      </c>
      <c r="N123" s="96">
        <v>0.79</v>
      </c>
      <c r="O123" s="94">
        <v>-13.43</v>
      </c>
      <c r="P123" s="95">
        <v>0.1096</v>
      </c>
      <c r="Q123" s="96">
        <v>8</v>
      </c>
      <c r="R123" s="94">
        <v>66.94</v>
      </c>
      <c r="S123" s="14" t="s">
        <v>1591</v>
      </c>
      <c r="T123" s="128">
        <v>2909256611</v>
      </c>
      <c r="U123" s="14" t="s">
        <v>1575</v>
      </c>
    </row>
    <row r="124" spans="1:21" ht="15" customHeight="1" x14ac:dyDescent="0.55000000000000004">
      <c r="A124" s="14" t="s">
        <v>297</v>
      </c>
      <c r="B124" s="124" t="s">
        <v>298</v>
      </c>
      <c r="C124" s="125" t="s">
        <v>25</v>
      </c>
      <c r="D124" s="14" t="s">
        <v>31</v>
      </c>
      <c r="E124" s="14" t="s">
        <v>26</v>
      </c>
      <c r="F124" s="14" t="s">
        <v>46</v>
      </c>
      <c r="G124" s="93">
        <v>42542</v>
      </c>
      <c r="H124" s="94">
        <v>0</v>
      </c>
      <c r="I124" s="94">
        <v>5.45</v>
      </c>
      <c r="J124" s="14" t="s">
        <v>40</v>
      </c>
      <c r="K124" s="14" t="s">
        <v>40</v>
      </c>
      <c r="L124" s="95">
        <v>3.3000000000000002E-2</v>
      </c>
      <c r="M124" s="96">
        <v>2.2000000000000002</v>
      </c>
      <c r="N124" s="96">
        <v>0.53</v>
      </c>
      <c r="O124" s="94">
        <v>-18.79</v>
      </c>
      <c r="P124" s="95">
        <v>-4.6199999999999998E-2</v>
      </c>
      <c r="Q124" s="96">
        <v>1</v>
      </c>
      <c r="R124" s="94">
        <v>0</v>
      </c>
      <c r="S124" s="14" t="s">
        <v>1596</v>
      </c>
      <c r="T124" s="128">
        <v>4802095935</v>
      </c>
      <c r="U124" s="14" t="s">
        <v>1575</v>
      </c>
    </row>
    <row r="125" spans="1:21" ht="15" customHeight="1" x14ac:dyDescent="0.55000000000000004">
      <c r="A125" s="14" t="s">
        <v>299</v>
      </c>
      <c r="B125" s="124" t="s">
        <v>300</v>
      </c>
      <c r="C125" s="125" t="s">
        <v>57</v>
      </c>
      <c r="D125" s="14" t="s">
        <v>31</v>
      </c>
      <c r="E125" s="14" t="s">
        <v>26</v>
      </c>
      <c r="F125" s="14" t="s">
        <v>46</v>
      </c>
      <c r="G125" s="93">
        <v>42611</v>
      </c>
      <c r="H125" s="94">
        <v>46.96</v>
      </c>
      <c r="I125" s="94">
        <v>80.37</v>
      </c>
      <c r="J125" s="95">
        <v>1.7115</v>
      </c>
      <c r="K125" s="96">
        <v>24.14</v>
      </c>
      <c r="L125" s="95">
        <v>2.0799999999999999E-2</v>
      </c>
      <c r="M125" s="96">
        <v>0.4</v>
      </c>
      <c r="N125" s="96">
        <v>1.26</v>
      </c>
      <c r="O125" s="94">
        <v>-1.45</v>
      </c>
      <c r="P125" s="95">
        <v>7.8200000000000006E-2</v>
      </c>
      <c r="Q125" s="96">
        <v>20</v>
      </c>
      <c r="R125" s="94">
        <v>26.65</v>
      </c>
      <c r="S125" s="14" t="s">
        <v>1606</v>
      </c>
      <c r="T125" s="128">
        <v>11404195492</v>
      </c>
      <c r="U125" s="14" t="s">
        <v>1573</v>
      </c>
    </row>
    <row r="126" spans="1:21" ht="15" customHeight="1" x14ac:dyDescent="0.55000000000000004">
      <c r="A126" s="14" t="s">
        <v>1277</v>
      </c>
      <c r="B126" s="124" t="s">
        <v>1278</v>
      </c>
      <c r="C126" s="125" t="s">
        <v>57</v>
      </c>
      <c r="D126" s="14" t="s">
        <v>37</v>
      </c>
      <c r="E126" s="14" t="s">
        <v>26</v>
      </c>
      <c r="F126" s="14" t="s">
        <v>50</v>
      </c>
      <c r="G126" s="93">
        <v>42723</v>
      </c>
      <c r="H126" s="94">
        <v>0</v>
      </c>
      <c r="I126" s="94">
        <v>14.48</v>
      </c>
      <c r="J126" s="14" t="s">
        <v>40</v>
      </c>
      <c r="K126" s="96">
        <v>35.32</v>
      </c>
      <c r="L126" s="95">
        <v>2.2100000000000002E-2</v>
      </c>
      <c r="M126" s="96">
        <v>0.8</v>
      </c>
      <c r="N126" s="96">
        <v>1.62</v>
      </c>
      <c r="O126" s="94">
        <v>-0.24</v>
      </c>
      <c r="P126" s="95">
        <v>0.1341</v>
      </c>
      <c r="Q126" s="96">
        <v>7</v>
      </c>
      <c r="R126" s="94">
        <v>7.91</v>
      </c>
      <c r="S126" s="14" t="s">
        <v>1587</v>
      </c>
      <c r="T126" s="128">
        <v>1881043237</v>
      </c>
      <c r="U126" s="14" t="s">
        <v>1595</v>
      </c>
    </row>
    <row r="127" spans="1:21" ht="15" customHeight="1" x14ac:dyDescent="0.55000000000000004">
      <c r="A127" s="14" t="s">
        <v>1279</v>
      </c>
      <c r="B127" s="124" t="s">
        <v>1280</v>
      </c>
      <c r="C127" s="125" t="s">
        <v>24</v>
      </c>
      <c r="D127" s="14" t="s">
        <v>37</v>
      </c>
      <c r="E127" s="14" t="s">
        <v>38</v>
      </c>
      <c r="F127" s="14" t="s">
        <v>39</v>
      </c>
      <c r="G127" s="93">
        <v>42724</v>
      </c>
      <c r="H127" s="94">
        <v>37.65</v>
      </c>
      <c r="I127" s="94">
        <v>24.16</v>
      </c>
      <c r="J127" s="95">
        <v>0.64170000000000005</v>
      </c>
      <c r="K127" s="96">
        <v>24.65</v>
      </c>
      <c r="L127" s="95">
        <v>6.6199999999999995E-2</v>
      </c>
      <c r="M127" s="96">
        <v>1</v>
      </c>
      <c r="N127" s="96">
        <v>2.08</v>
      </c>
      <c r="O127" s="94">
        <v>-12.24</v>
      </c>
      <c r="P127" s="95">
        <v>8.0799999999999997E-2</v>
      </c>
      <c r="Q127" s="96">
        <v>7</v>
      </c>
      <c r="R127" s="94">
        <v>22.35</v>
      </c>
      <c r="S127" s="14" t="s">
        <v>1580</v>
      </c>
      <c r="T127" s="128">
        <v>1456617432</v>
      </c>
      <c r="U127" s="14" t="s">
        <v>1595</v>
      </c>
    </row>
    <row r="128" spans="1:21" ht="15" customHeight="1" x14ac:dyDescent="0.55000000000000004">
      <c r="A128" s="14" t="s">
        <v>1302</v>
      </c>
      <c r="B128" s="124" t="s">
        <v>1303</v>
      </c>
      <c r="C128" s="125" t="s">
        <v>32</v>
      </c>
      <c r="D128" s="14" t="s">
        <v>31</v>
      </c>
      <c r="E128" s="14" t="s">
        <v>26</v>
      </c>
      <c r="F128" s="14" t="s">
        <v>46</v>
      </c>
      <c r="G128" s="93">
        <v>42725</v>
      </c>
      <c r="H128" s="94">
        <v>0</v>
      </c>
      <c r="I128" s="94">
        <v>323.06</v>
      </c>
      <c r="J128" s="14" t="s">
        <v>40</v>
      </c>
      <c r="K128" s="14" t="s">
        <v>40</v>
      </c>
      <c r="L128" s="95">
        <v>0</v>
      </c>
      <c r="M128" s="96">
        <v>1.1000000000000001</v>
      </c>
      <c r="N128" s="96">
        <v>0.32</v>
      </c>
      <c r="O128" s="94">
        <v>-384.35</v>
      </c>
      <c r="P128" s="95">
        <v>-2.4899</v>
      </c>
      <c r="Q128" s="96">
        <v>0</v>
      </c>
      <c r="R128" s="94">
        <v>94.9</v>
      </c>
      <c r="S128" s="14" t="s">
        <v>1593</v>
      </c>
      <c r="T128" s="128">
        <v>87856975600</v>
      </c>
      <c r="U128" s="14" t="s">
        <v>1573</v>
      </c>
    </row>
    <row r="129" spans="1:21" ht="15" customHeight="1" x14ac:dyDescent="0.55000000000000004">
      <c r="A129" s="14" t="s">
        <v>1304</v>
      </c>
      <c r="B129" s="124" t="s">
        <v>1305</v>
      </c>
      <c r="C129" s="125" t="s">
        <v>25</v>
      </c>
      <c r="D129" s="14" t="s">
        <v>31</v>
      </c>
      <c r="E129" s="14" t="s">
        <v>32</v>
      </c>
      <c r="F129" s="14" t="s">
        <v>33</v>
      </c>
      <c r="G129" s="93">
        <v>42726</v>
      </c>
      <c r="H129" s="94">
        <v>30.9</v>
      </c>
      <c r="I129" s="94">
        <v>28.5</v>
      </c>
      <c r="J129" s="95">
        <v>0.92230000000000001</v>
      </c>
      <c r="K129" s="96">
        <v>35.630000000000003</v>
      </c>
      <c r="L129" s="95">
        <v>0</v>
      </c>
      <c r="M129" s="96">
        <v>0</v>
      </c>
      <c r="N129" s="96">
        <v>1.06</v>
      </c>
      <c r="O129" s="94">
        <v>-3.13</v>
      </c>
      <c r="P129" s="95">
        <v>0.1356</v>
      </c>
      <c r="Q129" s="96">
        <v>0</v>
      </c>
      <c r="R129" s="94">
        <v>14.63</v>
      </c>
      <c r="S129" s="14" t="s">
        <v>1607</v>
      </c>
      <c r="T129" s="128">
        <v>481138226</v>
      </c>
      <c r="U129" s="14" t="s">
        <v>1595</v>
      </c>
    </row>
    <row r="130" spans="1:21" ht="15" customHeight="1" x14ac:dyDescent="0.55000000000000004">
      <c r="A130" s="14" t="s">
        <v>301</v>
      </c>
      <c r="B130" s="124" t="s">
        <v>302</v>
      </c>
      <c r="C130" s="125" t="s">
        <v>24</v>
      </c>
      <c r="D130" s="14" t="s">
        <v>25</v>
      </c>
      <c r="E130" s="14" t="s">
        <v>38</v>
      </c>
      <c r="F130" s="14" t="s">
        <v>131</v>
      </c>
      <c r="G130" s="93">
        <v>42558</v>
      </c>
      <c r="H130" s="94">
        <v>211.32</v>
      </c>
      <c r="I130" s="94">
        <v>148.9</v>
      </c>
      <c r="J130" s="95">
        <v>0.7046</v>
      </c>
      <c r="K130" s="96">
        <v>19.04</v>
      </c>
      <c r="L130" s="95">
        <v>2.9999999999999997E-4</v>
      </c>
      <c r="M130" s="96">
        <v>0.5</v>
      </c>
      <c r="N130" s="14" t="s">
        <v>40</v>
      </c>
      <c r="O130" s="14" t="s">
        <v>40</v>
      </c>
      <c r="P130" s="95">
        <v>5.2699999999999997E-2</v>
      </c>
      <c r="Q130" s="96">
        <v>0</v>
      </c>
      <c r="R130" s="94">
        <v>100.89</v>
      </c>
      <c r="S130" s="14" t="s">
        <v>1588</v>
      </c>
      <c r="T130" s="128">
        <v>38972720193</v>
      </c>
      <c r="U130" s="14" t="s">
        <v>1573</v>
      </c>
    </row>
    <row r="131" spans="1:21" ht="15" customHeight="1" x14ac:dyDescent="0.55000000000000004">
      <c r="A131" s="14" t="s">
        <v>1314</v>
      </c>
      <c r="B131" s="124" t="s">
        <v>1315</v>
      </c>
      <c r="C131" s="125" t="s">
        <v>32</v>
      </c>
      <c r="D131" s="14" t="s">
        <v>31</v>
      </c>
      <c r="E131" s="14" t="s">
        <v>26</v>
      </c>
      <c r="F131" s="14" t="s">
        <v>46</v>
      </c>
      <c r="G131" s="93">
        <v>42732</v>
      </c>
      <c r="H131" s="94">
        <v>22.33</v>
      </c>
      <c r="I131" s="94">
        <v>26.34</v>
      </c>
      <c r="J131" s="95">
        <v>1.1796</v>
      </c>
      <c r="K131" s="96">
        <v>45.41</v>
      </c>
      <c r="L131" s="95">
        <v>0</v>
      </c>
      <c r="M131" s="96">
        <v>1.7</v>
      </c>
      <c r="N131" s="96">
        <v>2.2599999999999998</v>
      </c>
      <c r="O131" s="94">
        <v>-0.68</v>
      </c>
      <c r="P131" s="95">
        <v>0.18459999999999999</v>
      </c>
      <c r="Q131" s="96">
        <v>0</v>
      </c>
      <c r="R131" s="94">
        <v>14.01</v>
      </c>
      <c r="S131" s="14" t="s">
        <v>1572</v>
      </c>
      <c r="T131" s="128">
        <v>3798886785</v>
      </c>
      <c r="U131" s="14" t="s">
        <v>1575</v>
      </c>
    </row>
    <row r="132" spans="1:21" ht="15" customHeight="1" x14ac:dyDescent="0.55000000000000004">
      <c r="A132" s="14" t="s">
        <v>1316</v>
      </c>
      <c r="B132" s="124" t="s">
        <v>1317</v>
      </c>
      <c r="C132" s="125" t="s">
        <v>57</v>
      </c>
      <c r="D132" s="14" t="s">
        <v>31</v>
      </c>
      <c r="E132" s="14" t="s">
        <v>26</v>
      </c>
      <c r="F132" s="14" t="s">
        <v>46</v>
      </c>
      <c r="G132" s="93">
        <v>42733</v>
      </c>
      <c r="H132" s="94">
        <v>0</v>
      </c>
      <c r="I132" s="94">
        <v>3.3</v>
      </c>
      <c r="J132" s="14" t="s">
        <v>40</v>
      </c>
      <c r="K132" s="96">
        <v>5</v>
      </c>
      <c r="L132" s="95">
        <v>3.0300000000000001E-2</v>
      </c>
      <c r="M132" s="96">
        <v>1.8</v>
      </c>
      <c r="N132" s="96">
        <v>0.72</v>
      </c>
      <c r="O132" s="94">
        <v>-4.83</v>
      </c>
      <c r="P132" s="95">
        <v>-1.7500000000000002E-2</v>
      </c>
      <c r="Q132" s="96">
        <v>1</v>
      </c>
      <c r="R132" s="94">
        <v>4.3099999999999996</v>
      </c>
      <c r="S132" s="14" t="s">
        <v>1586</v>
      </c>
      <c r="T132" s="128">
        <v>4600244711</v>
      </c>
      <c r="U132" s="14" t="s">
        <v>1575</v>
      </c>
    </row>
    <row r="133" spans="1:21" ht="15" customHeight="1" x14ac:dyDescent="0.55000000000000004">
      <c r="A133" s="14" t="s">
        <v>303</v>
      </c>
      <c r="B133" s="124" t="s">
        <v>304</v>
      </c>
      <c r="C133" s="125" t="s">
        <v>24</v>
      </c>
      <c r="D133" s="14" t="s">
        <v>37</v>
      </c>
      <c r="E133" s="14" t="s">
        <v>32</v>
      </c>
      <c r="F133" s="14" t="s">
        <v>44</v>
      </c>
      <c r="G133" s="93">
        <v>42511</v>
      </c>
      <c r="H133" s="94">
        <v>76.98</v>
      </c>
      <c r="I133" s="94">
        <v>72.959999999999994</v>
      </c>
      <c r="J133" s="95">
        <v>0.94779999999999998</v>
      </c>
      <c r="K133" s="96">
        <v>22.73</v>
      </c>
      <c r="L133" s="95">
        <v>2.5499999999999998E-2</v>
      </c>
      <c r="M133" s="96">
        <v>0.8</v>
      </c>
      <c r="N133" s="14" t="s">
        <v>40</v>
      </c>
      <c r="O133" s="14" t="s">
        <v>40</v>
      </c>
      <c r="P133" s="95">
        <v>7.1099999999999997E-2</v>
      </c>
      <c r="Q133" s="96">
        <v>20</v>
      </c>
      <c r="R133" s="94">
        <v>51.7</v>
      </c>
      <c r="S133" s="14" t="s">
        <v>1588</v>
      </c>
      <c r="T133" s="128">
        <v>11949724047</v>
      </c>
      <c r="U133" s="14" t="s">
        <v>1573</v>
      </c>
    </row>
    <row r="134" spans="1:21" ht="15" customHeight="1" x14ac:dyDescent="0.55000000000000004">
      <c r="A134" s="14" t="s">
        <v>1318</v>
      </c>
      <c r="B134" s="124" t="s">
        <v>1319</v>
      </c>
      <c r="C134" s="125" t="s">
        <v>57</v>
      </c>
      <c r="D134" s="14" t="s">
        <v>37</v>
      </c>
      <c r="E134" s="14" t="s">
        <v>26</v>
      </c>
      <c r="F134" s="14" t="s">
        <v>50</v>
      </c>
      <c r="G134" s="93">
        <v>42735</v>
      </c>
      <c r="H134" s="94">
        <v>33.4</v>
      </c>
      <c r="I134" s="94">
        <v>62.11</v>
      </c>
      <c r="J134" s="95">
        <v>1.8595999999999999</v>
      </c>
      <c r="K134" s="96">
        <v>39.56</v>
      </c>
      <c r="L134" s="95">
        <v>2.3999999999999998E-3</v>
      </c>
      <c r="M134" s="96">
        <v>1.4</v>
      </c>
      <c r="N134" s="96">
        <v>3.24</v>
      </c>
      <c r="O134" s="94">
        <v>7.72</v>
      </c>
      <c r="P134" s="95">
        <v>0.15529999999999999</v>
      </c>
      <c r="Q134" s="96">
        <v>1</v>
      </c>
      <c r="R134" s="94">
        <v>25.39</v>
      </c>
      <c r="S134" s="14" t="s">
        <v>1596</v>
      </c>
      <c r="T134" s="128">
        <v>1033857046</v>
      </c>
      <c r="U134" s="14" t="s">
        <v>1595</v>
      </c>
    </row>
    <row r="135" spans="1:21" ht="15" customHeight="1" x14ac:dyDescent="0.55000000000000004">
      <c r="A135" s="14" t="s">
        <v>1333</v>
      </c>
      <c r="B135" s="124" t="s">
        <v>1334</v>
      </c>
      <c r="C135" s="125" t="s">
        <v>32</v>
      </c>
      <c r="D135" s="14" t="s">
        <v>31</v>
      </c>
      <c r="E135" s="14" t="s">
        <v>26</v>
      </c>
      <c r="F135" s="14" t="s">
        <v>46</v>
      </c>
      <c r="G135" s="93">
        <v>42742</v>
      </c>
      <c r="H135" s="94">
        <v>0</v>
      </c>
      <c r="I135" s="94">
        <v>68.849999999999994</v>
      </c>
      <c r="J135" s="14" t="s">
        <v>40</v>
      </c>
      <c r="K135" s="14" t="s">
        <v>40</v>
      </c>
      <c r="L135" s="95">
        <v>0</v>
      </c>
      <c r="M135" s="96">
        <v>1.1000000000000001</v>
      </c>
      <c r="N135" s="96">
        <v>3.9</v>
      </c>
      <c r="O135" s="94">
        <v>-61.69</v>
      </c>
      <c r="P135" s="95">
        <v>-0.1928</v>
      </c>
      <c r="Q135" s="96">
        <v>0</v>
      </c>
      <c r="R135" s="94">
        <v>0</v>
      </c>
      <c r="S135" s="14" t="s">
        <v>1596</v>
      </c>
      <c r="T135" s="128">
        <v>1200389947</v>
      </c>
      <c r="U135" s="14" t="s">
        <v>1595</v>
      </c>
    </row>
    <row r="136" spans="1:21" ht="15" customHeight="1" x14ac:dyDescent="0.55000000000000004">
      <c r="A136" s="14" t="s">
        <v>305</v>
      </c>
      <c r="B136" s="124" t="s">
        <v>306</v>
      </c>
      <c r="C136" s="125" t="s">
        <v>49</v>
      </c>
      <c r="D136" s="14" t="s">
        <v>31</v>
      </c>
      <c r="E136" s="14" t="s">
        <v>26</v>
      </c>
      <c r="F136" s="14" t="s">
        <v>46</v>
      </c>
      <c r="G136" s="93">
        <v>42396</v>
      </c>
      <c r="H136" s="94">
        <v>32.950000000000003</v>
      </c>
      <c r="I136" s="94">
        <v>72.98</v>
      </c>
      <c r="J136" s="95">
        <v>2.2149000000000001</v>
      </c>
      <c r="K136" s="96">
        <v>28.96</v>
      </c>
      <c r="L136" s="95">
        <v>2.0799999999999999E-2</v>
      </c>
      <c r="M136" s="96">
        <v>0.7</v>
      </c>
      <c r="N136" s="96">
        <v>1.29</v>
      </c>
      <c r="O136" s="94">
        <v>-9.06</v>
      </c>
      <c r="P136" s="95">
        <v>0.1023</v>
      </c>
      <c r="Q136" s="96">
        <v>20</v>
      </c>
      <c r="R136" s="94">
        <v>4.1399999999999997</v>
      </c>
      <c r="S136" s="14" t="s">
        <v>1599</v>
      </c>
      <c r="T136" s="128">
        <v>63816003369</v>
      </c>
      <c r="U136" s="14" t="s">
        <v>1573</v>
      </c>
    </row>
    <row r="137" spans="1:21" ht="15" customHeight="1" x14ac:dyDescent="0.55000000000000004">
      <c r="A137" s="14" t="s">
        <v>1335</v>
      </c>
      <c r="B137" s="124" t="s">
        <v>1336</v>
      </c>
      <c r="C137" s="125" t="s">
        <v>32</v>
      </c>
      <c r="D137" s="14" t="s">
        <v>31</v>
      </c>
      <c r="E137" s="14" t="s">
        <v>26</v>
      </c>
      <c r="F137" s="14" t="s">
        <v>46</v>
      </c>
      <c r="G137" s="93">
        <v>42743</v>
      </c>
      <c r="H137" s="94">
        <v>0</v>
      </c>
      <c r="I137" s="94">
        <v>4.99</v>
      </c>
      <c r="J137" s="14" t="s">
        <v>40</v>
      </c>
      <c r="K137" s="14" t="s">
        <v>40</v>
      </c>
      <c r="L137" s="95">
        <v>0</v>
      </c>
      <c r="M137" s="96">
        <v>1.3</v>
      </c>
      <c r="N137" s="96">
        <v>1.61</v>
      </c>
      <c r="O137" s="94">
        <v>-9.34</v>
      </c>
      <c r="P137" s="95">
        <v>-0.10489999999999999</v>
      </c>
      <c r="Q137" s="96">
        <v>0</v>
      </c>
      <c r="R137" s="94">
        <v>0</v>
      </c>
      <c r="S137" s="14" t="s">
        <v>1574</v>
      </c>
      <c r="T137" s="128">
        <v>371878121</v>
      </c>
      <c r="U137" s="14" t="s">
        <v>1595</v>
      </c>
    </row>
    <row r="138" spans="1:21" ht="15" customHeight="1" x14ac:dyDescent="0.55000000000000004">
      <c r="A138" s="14" t="s">
        <v>307</v>
      </c>
      <c r="B138" s="124" t="s">
        <v>308</v>
      </c>
      <c r="C138" s="125" t="s">
        <v>32</v>
      </c>
      <c r="D138" s="14" t="s">
        <v>31</v>
      </c>
      <c r="E138" s="14" t="s">
        <v>26</v>
      </c>
      <c r="F138" s="14" t="s">
        <v>46</v>
      </c>
      <c r="G138" s="93">
        <v>42746</v>
      </c>
      <c r="H138" s="94">
        <v>0</v>
      </c>
      <c r="I138" s="94">
        <v>10.66</v>
      </c>
      <c r="J138" s="14" t="s">
        <v>40</v>
      </c>
      <c r="K138" s="14" t="s">
        <v>40</v>
      </c>
      <c r="L138" s="95">
        <v>0</v>
      </c>
      <c r="M138" s="96">
        <v>1.6</v>
      </c>
      <c r="N138" s="96">
        <v>2.16</v>
      </c>
      <c r="O138" s="94">
        <v>-12.69</v>
      </c>
      <c r="P138" s="95">
        <v>-4.7399999999999998E-2</v>
      </c>
      <c r="Q138" s="96">
        <v>0</v>
      </c>
      <c r="R138" s="94">
        <v>0</v>
      </c>
      <c r="S138" s="14" t="s">
        <v>1598</v>
      </c>
      <c r="T138" s="128">
        <v>3076604356</v>
      </c>
      <c r="U138" s="14" t="s">
        <v>1575</v>
      </c>
    </row>
    <row r="139" spans="1:21" ht="15" customHeight="1" x14ac:dyDescent="0.55000000000000004">
      <c r="A139" s="14" t="s">
        <v>1337</v>
      </c>
      <c r="B139" s="124" t="s">
        <v>1338</v>
      </c>
      <c r="C139" s="125" t="s">
        <v>25</v>
      </c>
      <c r="D139" s="14" t="s">
        <v>31</v>
      </c>
      <c r="E139" s="14" t="s">
        <v>32</v>
      </c>
      <c r="F139" s="14" t="s">
        <v>33</v>
      </c>
      <c r="G139" s="93">
        <v>42743</v>
      </c>
      <c r="H139" s="94">
        <v>48.28</v>
      </c>
      <c r="I139" s="94">
        <v>39.19</v>
      </c>
      <c r="J139" s="95">
        <v>0.81169999999999998</v>
      </c>
      <c r="K139" s="96">
        <v>31.35</v>
      </c>
      <c r="L139" s="95">
        <v>0</v>
      </c>
      <c r="M139" s="96">
        <v>0.9</v>
      </c>
      <c r="N139" s="96">
        <v>0.68</v>
      </c>
      <c r="O139" s="94">
        <v>-27.87</v>
      </c>
      <c r="P139" s="95">
        <v>0.1143</v>
      </c>
      <c r="Q139" s="96">
        <v>0</v>
      </c>
      <c r="R139" s="94">
        <v>20.55</v>
      </c>
      <c r="S139" s="14" t="s">
        <v>1594</v>
      </c>
      <c r="T139" s="128">
        <v>3382998643</v>
      </c>
      <c r="U139" s="14" t="s">
        <v>1575</v>
      </c>
    </row>
    <row r="140" spans="1:21" ht="15" customHeight="1" x14ac:dyDescent="0.55000000000000004">
      <c r="A140" s="14" t="s">
        <v>1339</v>
      </c>
      <c r="B140" s="124" t="s">
        <v>1340</v>
      </c>
      <c r="C140" s="125" t="s">
        <v>32</v>
      </c>
      <c r="D140" s="14" t="s">
        <v>31</v>
      </c>
      <c r="E140" s="14" t="s">
        <v>26</v>
      </c>
      <c r="F140" s="14" t="s">
        <v>46</v>
      </c>
      <c r="G140" s="93">
        <v>42743</v>
      </c>
      <c r="H140" s="94">
        <v>0</v>
      </c>
      <c r="I140" s="94">
        <v>57.96</v>
      </c>
      <c r="J140" s="14" t="s">
        <v>40</v>
      </c>
      <c r="K140" s="96">
        <v>181.13</v>
      </c>
      <c r="L140" s="95">
        <v>0</v>
      </c>
      <c r="M140" s="96">
        <v>0.8</v>
      </c>
      <c r="N140" s="96">
        <v>1.95</v>
      </c>
      <c r="O140" s="94">
        <v>-27.17</v>
      </c>
      <c r="P140" s="95">
        <v>0.86309999999999998</v>
      </c>
      <c r="Q140" s="96">
        <v>0</v>
      </c>
      <c r="R140" s="94">
        <v>0</v>
      </c>
      <c r="S140" s="14" t="s">
        <v>1608</v>
      </c>
      <c r="T140" s="128">
        <v>3344718417</v>
      </c>
      <c r="U140" s="14" t="s">
        <v>1575</v>
      </c>
    </row>
    <row r="141" spans="1:21" ht="15" customHeight="1" x14ac:dyDescent="0.55000000000000004">
      <c r="A141" s="14" t="s">
        <v>1341</v>
      </c>
      <c r="B141" s="124" t="s">
        <v>1342</v>
      </c>
      <c r="C141" s="125" t="s">
        <v>25</v>
      </c>
      <c r="D141" s="14" t="s">
        <v>31</v>
      </c>
      <c r="E141" s="14" t="s">
        <v>26</v>
      </c>
      <c r="F141" s="14" t="s">
        <v>46</v>
      </c>
      <c r="G141" s="93">
        <v>42744</v>
      </c>
      <c r="H141" s="94">
        <v>0</v>
      </c>
      <c r="I141" s="94">
        <v>29.15</v>
      </c>
      <c r="J141" s="14" t="s">
        <v>40</v>
      </c>
      <c r="K141" s="96">
        <v>323.89</v>
      </c>
      <c r="L141" s="95">
        <v>2.06E-2</v>
      </c>
      <c r="M141" s="96">
        <v>1.1000000000000001</v>
      </c>
      <c r="N141" s="96">
        <v>0.72</v>
      </c>
      <c r="O141" s="94">
        <v>-27.22</v>
      </c>
      <c r="P141" s="95">
        <v>1.5769</v>
      </c>
      <c r="Q141" s="96">
        <v>0</v>
      </c>
      <c r="R141" s="94">
        <v>21.09</v>
      </c>
      <c r="S141" s="14" t="s">
        <v>1580</v>
      </c>
      <c r="T141" s="128">
        <v>2651015816</v>
      </c>
      <c r="U141" s="14" t="s">
        <v>1575</v>
      </c>
    </row>
    <row r="142" spans="1:21" ht="15" customHeight="1" x14ac:dyDescent="0.55000000000000004">
      <c r="A142" s="14" t="s">
        <v>1343</v>
      </c>
      <c r="B142" s="124" t="s">
        <v>1344</v>
      </c>
      <c r="C142" s="125" t="s">
        <v>118</v>
      </c>
      <c r="D142" s="14" t="s">
        <v>37</v>
      </c>
      <c r="E142" s="14" t="s">
        <v>26</v>
      </c>
      <c r="F142" s="14" t="s">
        <v>50</v>
      </c>
      <c r="G142" s="93">
        <v>42745</v>
      </c>
      <c r="H142" s="94">
        <v>7.4</v>
      </c>
      <c r="I142" s="94">
        <v>8.2799999999999994</v>
      </c>
      <c r="J142" s="95">
        <v>1.1189</v>
      </c>
      <c r="K142" s="96">
        <v>21.79</v>
      </c>
      <c r="L142" s="95">
        <v>7.2499999999999995E-2</v>
      </c>
      <c r="M142" s="96">
        <v>1.1000000000000001</v>
      </c>
      <c r="N142" s="96">
        <v>11.69</v>
      </c>
      <c r="O142" s="94">
        <v>7.4</v>
      </c>
      <c r="P142" s="95">
        <v>6.6400000000000001E-2</v>
      </c>
      <c r="Q142" s="96">
        <v>7</v>
      </c>
      <c r="R142" s="94">
        <v>2.85</v>
      </c>
      <c r="S142" s="14" t="s">
        <v>1594</v>
      </c>
      <c r="T142" s="128">
        <v>169377256</v>
      </c>
      <c r="U142" s="14" t="s">
        <v>1595</v>
      </c>
    </row>
    <row r="143" spans="1:21" ht="15" customHeight="1" x14ac:dyDescent="0.55000000000000004">
      <c r="A143" s="14" t="s">
        <v>1382</v>
      </c>
      <c r="B143" s="124" t="s">
        <v>1383</v>
      </c>
      <c r="C143" s="125" t="s">
        <v>25</v>
      </c>
      <c r="D143" s="14" t="s">
        <v>31</v>
      </c>
      <c r="E143" s="14" t="s">
        <v>26</v>
      </c>
      <c r="F143" s="14" t="s">
        <v>46</v>
      </c>
      <c r="G143" s="93">
        <v>42746</v>
      </c>
      <c r="H143" s="94">
        <v>11.15</v>
      </c>
      <c r="I143" s="94">
        <v>55.6</v>
      </c>
      <c r="J143" s="95">
        <v>4.9865000000000004</v>
      </c>
      <c r="K143" s="96">
        <v>21.3</v>
      </c>
      <c r="L143" s="95">
        <v>0</v>
      </c>
      <c r="M143" s="96">
        <v>1.1000000000000001</v>
      </c>
      <c r="N143" s="96">
        <v>1.64</v>
      </c>
      <c r="O143" s="94">
        <v>-39.67</v>
      </c>
      <c r="P143" s="95">
        <v>6.4000000000000001E-2</v>
      </c>
      <c r="Q143" s="96">
        <v>0</v>
      </c>
      <c r="R143" s="94">
        <v>43.96</v>
      </c>
      <c r="S143" s="14" t="s">
        <v>1603</v>
      </c>
      <c r="T143" s="128">
        <v>926822896</v>
      </c>
      <c r="U143" s="14" t="s">
        <v>1595</v>
      </c>
    </row>
    <row r="144" spans="1:21" ht="15" customHeight="1" x14ac:dyDescent="0.55000000000000004">
      <c r="A144" s="14" t="s">
        <v>309</v>
      </c>
      <c r="B144" s="124" t="s">
        <v>310</v>
      </c>
      <c r="C144" s="125" t="s">
        <v>49</v>
      </c>
      <c r="D144" s="14" t="s">
        <v>31</v>
      </c>
      <c r="E144" s="14" t="s">
        <v>26</v>
      </c>
      <c r="F144" s="14" t="s">
        <v>46</v>
      </c>
      <c r="G144" s="93">
        <v>42763</v>
      </c>
      <c r="H144" s="94">
        <v>63.04</v>
      </c>
      <c r="I144" s="94">
        <v>136.81</v>
      </c>
      <c r="J144" s="95">
        <v>2.1701999999999999</v>
      </c>
      <c r="K144" s="96">
        <v>28.56</v>
      </c>
      <c r="L144" s="95">
        <v>2.2700000000000001E-2</v>
      </c>
      <c r="M144" s="96">
        <v>0.3</v>
      </c>
      <c r="N144" s="96">
        <v>0.93</v>
      </c>
      <c r="O144" s="94">
        <v>-20.89</v>
      </c>
      <c r="P144" s="95">
        <v>0.1003</v>
      </c>
      <c r="Q144" s="96">
        <v>20</v>
      </c>
      <c r="R144" s="94">
        <v>16.25</v>
      </c>
      <c r="S144" s="14" t="s">
        <v>1609</v>
      </c>
      <c r="T144" s="128">
        <v>17557055596</v>
      </c>
      <c r="U144" s="14" t="s">
        <v>1573</v>
      </c>
    </row>
    <row r="145" spans="1:21" ht="15" customHeight="1" x14ac:dyDescent="0.55000000000000004">
      <c r="A145" s="14" t="s">
        <v>311</v>
      </c>
      <c r="B145" s="124" t="s">
        <v>312</v>
      </c>
      <c r="C145" s="125" t="s">
        <v>57</v>
      </c>
      <c r="D145" s="14" t="s">
        <v>37</v>
      </c>
      <c r="E145" s="14" t="s">
        <v>32</v>
      </c>
      <c r="F145" s="14" t="s">
        <v>44</v>
      </c>
      <c r="G145" s="93">
        <v>42604</v>
      </c>
      <c r="H145" s="94">
        <v>73.7</v>
      </c>
      <c r="I145" s="94">
        <v>71.28</v>
      </c>
      <c r="J145" s="95">
        <v>0.96719999999999995</v>
      </c>
      <c r="K145" s="96">
        <v>27</v>
      </c>
      <c r="L145" s="95">
        <v>1.1900000000000001E-2</v>
      </c>
      <c r="M145" s="96">
        <v>1.4</v>
      </c>
      <c r="N145" s="14" t="s">
        <v>40</v>
      </c>
      <c r="O145" s="14" t="s">
        <v>40</v>
      </c>
      <c r="P145" s="95">
        <v>9.2499999999999999E-2</v>
      </c>
      <c r="Q145" s="96">
        <v>7</v>
      </c>
      <c r="R145" s="94">
        <v>45.5</v>
      </c>
      <c r="S145" s="14" t="s">
        <v>1601</v>
      </c>
      <c r="T145" s="128">
        <v>12617961363</v>
      </c>
      <c r="U145" s="14" t="s">
        <v>1573</v>
      </c>
    </row>
    <row r="146" spans="1:21" ht="15" customHeight="1" x14ac:dyDescent="0.55000000000000004">
      <c r="A146" s="14" t="s">
        <v>1384</v>
      </c>
      <c r="B146" s="124" t="s">
        <v>1385</v>
      </c>
      <c r="C146" s="125" t="s">
        <v>36</v>
      </c>
      <c r="D146" s="14" t="s">
        <v>37</v>
      </c>
      <c r="E146" s="14" t="s">
        <v>32</v>
      </c>
      <c r="F146" s="14" t="s">
        <v>44</v>
      </c>
      <c r="G146" s="93">
        <v>42748</v>
      </c>
      <c r="H146" s="94">
        <v>24.26</v>
      </c>
      <c r="I146" s="94">
        <v>21.13</v>
      </c>
      <c r="J146" s="95">
        <v>0.871</v>
      </c>
      <c r="K146" s="96">
        <v>33.54</v>
      </c>
      <c r="L146" s="95">
        <v>2.2700000000000001E-2</v>
      </c>
      <c r="M146" s="96">
        <v>1.4</v>
      </c>
      <c r="N146" s="96">
        <v>2.58</v>
      </c>
      <c r="O146" s="94">
        <v>2.06</v>
      </c>
      <c r="P146" s="95">
        <v>0.12520000000000001</v>
      </c>
      <c r="Q146" s="96">
        <v>0</v>
      </c>
      <c r="R146" s="94">
        <v>12.47</v>
      </c>
      <c r="S146" s="14" t="s">
        <v>1598</v>
      </c>
      <c r="T146" s="128">
        <v>2531512428</v>
      </c>
      <c r="U146" s="14" t="s">
        <v>1575</v>
      </c>
    </row>
    <row r="147" spans="1:21" ht="15" customHeight="1" x14ac:dyDescent="0.55000000000000004">
      <c r="A147" s="14" t="s">
        <v>313</v>
      </c>
      <c r="B147" s="124" t="s">
        <v>314</v>
      </c>
      <c r="C147" s="125" t="s">
        <v>36</v>
      </c>
      <c r="D147" s="14" t="s">
        <v>31</v>
      </c>
      <c r="E147" s="14" t="s">
        <v>38</v>
      </c>
      <c r="F147" s="14" t="s">
        <v>89</v>
      </c>
      <c r="G147" s="93">
        <v>42541</v>
      </c>
      <c r="H147" s="94">
        <v>113.17</v>
      </c>
      <c r="I147" s="94">
        <v>37.42</v>
      </c>
      <c r="J147" s="95">
        <v>0.33069999999999999</v>
      </c>
      <c r="K147" s="96">
        <v>11.88</v>
      </c>
      <c r="L147" s="95">
        <v>2.75E-2</v>
      </c>
      <c r="M147" s="96">
        <v>1.1000000000000001</v>
      </c>
      <c r="N147" s="96">
        <v>0.8</v>
      </c>
      <c r="O147" s="94">
        <v>-41.75</v>
      </c>
      <c r="P147" s="95">
        <v>1.6899999999999998E-2</v>
      </c>
      <c r="Q147" s="96">
        <v>9</v>
      </c>
      <c r="R147" s="94">
        <v>41.05</v>
      </c>
      <c r="S147" s="14" t="s">
        <v>1593</v>
      </c>
      <c r="T147" s="128">
        <v>176115656029</v>
      </c>
      <c r="U147" s="14" t="s">
        <v>1573</v>
      </c>
    </row>
    <row r="148" spans="1:21" ht="15" customHeight="1" x14ac:dyDescent="0.55000000000000004">
      <c r="A148" s="14" t="s">
        <v>315</v>
      </c>
      <c r="B148" s="124" t="s">
        <v>316</v>
      </c>
      <c r="C148" s="125" t="s">
        <v>32</v>
      </c>
      <c r="D148" s="14" t="s">
        <v>31</v>
      </c>
      <c r="E148" s="14" t="s">
        <v>26</v>
      </c>
      <c r="F148" s="14" t="s">
        <v>46</v>
      </c>
      <c r="G148" s="93">
        <v>42771</v>
      </c>
      <c r="H148" s="94">
        <v>64.38</v>
      </c>
      <c r="I148" s="94">
        <v>121.46</v>
      </c>
      <c r="J148" s="95">
        <v>1.8866000000000001</v>
      </c>
      <c r="K148" s="96">
        <v>29.48</v>
      </c>
      <c r="L148" s="95">
        <v>1.9800000000000002E-2</v>
      </c>
      <c r="M148" s="96">
        <v>0.9</v>
      </c>
      <c r="N148" s="96">
        <v>1.03</v>
      </c>
      <c r="O148" s="94">
        <v>-26.51</v>
      </c>
      <c r="P148" s="95">
        <v>0.10489999999999999</v>
      </c>
      <c r="Q148" s="96">
        <v>7</v>
      </c>
      <c r="R148" s="94">
        <v>78.680000000000007</v>
      </c>
      <c r="S148" s="14" t="s">
        <v>1594</v>
      </c>
      <c r="T148" s="128">
        <v>41287692829</v>
      </c>
      <c r="U148" s="14" t="s">
        <v>1573</v>
      </c>
    </row>
    <row r="149" spans="1:21" ht="15" customHeight="1" x14ac:dyDescent="0.55000000000000004">
      <c r="A149" s="14" t="s">
        <v>317</v>
      </c>
      <c r="B149" s="124" t="s">
        <v>318</v>
      </c>
      <c r="C149" s="125" t="s">
        <v>32</v>
      </c>
      <c r="D149" s="14" t="s">
        <v>31</v>
      </c>
      <c r="E149" s="14" t="s">
        <v>26</v>
      </c>
      <c r="F149" s="14" t="s">
        <v>46</v>
      </c>
      <c r="G149" s="93">
        <v>42607</v>
      </c>
      <c r="H149" s="94">
        <v>215.49</v>
      </c>
      <c r="I149" s="94">
        <v>418.74</v>
      </c>
      <c r="J149" s="95">
        <v>1.9432</v>
      </c>
      <c r="K149" s="96">
        <v>43.71</v>
      </c>
      <c r="L149" s="95">
        <v>0</v>
      </c>
      <c r="M149" s="96">
        <v>0.6</v>
      </c>
      <c r="N149" s="96">
        <v>1.4</v>
      </c>
      <c r="O149" s="94">
        <v>-7.77</v>
      </c>
      <c r="P149" s="95">
        <v>0.17599999999999999</v>
      </c>
      <c r="Q149" s="96">
        <v>0</v>
      </c>
      <c r="R149" s="94">
        <v>50.69</v>
      </c>
      <c r="S149" s="14" t="s">
        <v>1607</v>
      </c>
      <c r="T149" s="128">
        <v>12070376608</v>
      </c>
      <c r="U149" s="14" t="s">
        <v>1573</v>
      </c>
    </row>
    <row r="150" spans="1:21" ht="15" customHeight="1" x14ac:dyDescent="0.55000000000000004">
      <c r="A150" s="14" t="s">
        <v>319</v>
      </c>
      <c r="B150" s="124" t="s">
        <v>320</v>
      </c>
      <c r="C150" s="125" t="s">
        <v>36</v>
      </c>
      <c r="D150" s="14" t="s">
        <v>25</v>
      </c>
      <c r="E150" s="14" t="s">
        <v>26</v>
      </c>
      <c r="F150" s="14" t="s">
        <v>27</v>
      </c>
      <c r="G150" s="93">
        <v>42557</v>
      </c>
      <c r="H150" s="94">
        <v>99.03</v>
      </c>
      <c r="I150" s="94">
        <v>148.49</v>
      </c>
      <c r="J150" s="95">
        <v>1.4994000000000001</v>
      </c>
      <c r="K150" s="96">
        <v>18.649999999999999</v>
      </c>
      <c r="L150" s="95">
        <v>2.5000000000000001E-2</v>
      </c>
      <c r="M150" s="96">
        <v>1.3</v>
      </c>
      <c r="N150" s="96">
        <v>1.91</v>
      </c>
      <c r="O150" s="94">
        <v>-2.5499999999999998</v>
      </c>
      <c r="P150" s="95">
        <v>5.0799999999999998E-2</v>
      </c>
      <c r="Q150" s="96">
        <v>11</v>
      </c>
      <c r="R150" s="94">
        <v>80.75</v>
      </c>
      <c r="S150" s="14" t="s">
        <v>1589</v>
      </c>
      <c r="T150" s="128">
        <v>24964394384</v>
      </c>
      <c r="U150" s="14" t="s">
        <v>1573</v>
      </c>
    </row>
    <row r="151" spans="1:21" ht="15" customHeight="1" x14ac:dyDescent="0.55000000000000004">
      <c r="A151" s="14" t="s">
        <v>1386</v>
      </c>
      <c r="B151" s="124" t="s">
        <v>1387</v>
      </c>
      <c r="C151" s="125" t="s">
        <v>57</v>
      </c>
      <c r="D151" s="14" t="s">
        <v>31</v>
      </c>
      <c r="E151" s="14" t="s">
        <v>26</v>
      </c>
      <c r="F151" s="14" t="s">
        <v>46</v>
      </c>
      <c r="G151" s="93">
        <v>42751</v>
      </c>
      <c r="H151" s="94">
        <v>0</v>
      </c>
      <c r="I151" s="94">
        <v>10.58</v>
      </c>
      <c r="J151" s="14" t="s">
        <v>40</v>
      </c>
      <c r="K151" s="96">
        <v>10.58</v>
      </c>
      <c r="L151" s="95">
        <v>9.2600000000000002E-2</v>
      </c>
      <c r="M151" s="96">
        <v>0.4</v>
      </c>
      <c r="N151" s="14" t="s">
        <v>40</v>
      </c>
      <c r="O151" s="14" t="s">
        <v>40</v>
      </c>
      <c r="P151" s="95">
        <v>1.04E-2</v>
      </c>
      <c r="Q151" s="96">
        <v>0</v>
      </c>
      <c r="R151" s="94">
        <v>13.64</v>
      </c>
      <c r="S151" s="14" t="s">
        <v>1594</v>
      </c>
      <c r="T151" s="128">
        <v>1021184619</v>
      </c>
      <c r="U151" s="14" t="s">
        <v>1595</v>
      </c>
    </row>
    <row r="152" spans="1:21" ht="15" customHeight="1" x14ac:dyDescent="0.55000000000000004">
      <c r="A152" s="14" t="s">
        <v>1388</v>
      </c>
      <c r="B152" s="124" t="s">
        <v>1389</v>
      </c>
      <c r="C152" s="125" t="s">
        <v>118</v>
      </c>
      <c r="D152" s="14" t="s">
        <v>37</v>
      </c>
      <c r="E152" s="14" t="s">
        <v>26</v>
      </c>
      <c r="F152" s="14" t="s">
        <v>50</v>
      </c>
      <c r="G152" s="93">
        <v>42751</v>
      </c>
      <c r="H152" s="94">
        <v>43.55</v>
      </c>
      <c r="I152" s="94">
        <v>75.8</v>
      </c>
      <c r="J152" s="95">
        <v>1.7404999999999999</v>
      </c>
      <c r="K152" s="96">
        <v>18.05</v>
      </c>
      <c r="L152" s="95">
        <v>3.6299999999999999E-2</v>
      </c>
      <c r="M152" s="96">
        <v>0.5</v>
      </c>
      <c r="N152" s="96">
        <v>6.41</v>
      </c>
      <c r="O152" s="94">
        <v>-17</v>
      </c>
      <c r="P152" s="95">
        <v>4.7699999999999999E-2</v>
      </c>
      <c r="Q152" s="96">
        <v>13</v>
      </c>
      <c r="R152" s="94">
        <v>35.83</v>
      </c>
      <c r="S152" s="14" t="s">
        <v>1590</v>
      </c>
      <c r="T152" s="128">
        <v>2562718968</v>
      </c>
      <c r="U152" s="14" t="s">
        <v>1575</v>
      </c>
    </row>
    <row r="153" spans="1:21" ht="15" customHeight="1" x14ac:dyDescent="0.55000000000000004">
      <c r="A153" s="14" t="s">
        <v>321</v>
      </c>
      <c r="B153" s="124" t="s">
        <v>322</v>
      </c>
      <c r="C153" s="125" t="s">
        <v>25</v>
      </c>
      <c r="D153" s="14" t="s">
        <v>31</v>
      </c>
      <c r="E153" s="14" t="s">
        <v>26</v>
      </c>
      <c r="F153" s="14" t="s">
        <v>46</v>
      </c>
      <c r="G153" s="93">
        <v>42548</v>
      </c>
      <c r="H153" s="94">
        <v>30.74</v>
      </c>
      <c r="I153" s="94">
        <v>44.52</v>
      </c>
      <c r="J153" s="95">
        <v>1.4482999999999999</v>
      </c>
      <c r="K153" s="96">
        <v>25.3</v>
      </c>
      <c r="L153" s="95">
        <v>2.6499999999999999E-2</v>
      </c>
      <c r="M153" s="96">
        <v>0.1</v>
      </c>
      <c r="N153" s="96">
        <v>0.92</v>
      </c>
      <c r="O153" s="94">
        <v>-50.51</v>
      </c>
      <c r="P153" s="95">
        <v>8.4000000000000005E-2</v>
      </c>
      <c r="Q153" s="96">
        <v>10</v>
      </c>
      <c r="R153" s="94">
        <v>24.23</v>
      </c>
      <c r="S153" s="14" t="s">
        <v>1586</v>
      </c>
      <c r="T153" s="128">
        <v>12360238783</v>
      </c>
      <c r="U153" s="14" t="s">
        <v>1573</v>
      </c>
    </row>
    <row r="154" spans="1:21" ht="15" customHeight="1" x14ac:dyDescent="0.55000000000000004">
      <c r="A154" s="14" t="s">
        <v>1390</v>
      </c>
      <c r="B154" s="124" t="s">
        <v>1391</v>
      </c>
      <c r="C154" s="125" t="s">
        <v>30</v>
      </c>
      <c r="D154" s="14" t="s">
        <v>31</v>
      </c>
      <c r="E154" s="14" t="s">
        <v>26</v>
      </c>
      <c r="F154" s="14" t="s">
        <v>46</v>
      </c>
      <c r="G154" s="93">
        <v>42759</v>
      </c>
      <c r="H154" s="94">
        <v>0</v>
      </c>
      <c r="I154" s="94">
        <v>11.41</v>
      </c>
      <c r="J154" s="14" t="s">
        <v>40</v>
      </c>
      <c r="K154" s="96">
        <v>23.77</v>
      </c>
      <c r="L154" s="95">
        <v>0.1052</v>
      </c>
      <c r="M154" s="96">
        <v>1.9</v>
      </c>
      <c r="N154" s="96">
        <v>1.65</v>
      </c>
      <c r="O154" s="94">
        <v>-6.38</v>
      </c>
      <c r="P154" s="95">
        <v>7.6399999999999996E-2</v>
      </c>
      <c r="Q154" s="96">
        <v>0</v>
      </c>
      <c r="R154" s="94">
        <v>9.6300000000000008</v>
      </c>
      <c r="S154" s="14" t="s">
        <v>1597</v>
      </c>
      <c r="T154" s="128">
        <v>274489431</v>
      </c>
      <c r="U154" s="14" t="s">
        <v>1595</v>
      </c>
    </row>
    <row r="155" spans="1:21" ht="15" customHeight="1" x14ac:dyDescent="0.55000000000000004">
      <c r="A155" s="14" t="s">
        <v>1432</v>
      </c>
      <c r="B155" s="124" t="s">
        <v>1433</v>
      </c>
      <c r="C155" s="125" t="s">
        <v>30</v>
      </c>
      <c r="D155" s="14" t="s">
        <v>31</v>
      </c>
      <c r="E155" s="14" t="s">
        <v>32</v>
      </c>
      <c r="F155" s="14" t="s">
        <v>33</v>
      </c>
      <c r="G155" s="93">
        <v>42760</v>
      </c>
      <c r="H155" s="94">
        <v>89.65</v>
      </c>
      <c r="I155" s="94">
        <v>70.5</v>
      </c>
      <c r="J155" s="95">
        <v>0.78639999999999999</v>
      </c>
      <c r="K155" s="96">
        <v>30.26</v>
      </c>
      <c r="L155" s="95">
        <v>0</v>
      </c>
      <c r="M155" s="96">
        <v>0.7</v>
      </c>
      <c r="N155" s="96">
        <v>0.86</v>
      </c>
      <c r="O155" s="94">
        <v>-35.39</v>
      </c>
      <c r="P155" s="95">
        <v>0.10879999999999999</v>
      </c>
      <c r="Q155" s="96">
        <v>0</v>
      </c>
      <c r="R155" s="94">
        <v>45.39</v>
      </c>
      <c r="S155" s="14" t="s">
        <v>1591</v>
      </c>
      <c r="T155" s="128">
        <v>12213862881</v>
      </c>
      <c r="U155" s="14" t="s">
        <v>1573</v>
      </c>
    </row>
    <row r="156" spans="1:21" ht="15" customHeight="1" x14ac:dyDescent="0.55000000000000004">
      <c r="A156" s="14" t="s">
        <v>1434</v>
      </c>
      <c r="B156" s="124" t="s">
        <v>1435</v>
      </c>
      <c r="C156" s="125" t="s">
        <v>36</v>
      </c>
      <c r="D156" s="14" t="s">
        <v>37</v>
      </c>
      <c r="E156" s="14" t="s">
        <v>32</v>
      </c>
      <c r="F156" s="14" t="s">
        <v>44</v>
      </c>
      <c r="G156" s="93">
        <v>42761</v>
      </c>
      <c r="H156" s="94">
        <v>41.19</v>
      </c>
      <c r="I156" s="94">
        <v>41.87</v>
      </c>
      <c r="J156" s="95">
        <v>1.0165</v>
      </c>
      <c r="K156" s="96">
        <v>24.34</v>
      </c>
      <c r="L156" s="95">
        <v>2.53E-2</v>
      </c>
      <c r="M156" s="96">
        <v>1</v>
      </c>
      <c r="N156" s="96">
        <v>1.81</v>
      </c>
      <c r="O156" s="94">
        <v>-20.11</v>
      </c>
      <c r="P156" s="95">
        <v>7.9200000000000007E-2</v>
      </c>
      <c r="Q156" s="96">
        <v>1</v>
      </c>
      <c r="R156" s="94">
        <v>21.03</v>
      </c>
      <c r="S156" s="14" t="s">
        <v>1593</v>
      </c>
      <c r="T156" s="128">
        <v>5027012309</v>
      </c>
      <c r="U156" s="14" t="s">
        <v>1575</v>
      </c>
    </row>
    <row r="157" spans="1:21" ht="15" customHeight="1" x14ac:dyDescent="0.55000000000000004">
      <c r="A157" s="14" t="s">
        <v>1436</v>
      </c>
      <c r="B157" s="124" t="s">
        <v>1437</v>
      </c>
      <c r="C157" s="125" t="s">
        <v>49</v>
      </c>
      <c r="D157" s="14" t="s">
        <v>37</v>
      </c>
      <c r="E157" s="14" t="s">
        <v>26</v>
      </c>
      <c r="F157" s="14" t="s">
        <v>50</v>
      </c>
      <c r="G157" s="93">
        <v>42762</v>
      </c>
      <c r="H157" s="94">
        <v>17.600000000000001</v>
      </c>
      <c r="I157" s="94">
        <v>41.62</v>
      </c>
      <c r="J157" s="95">
        <v>2.3647999999999998</v>
      </c>
      <c r="K157" s="96">
        <v>39.26</v>
      </c>
      <c r="L157" s="95">
        <v>1.9199999999999998E-2</v>
      </c>
      <c r="M157" s="96">
        <v>0.8</v>
      </c>
      <c r="N157" s="96">
        <v>3.27</v>
      </c>
      <c r="O157" s="94">
        <v>-13.49</v>
      </c>
      <c r="P157" s="95">
        <v>0.15379999999999999</v>
      </c>
      <c r="Q157" s="96">
        <v>0</v>
      </c>
      <c r="R157" s="94">
        <v>19.68</v>
      </c>
      <c r="S157" s="14" t="s">
        <v>1591</v>
      </c>
      <c r="T157" s="128">
        <v>1152592994</v>
      </c>
      <c r="U157" s="14" t="s">
        <v>1595</v>
      </c>
    </row>
    <row r="158" spans="1:21" ht="15" customHeight="1" x14ac:dyDescent="0.55000000000000004">
      <c r="A158" s="14" t="s">
        <v>1438</v>
      </c>
      <c r="B158" s="124" t="s">
        <v>1439</v>
      </c>
      <c r="C158" s="125" t="s">
        <v>43</v>
      </c>
      <c r="D158" s="14" t="s">
        <v>37</v>
      </c>
      <c r="E158" s="14" t="s">
        <v>38</v>
      </c>
      <c r="F158" s="14" t="s">
        <v>39</v>
      </c>
      <c r="G158" s="93">
        <v>42763</v>
      </c>
      <c r="H158" s="94">
        <v>42.3</v>
      </c>
      <c r="I158" s="94">
        <v>20.91</v>
      </c>
      <c r="J158" s="95">
        <v>0.49430000000000002</v>
      </c>
      <c r="K158" s="96">
        <v>19.010000000000002</v>
      </c>
      <c r="L158" s="95">
        <v>1.43E-2</v>
      </c>
      <c r="M158" s="96">
        <v>1.3</v>
      </c>
      <c r="N158" s="14" t="s">
        <v>40</v>
      </c>
      <c r="O158" s="14" t="s">
        <v>40</v>
      </c>
      <c r="P158" s="95">
        <v>5.2499999999999998E-2</v>
      </c>
      <c r="Q158" s="96">
        <v>5</v>
      </c>
      <c r="R158" s="94">
        <v>24.73</v>
      </c>
      <c r="S158" s="14" t="s">
        <v>1588</v>
      </c>
      <c r="T158" s="128">
        <v>3677652571</v>
      </c>
      <c r="U158" s="14" t="s">
        <v>1575</v>
      </c>
    </row>
    <row r="159" spans="1:21" ht="15" customHeight="1" x14ac:dyDescent="0.55000000000000004">
      <c r="A159" s="14" t="s">
        <v>323</v>
      </c>
      <c r="B159" s="124" t="s">
        <v>324</v>
      </c>
      <c r="C159" s="125" t="s">
        <v>25</v>
      </c>
      <c r="D159" s="14" t="s">
        <v>31</v>
      </c>
      <c r="E159" s="14" t="s">
        <v>26</v>
      </c>
      <c r="F159" s="14" t="s">
        <v>46</v>
      </c>
      <c r="G159" s="93">
        <v>42550</v>
      </c>
      <c r="H159" s="94">
        <v>0</v>
      </c>
      <c r="I159" s="94">
        <v>27.32</v>
      </c>
      <c r="J159" s="14" t="s">
        <v>40</v>
      </c>
      <c r="K159" s="96">
        <v>75.89</v>
      </c>
      <c r="L159" s="95">
        <v>3.6600000000000001E-2</v>
      </c>
      <c r="M159" s="96">
        <v>0.6</v>
      </c>
      <c r="N159" s="96">
        <v>0.92</v>
      </c>
      <c r="O159" s="94">
        <v>-35.020000000000003</v>
      </c>
      <c r="P159" s="95">
        <v>0.33689999999999998</v>
      </c>
      <c r="Q159" s="96">
        <v>11</v>
      </c>
      <c r="R159" s="94">
        <v>13.74</v>
      </c>
      <c r="S159" s="14" t="s">
        <v>1586</v>
      </c>
      <c r="T159" s="128">
        <v>11666084749</v>
      </c>
      <c r="U159" s="14" t="s">
        <v>1573</v>
      </c>
    </row>
    <row r="160" spans="1:21" ht="15" customHeight="1" x14ac:dyDescent="0.55000000000000004">
      <c r="A160" s="14" t="s">
        <v>1440</v>
      </c>
      <c r="B160" s="124" t="s">
        <v>1441</v>
      </c>
      <c r="C160" s="125" t="s">
        <v>25</v>
      </c>
      <c r="D160" s="14" t="s">
        <v>31</v>
      </c>
      <c r="E160" s="14" t="s">
        <v>26</v>
      </c>
      <c r="F160" s="14" t="s">
        <v>46</v>
      </c>
      <c r="G160" s="93">
        <v>42766</v>
      </c>
      <c r="H160" s="94">
        <v>0</v>
      </c>
      <c r="I160" s="94">
        <v>22.55</v>
      </c>
      <c r="J160" s="14" t="s">
        <v>40</v>
      </c>
      <c r="K160" s="96">
        <v>72.739999999999995</v>
      </c>
      <c r="L160" s="95">
        <v>6.8699999999999997E-2</v>
      </c>
      <c r="M160" s="96">
        <v>1.3</v>
      </c>
      <c r="N160" s="96">
        <v>0.85</v>
      </c>
      <c r="O160" s="94">
        <v>-35.17</v>
      </c>
      <c r="P160" s="95">
        <v>0.32119999999999999</v>
      </c>
      <c r="Q160" s="96">
        <v>0</v>
      </c>
      <c r="R160" s="94">
        <v>6.12</v>
      </c>
      <c r="S160" s="14" t="s">
        <v>1597</v>
      </c>
      <c r="T160" s="128">
        <v>1167298658</v>
      </c>
      <c r="U160" s="14" t="s">
        <v>1595</v>
      </c>
    </row>
    <row r="161" spans="1:21" ht="15" customHeight="1" x14ac:dyDescent="0.55000000000000004">
      <c r="A161" s="14" t="s">
        <v>325</v>
      </c>
      <c r="B161" s="124" t="s">
        <v>326</v>
      </c>
      <c r="C161" s="125" t="s">
        <v>25</v>
      </c>
      <c r="D161" s="14" t="s">
        <v>31</v>
      </c>
      <c r="E161" s="14" t="s">
        <v>26</v>
      </c>
      <c r="F161" s="14" t="s">
        <v>46</v>
      </c>
      <c r="G161" s="93">
        <v>42333</v>
      </c>
      <c r="H161" s="94">
        <v>0</v>
      </c>
      <c r="I161" s="94">
        <v>15.57</v>
      </c>
      <c r="J161" s="14" t="s">
        <v>40</v>
      </c>
      <c r="K161" s="96">
        <v>31.14</v>
      </c>
      <c r="L161" s="95">
        <v>5.7999999999999996E-3</v>
      </c>
      <c r="M161" s="96">
        <v>1.5</v>
      </c>
      <c r="N161" s="96">
        <v>0.52</v>
      </c>
      <c r="O161" s="94">
        <v>-23.9</v>
      </c>
      <c r="P161" s="95">
        <v>0.1132</v>
      </c>
      <c r="Q161" s="96">
        <v>0</v>
      </c>
      <c r="R161" s="94">
        <v>0</v>
      </c>
      <c r="S161" s="14" t="s">
        <v>1574</v>
      </c>
      <c r="T161" s="128">
        <v>3558844110</v>
      </c>
      <c r="U161" s="14" t="s">
        <v>1575</v>
      </c>
    </row>
    <row r="162" spans="1:21" ht="15" customHeight="1" x14ac:dyDescent="0.55000000000000004">
      <c r="A162" s="14" t="s">
        <v>327</v>
      </c>
      <c r="B162" s="124" t="s">
        <v>328</v>
      </c>
      <c r="C162" s="125" t="s">
        <v>43</v>
      </c>
      <c r="D162" s="14" t="s">
        <v>37</v>
      </c>
      <c r="E162" s="14" t="s">
        <v>38</v>
      </c>
      <c r="F162" s="14" t="s">
        <v>39</v>
      </c>
      <c r="G162" s="93">
        <v>42557</v>
      </c>
      <c r="H162" s="94">
        <v>142.36000000000001</v>
      </c>
      <c r="I162" s="94">
        <v>93.86</v>
      </c>
      <c r="J162" s="95">
        <v>0.6593</v>
      </c>
      <c r="K162" s="96">
        <v>13.16</v>
      </c>
      <c r="L162" s="95">
        <v>1.7000000000000001E-2</v>
      </c>
      <c r="M162" s="96">
        <v>1.2</v>
      </c>
      <c r="N162" s="14" t="s">
        <v>40</v>
      </c>
      <c r="O162" s="14" t="s">
        <v>40</v>
      </c>
      <c r="P162" s="95">
        <v>2.3300000000000001E-2</v>
      </c>
      <c r="Q162" s="96">
        <v>4</v>
      </c>
      <c r="R162" s="94">
        <v>122.14</v>
      </c>
      <c r="S162" s="14" t="s">
        <v>1594</v>
      </c>
      <c r="T162" s="128">
        <v>45624524365</v>
      </c>
      <c r="U162" s="14" t="s">
        <v>1573</v>
      </c>
    </row>
    <row r="163" spans="1:21" ht="15" customHeight="1" x14ac:dyDescent="0.55000000000000004">
      <c r="A163" s="14" t="s">
        <v>329</v>
      </c>
      <c r="B163" s="124" t="s">
        <v>330</v>
      </c>
      <c r="C163" s="125" t="s">
        <v>32</v>
      </c>
      <c r="D163" s="14" t="s">
        <v>31</v>
      </c>
      <c r="E163" s="14" t="s">
        <v>26</v>
      </c>
      <c r="F163" s="14" t="s">
        <v>46</v>
      </c>
      <c r="G163" s="93">
        <v>42348</v>
      </c>
      <c r="H163" s="94">
        <v>0.12</v>
      </c>
      <c r="I163" s="94">
        <v>21.9</v>
      </c>
      <c r="J163" s="95">
        <v>182.5</v>
      </c>
      <c r="K163" s="96">
        <v>99.55</v>
      </c>
      <c r="L163" s="95">
        <v>3.7000000000000002E-3</v>
      </c>
      <c r="M163" s="96">
        <v>0.6</v>
      </c>
      <c r="N163" s="96">
        <v>0.81</v>
      </c>
      <c r="O163" s="94">
        <v>-7.61</v>
      </c>
      <c r="P163" s="95">
        <v>0.45519999999999999</v>
      </c>
      <c r="Q163" s="96">
        <v>4</v>
      </c>
      <c r="R163" s="94">
        <v>0</v>
      </c>
      <c r="S163" s="14" t="s">
        <v>1596</v>
      </c>
      <c r="T163" s="128">
        <v>10059718484</v>
      </c>
      <c r="U163" s="14" t="s">
        <v>1573</v>
      </c>
    </row>
    <row r="164" spans="1:21" ht="15" customHeight="1" x14ac:dyDescent="0.55000000000000004">
      <c r="A164" s="14" t="s">
        <v>331</v>
      </c>
      <c r="B164" s="124" t="s">
        <v>332</v>
      </c>
      <c r="C164" s="125" t="s">
        <v>118</v>
      </c>
      <c r="D164" s="14" t="s">
        <v>37</v>
      </c>
      <c r="E164" s="14" t="s">
        <v>26</v>
      </c>
      <c r="F164" s="14" t="s">
        <v>50</v>
      </c>
      <c r="G164" s="93">
        <v>42586</v>
      </c>
      <c r="H164" s="94">
        <v>5.24</v>
      </c>
      <c r="I164" s="94">
        <v>38.090000000000003</v>
      </c>
      <c r="J164" s="95">
        <v>7.2690999999999999</v>
      </c>
      <c r="K164" s="96">
        <v>17</v>
      </c>
      <c r="L164" s="95">
        <v>3.5400000000000001E-2</v>
      </c>
      <c r="M164" s="96">
        <v>0.5</v>
      </c>
      <c r="N164" s="96">
        <v>3.1</v>
      </c>
      <c r="O164" s="94">
        <v>0.77</v>
      </c>
      <c r="P164" s="95">
        <v>4.2500000000000003E-2</v>
      </c>
      <c r="Q164" s="96">
        <v>1</v>
      </c>
      <c r="R164" s="94">
        <v>19.23</v>
      </c>
      <c r="S164" s="14" t="s">
        <v>1577</v>
      </c>
      <c r="T164" s="128">
        <v>10882649645</v>
      </c>
      <c r="U164" s="14" t="s">
        <v>1573</v>
      </c>
    </row>
    <row r="165" spans="1:21" ht="15" customHeight="1" x14ac:dyDescent="0.55000000000000004">
      <c r="A165" s="14" t="s">
        <v>1475</v>
      </c>
      <c r="B165" s="124" t="s">
        <v>1476</v>
      </c>
      <c r="C165" s="125" t="s">
        <v>57</v>
      </c>
      <c r="D165" s="14" t="s">
        <v>37</v>
      </c>
      <c r="E165" s="14" t="s">
        <v>26</v>
      </c>
      <c r="F165" s="14" t="s">
        <v>50</v>
      </c>
      <c r="G165" s="93">
        <v>42768</v>
      </c>
      <c r="H165" s="94">
        <v>156.97999999999999</v>
      </c>
      <c r="I165" s="94">
        <v>182.58</v>
      </c>
      <c r="J165" s="95">
        <v>1.1631</v>
      </c>
      <c r="K165" s="96">
        <v>40.22</v>
      </c>
      <c r="L165" s="95">
        <v>0</v>
      </c>
      <c r="M165" s="96">
        <v>0.8</v>
      </c>
      <c r="N165" s="96">
        <v>4.05</v>
      </c>
      <c r="O165" s="94">
        <v>23.15</v>
      </c>
      <c r="P165" s="95">
        <v>0.15859999999999999</v>
      </c>
      <c r="Q165" s="96">
        <v>0</v>
      </c>
      <c r="R165" s="94">
        <v>79.180000000000007</v>
      </c>
      <c r="S165" s="14" t="s">
        <v>1572</v>
      </c>
      <c r="T165" s="128">
        <v>4480163239</v>
      </c>
      <c r="U165" s="14" t="s">
        <v>1575</v>
      </c>
    </row>
    <row r="166" spans="1:21" ht="15" customHeight="1" x14ac:dyDescent="0.55000000000000004">
      <c r="A166" s="14" t="s">
        <v>1477</v>
      </c>
      <c r="B166" s="124" t="s">
        <v>1478</v>
      </c>
      <c r="C166" s="125" t="s">
        <v>32</v>
      </c>
      <c r="D166" s="14" t="s">
        <v>31</v>
      </c>
      <c r="E166" s="14" t="s">
        <v>26</v>
      </c>
      <c r="F166" s="14" t="s">
        <v>46</v>
      </c>
      <c r="G166" s="93">
        <v>42768</v>
      </c>
      <c r="H166" s="94">
        <v>4.91</v>
      </c>
      <c r="I166" s="94">
        <v>16.649999999999999</v>
      </c>
      <c r="J166" s="95">
        <v>3.391</v>
      </c>
      <c r="K166" s="14" t="s">
        <v>40</v>
      </c>
      <c r="L166" s="95">
        <v>1.44E-2</v>
      </c>
      <c r="M166" s="96">
        <v>0.8</v>
      </c>
      <c r="N166" s="96">
        <v>3.79</v>
      </c>
      <c r="O166" s="94">
        <v>4.91</v>
      </c>
      <c r="P166" s="95">
        <v>-0.79930000000000001</v>
      </c>
      <c r="Q166" s="96">
        <v>0</v>
      </c>
      <c r="R166" s="94">
        <v>4.7300000000000004</v>
      </c>
      <c r="S166" s="14" t="s">
        <v>1572</v>
      </c>
      <c r="T166" s="128">
        <v>457571294</v>
      </c>
      <c r="U166" s="14" t="s">
        <v>1595</v>
      </c>
    </row>
    <row r="167" spans="1:21" ht="15" customHeight="1" x14ac:dyDescent="0.55000000000000004">
      <c r="A167" s="14" t="s">
        <v>333</v>
      </c>
      <c r="B167" s="124" t="s">
        <v>334</v>
      </c>
      <c r="C167" s="125" t="s">
        <v>25</v>
      </c>
      <c r="D167" s="14" t="s">
        <v>31</v>
      </c>
      <c r="E167" s="14" t="s">
        <v>26</v>
      </c>
      <c r="F167" s="14" t="s">
        <v>46</v>
      </c>
      <c r="G167" s="93">
        <v>42745</v>
      </c>
      <c r="H167" s="94">
        <v>80.739999999999995</v>
      </c>
      <c r="I167" s="94">
        <v>95.59</v>
      </c>
      <c r="J167" s="95">
        <v>1.1839</v>
      </c>
      <c r="K167" s="96">
        <v>18.53</v>
      </c>
      <c r="L167" s="95">
        <v>1.38E-2</v>
      </c>
      <c r="M167" s="96">
        <v>0.8</v>
      </c>
      <c r="N167" s="96">
        <v>1.49</v>
      </c>
      <c r="O167" s="94">
        <v>-16.190000000000001</v>
      </c>
      <c r="P167" s="95">
        <v>5.0099999999999999E-2</v>
      </c>
      <c r="Q167" s="96">
        <v>3</v>
      </c>
      <c r="R167" s="94">
        <v>43.63</v>
      </c>
      <c r="S167" s="14" t="s">
        <v>1610</v>
      </c>
      <c r="T167" s="128">
        <v>12722840487</v>
      </c>
      <c r="U167" s="14" t="s">
        <v>1573</v>
      </c>
    </row>
    <row r="168" spans="1:21" ht="15" customHeight="1" x14ac:dyDescent="0.55000000000000004">
      <c r="A168" s="14" t="s">
        <v>1479</v>
      </c>
      <c r="B168" s="124" t="s">
        <v>1480</v>
      </c>
      <c r="C168" s="125" t="s">
        <v>32</v>
      </c>
      <c r="D168" s="14" t="s">
        <v>31</v>
      </c>
      <c r="E168" s="14" t="s">
        <v>26</v>
      </c>
      <c r="F168" s="14" t="s">
        <v>46</v>
      </c>
      <c r="G168" s="93">
        <v>42769</v>
      </c>
      <c r="H168" s="94">
        <v>12.1</v>
      </c>
      <c r="I168" s="94">
        <v>39.89</v>
      </c>
      <c r="J168" s="95">
        <v>3.2967</v>
      </c>
      <c r="K168" s="96">
        <v>35.94</v>
      </c>
      <c r="L168" s="95">
        <v>1.9300000000000001E-2</v>
      </c>
      <c r="M168" s="96">
        <v>1.3</v>
      </c>
      <c r="N168" s="14" t="s">
        <v>40</v>
      </c>
      <c r="O168" s="14" t="s">
        <v>40</v>
      </c>
      <c r="P168" s="95">
        <v>0.13719999999999999</v>
      </c>
      <c r="Q168" s="96">
        <v>7</v>
      </c>
      <c r="R168" s="94">
        <v>0</v>
      </c>
      <c r="S168" s="14" t="s">
        <v>1601</v>
      </c>
      <c r="T168" s="128">
        <v>2318707615</v>
      </c>
      <c r="U168" s="14" t="s">
        <v>1575</v>
      </c>
    </row>
    <row r="169" spans="1:21" ht="15" customHeight="1" x14ac:dyDescent="0.55000000000000004">
      <c r="A169" s="14" t="s">
        <v>1481</v>
      </c>
      <c r="B169" s="124" t="s">
        <v>1482</v>
      </c>
      <c r="C169" s="125" t="s">
        <v>57</v>
      </c>
      <c r="D169" s="14" t="s">
        <v>37</v>
      </c>
      <c r="E169" s="14" t="s">
        <v>26</v>
      </c>
      <c r="F169" s="14" t="s">
        <v>50</v>
      </c>
      <c r="G169" s="93">
        <v>42769</v>
      </c>
      <c r="H169" s="94">
        <v>138.34</v>
      </c>
      <c r="I169" s="94">
        <v>199.14</v>
      </c>
      <c r="J169" s="95">
        <v>1.4395</v>
      </c>
      <c r="K169" s="96">
        <v>30.78</v>
      </c>
      <c r="L169" s="95">
        <v>0</v>
      </c>
      <c r="M169" s="96">
        <v>0.6</v>
      </c>
      <c r="N169" s="96">
        <v>1.74</v>
      </c>
      <c r="O169" s="94">
        <v>-17.170000000000002</v>
      </c>
      <c r="P169" s="95">
        <v>0.1114</v>
      </c>
      <c r="Q169" s="96">
        <v>0</v>
      </c>
      <c r="R169" s="94">
        <v>106.27</v>
      </c>
      <c r="S169" s="14" t="s">
        <v>1591</v>
      </c>
      <c r="T169" s="128">
        <v>9704537248</v>
      </c>
      <c r="U169" s="14" t="s">
        <v>1575</v>
      </c>
    </row>
    <row r="170" spans="1:21" ht="15" customHeight="1" x14ac:dyDescent="0.55000000000000004">
      <c r="A170" s="14" t="s">
        <v>335</v>
      </c>
      <c r="B170" s="124" t="s">
        <v>336</v>
      </c>
      <c r="C170" s="125" t="s">
        <v>25</v>
      </c>
      <c r="D170" s="14" t="s">
        <v>31</v>
      </c>
      <c r="E170" s="14" t="s">
        <v>26</v>
      </c>
      <c r="F170" s="14" t="s">
        <v>46</v>
      </c>
      <c r="G170" s="93">
        <v>42573</v>
      </c>
      <c r="H170" s="94">
        <v>0</v>
      </c>
      <c r="I170" s="94">
        <v>47.57</v>
      </c>
      <c r="J170" s="14" t="s">
        <v>40</v>
      </c>
      <c r="K170" s="96">
        <v>73.180000000000007</v>
      </c>
      <c r="L170" s="95">
        <v>5.1700000000000003E-2</v>
      </c>
      <c r="M170" s="96">
        <v>1.6</v>
      </c>
      <c r="N170" s="96">
        <v>1.24</v>
      </c>
      <c r="O170" s="94">
        <v>-40.020000000000003</v>
      </c>
      <c r="P170" s="95">
        <v>0.32340000000000002</v>
      </c>
      <c r="Q170" s="96">
        <v>0</v>
      </c>
      <c r="R170" s="94">
        <v>0</v>
      </c>
      <c r="S170" s="14" t="s">
        <v>1596</v>
      </c>
      <c r="T170" s="128">
        <v>59188476584</v>
      </c>
      <c r="U170" s="14" t="s">
        <v>1573</v>
      </c>
    </row>
    <row r="171" spans="1:21" ht="15" customHeight="1" x14ac:dyDescent="0.55000000000000004">
      <c r="A171" s="14" t="s">
        <v>1483</v>
      </c>
      <c r="B171" s="124" t="s">
        <v>1484</v>
      </c>
      <c r="C171" s="125" t="s">
        <v>25</v>
      </c>
      <c r="D171" s="14" t="s">
        <v>31</v>
      </c>
      <c r="E171" s="14" t="s">
        <v>26</v>
      </c>
      <c r="F171" s="14" t="s">
        <v>46</v>
      </c>
      <c r="G171" s="93">
        <v>42770</v>
      </c>
      <c r="H171" s="94">
        <v>37.35</v>
      </c>
      <c r="I171" s="94">
        <v>90.07</v>
      </c>
      <c r="J171" s="95">
        <v>2.4115000000000002</v>
      </c>
      <c r="K171" s="96">
        <v>92.86</v>
      </c>
      <c r="L171" s="95">
        <v>2.35E-2</v>
      </c>
      <c r="M171" s="96">
        <v>0.7</v>
      </c>
      <c r="N171" s="96">
        <v>0.18</v>
      </c>
      <c r="O171" s="94">
        <v>-26.36</v>
      </c>
      <c r="P171" s="95">
        <v>0.42180000000000001</v>
      </c>
      <c r="Q171" s="96">
        <v>7</v>
      </c>
      <c r="R171" s="94">
        <v>17.79</v>
      </c>
      <c r="S171" s="14" t="s">
        <v>1580</v>
      </c>
      <c r="T171" s="128">
        <v>4574936663</v>
      </c>
      <c r="U171" s="14" t="s">
        <v>1575</v>
      </c>
    </row>
    <row r="172" spans="1:21" ht="15" customHeight="1" x14ac:dyDescent="0.55000000000000004">
      <c r="A172" s="14" t="s">
        <v>1485</v>
      </c>
      <c r="B172" s="124" t="s">
        <v>1486</v>
      </c>
      <c r="C172" s="125" t="s">
        <v>49</v>
      </c>
      <c r="D172" s="14" t="s">
        <v>37</v>
      </c>
      <c r="E172" s="14" t="s">
        <v>26</v>
      </c>
      <c r="F172" s="14" t="s">
        <v>50</v>
      </c>
      <c r="G172" s="93">
        <v>42771</v>
      </c>
      <c r="H172" s="94">
        <v>28.86</v>
      </c>
      <c r="I172" s="94">
        <v>32.520000000000003</v>
      </c>
      <c r="J172" s="95">
        <v>1.1268</v>
      </c>
      <c r="K172" s="96">
        <v>30.97</v>
      </c>
      <c r="L172" s="95">
        <v>9.7999999999999997E-3</v>
      </c>
      <c r="M172" s="96">
        <v>0.7</v>
      </c>
      <c r="N172" s="96">
        <v>2.0699999999999998</v>
      </c>
      <c r="O172" s="94">
        <v>4.71</v>
      </c>
      <c r="P172" s="95">
        <v>0.1124</v>
      </c>
      <c r="Q172" s="96">
        <v>3</v>
      </c>
      <c r="R172" s="94">
        <v>17.440000000000001</v>
      </c>
      <c r="S172" s="14" t="s">
        <v>1611</v>
      </c>
      <c r="T172" s="128">
        <v>1504079094</v>
      </c>
      <c r="U172" s="14" t="s">
        <v>1595</v>
      </c>
    </row>
    <row r="173" spans="1:21" ht="15" customHeight="1" x14ac:dyDescent="0.55000000000000004">
      <c r="A173" s="14" t="s">
        <v>337</v>
      </c>
      <c r="B173" s="124" t="s">
        <v>338</v>
      </c>
      <c r="C173" s="125" t="s">
        <v>25</v>
      </c>
      <c r="D173" s="14" t="s">
        <v>31</v>
      </c>
      <c r="E173" s="14" t="s">
        <v>26</v>
      </c>
      <c r="F173" s="14" t="s">
        <v>46</v>
      </c>
      <c r="G173" s="93">
        <v>42569</v>
      </c>
      <c r="H173" s="94">
        <v>119.95</v>
      </c>
      <c r="I173" s="94">
        <v>177.18</v>
      </c>
      <c r="J173" s="95">
        <v>1.4771000000000001</v>
      </c>
      <c r="K173" s="96">
        <v>35.51</v>
      </c>
      <c r="L173" s="95">
        <v>9.2999999999999992E-3</v>
      </c>
      <c r="M173" s="96">
        <v>0.9</v>
      </c>
      <c r="N173" s="96">
        <v>0.97</v>
      </c>
      <c r="O173" s="94">
        <v>-13.21</v>
      </c>
      <c r="P173" s="95">
        <v>0.13500000000000001</v>
      </c>
      <c r="Q173" s="96">
        <v>13</v>
      </c>
      <c r="R173" s="94">
        <v>55.63</v>
      </c>
      <c r="S173" s="14" t="s">
        <v>1577</v>
      </c>
      <c r="T173" s="128">
        <v>77850899050</v>
      </c>
      <c r="U173" s="14" t="s">
        <v>1573</v>
      </c>
    </row>
    <row r="174" spans="1:21" ht="15" customHeight="1" x14ac:dyDescent="0.55000000000000004">
      <c r="A174" s="14" t="s">
        <v>1487</v>
      </c>
      <c r="B174" s="124" t="s">
        <v>1488</v>
      </c>
      <c r="C174" s="125" t="s">
        <v>25</v>
      </c>
      <c r="D174" s="14" t="s">
        <v>31</v>
      </c>
      <c r="E174" s="14" t="s">
        <v>32</v>
      </c>
      <c r="F174" s="14" t="s">
        <v>33</v>
      </c>
      <c r="G174" s="93">
        <v>42772</v>
      </c>
      <c r="H174" s="94">
        <v>19.71</v>
      </c>
      <c r="I174" s="94">
        <v>18.78</v>
      </c>
      <c r="J174" s="95">
        <v>0.95279999999999998</v>
      </c>
      <c r="K174" s="96">
        <v>36.82</v>
      </c>
      <c r="L174" s="95">
        <v>1.49E-2</v>
      </c>
      <c r="M174" s="96">
        <v>0.3</v>
      </c>
      <c r="N174" s="96">
        <v>1.1200000000000001</v>
      </c>
      <c r="O174" s="94">
        <v>-14.38</v>
      </c>
      <c r="P174" s="95">
        <v>0.1416</v>
      </c>
      <c r="Q174" s="96">
        <v>2</v>
      </c>
      <c r="R174" s="94">
        <v>3.71</v>
      </c>
      <c r="S174" s="14" t="s">
        <v>1599</v>
      </c>
      <c r="T174" s="128">
        <v>14098547074</v>
      </c>
      <c r="U174" s="14" t="s">
        <v>1573</v>
      </c>
    </row>
    <row r="175" spans="1:21" ht="15" customHeight="1" x14ac:dyDescent="0.55000000000000004">
      <c r="A175" s="14" t="s">
        <v>339</v>
      </c>
      <c r="B175" s="124" t="s">
        <v>340</v>
      </c>
      <c r="C175" s="125" t="s">
        <v>30</v>
      </c>
      <c r="D175" s="14" t="s">
        <v>31</v>
      </c>
      <c r="E175" s="14" t="s">
        <v>26</v>
      </c>
      <c r="F175" s="14" t="s">
        <v>46</v>
      </c>
      <c r="G175" s="93">
        <v>42569</v>
      </c>
      <c r="H175" s="94">
        <v>16.600000000000001</v>
      </c>
      <c r="I175" s="94">
        <v>59.35</v>
      </c>
      <c r="J175" s="95">
        <v>3.5752999999999999</v>
      </c>
      <c r="K175" s="96">
        <v>25.69</v>
      </c>
      <c r="L175" s="95">
        <v>2.1100000000000001E-2</v>
      </c>
      <c r="M175" s="96">
        <v>0.5</v>
      </c>
      <c r="N175" s="96">
        <v>0.86</v>
      </c>
      <c r="O175" s="94">
        <v>-14.03</v>
      </c>
      <c r="P175" s="95">
        <v>8.5999999999999993E-2</v>
      </c>
      <c r="Q175" s="96">
        <v>0</v>
      </c>
      <c r="R175" s="94">
        <v>17.600000000000001</v>
      </c>
      <c r="S175" s="14" t="s">
        <v>1585</v>
      </c>
      <c r="T175" s="128">
        <v>18180367451</v>
      </c>
      <c r="U175" s="14" t="s">
        <v>1573</v>
      </c>
    </row>
    <row r="176" spans="1:21" ht="15" customHeight="1" x14ac:dyDescent="0.55000000000000004">
      <c r="A176" s="14" t="s">
        <v>1489</v>
      </c>
      <c r="B176" s="124" t="s">
        <v>1490</v>
      </c>
      <c r="C176" s="125" t="s">
        <v>36</v>
      </c>
      <c r="D176" s="14" t="s">
        <v>37</v>
      </c>
      <c r="E176" s="14" t="s">
        <v>38</v>
      </c>
      <c r="F176" s="14" t="s">
        <v>39</v>
      </c>
      <c r="G176" s="93">
        <v>42773</v>
      </c>
      <c r="H176" s="94">
        <v>60.98</v>
      </c>
      <c r="I176" s="94">
        <v>31.58</v>
      </c>
      <c r="J176" s="95">
        <v>0.51790000000000003</v>
      </c>
      <c r="K176" s="96">
        <v>19.989999999999998</v>
      </c>
      <c r="L176" s="95">
        <v>1.9E-2</v>
      </c>
      <c r="M176" s="96">
        <v>1.2</v>
      </c>
      <c r="N176" s="14" t="s">
        <v>40</v>
      </c>
      <c r="O176" s="14" t="s">
        <v>40</v>
      </c>
      <c r="P176" s="95">
        <v>5.74E-2</v>
      </c>
      <c r="Q176" s="96">
        <v>5</v>
      </c>
      <c r="R176" s="94">
        <v>23.27</v>
      </c>
      <c r="S176" s="14" t="s">
        <v>1601</v>
      </c>
      <c r="T176" s="128">
        <v>978550699</v>
      </c>
      <c r="U176" s="14" t="s">
        <v>1595</v>
      </c>
    </row>
    <row r="177" spans="1:21" ht="15" customHeight="1" x14ac:dyDescent="0.55000000000000004">
      <c r="A177" s="14" t="s">
        <v>1612</v>
      </c>
      <c r="B177" s="124" t="s">
        <v>1613</v>
      </c>
      <c r="C177" s="125" t="s">
        <v>118</v>
      </c>
      <c r="D177" s="14" t="s">
        <v>37</v>
      </c>
      <c r="E177" s="14" t="s">
        <v>26</v>
      </c>
      <c r="F177" s="14" t="s">
        <v>50</v>
      </c>
      <c r="G177" s="93">
        <v>42774</v>
      </c>
      <c r="H177" s="94">
        <v>35.11</v>
      </c>
      <c r="I177" s="94">
        <v>76.099999999999994</v>
      </c>
      <c r="J177" s="95">
        <v>2.1675</v>
      </c>
      <c r="K177" s="96">
        <v>23.49</v>
      </c>
      <c r="L177" s="95">
        <v>2.0500000000000001E-2</v>
      </c>
      <c r="M177" s="96">
        <v>0.7</v>
      </c>
      <c r="N177" s="96">
        <v>3.01</v>
      </c>
      <c r="O177" s="94">
        <v>8.57</v>
      </c>
      <c r="P177" s="95">
        <v>7.4899999999999994E-2</v>
      </c>
      <c r="Q177" s="96">
        <v>4</v>
      </c>
      <c r="R177" s="94">
        <v>37.53</v>
      </c>
      <c r="S177" s="14" t="s">
        <v>1583</v>
      </c>
      <c r="T177" s="128">
        <v>889008325</v>
      </c>
      <c r="U177" s="14" t="s">
        <v>1595</v>
      </c>
    </row>
    <row r="178" spans="1:21" ht="15" customHeight="1" x14ac:dyDescent="0.55000000000000004">
      <c r="A178" s="14" t="s">
        <v>1614</v>
      </c>
      <c r="B178" s="124" t="s">
        <v>1615</v>
      </c>
      <c r="C178" s="125" t="s">
        <v>49</v>
      </c>
      <c r="D178" s="14" t="s">
        <v>37</v>
      </c>
      <c r="E178" s="14" t="s">
        <v>26</v>
      </c>
      <c r="F178" s="14" t="s">
        <v>50</v>
      </c>
      <c r="G178" s="93">
        <v>42774</v>
      </c>
      <c r="H178" s="94">
        <v>53.57</v>
      </c>
      <c r="I178" s="94">
        <v>59.14</v>
      </c>
      <c r="J178" s="95">
        <v>1.1040000000000001</v>
      </c>
      <c r="K178" s="96">
        <v>29.87</v>
      </c>
      <c r="L178" s="95">
        <v>0</v>
      </c>
      <c r="M178" s="96">
        <v>1</v>
      </c>
      <c r="N178" s="96">
        <v>1.76</v>
      </c>
      <c r="O178" s="94">
        <v>-2.8</v>
      </c>
      <c r="P178" s="95">
        <v>0.10680000000000001</v>
      </c>
      <c r="Q178" s="96">
        <v>0</v>
      </c>
      <c r="R178" s="94">
        <v>19.309999999999999</v>
      </c>
      <c r="S178" s="14" t="s">
        <v>1578</v>
      </c>
      <c r="T178" s="128">
        <v>6833037954</v>
      </c>
      <c r="U178" s="14" t="s">
        <v>1575</v>
      </c>
    </row>
    <row r="179" spans="1:21" ht="15" customHeight="1" x14ac:dyDescent="0.55000000000000004">
      <c r="A179" s="14" t="s">
        <v>1616</v>
      </c>
      <c r="B179" s="124" t="s">
        <v>1617</v>
      </c>
      <c r="C179" s="125" t="s">
        <v>30</v>
      </c>
      <c r="D179" s="14" t="s">
        <v>31</v>
      </c>
      <c r="E179" s="14" t="s">
        <v>38</v>
      </c>
      <c r="F179" s="14" t="s">
        <v>89</v>
      </c>
      <c r="G179" s="93">
        <v>42775</v>
      </c>
      <c r="H179" s="94">
        <v>204.2</v>
      </c>
      <c r="I179" s="94">
        <v>112</v>
      </c>
      <c r="J179" s="95">
        <v>0.54849999999999999</v>
      </c>
      <c r="K179" s="96">
        <v>21.13</v>
      </c>
      <c r="L179" s="95">
        <v>0</v>
      </c>
      <c r="M179" s="96">
        <v>-5.9</v>
      </c>
      <c r="N179" s="96">
        <v>1.7</v>
      </c>
      <c r="O179" s="94">
        <v>-27.08</v>
      </c>
      <c r="P179" s="95">
        <v>6.3200000000000006E-2</v>
      </c>
      <c r="Q179" s="96">
        <v>0</v>
      </c>
      <c r="R179" s="94">
        <v>83.9</v>
      </c>
      <c r="S179" s="14" t="s">
        <v>1578</v>
      </c>
      <c r="T179" s="128">
        <v>2008294960</v>
      </c>
      <c r="U179" s="14" t="s">
        <v>1575</v>
      </c>
    </row>
    <row r="180" spans="1:21" ht="15" customHeight="1" x14ac:dyDescent="0.55000000000000004">
      <c r="A180" s="14" t="s">
        <v>1618</v>
      </c>
      <c r="B180" s="124" t="s">
        <v>1619</v>
      </c>
      <c r="C180" s="125" t="s">
        <v>30</v>
      </c>
      <c r="D180" s="14" t="s">
        <v>31</v>
      </c>
      <c r="E180" s="14" t="s">
        <v>26</v>
      </c>
      <c r="F180" s="14" t="s">
        <v>46</v>
      </c>
      <c r="G180" s="93">
        <v>42775</v>
      </c>
      <c r="H180" s="94">
        <v>3.89</v>
      </c>
      <c r="I180" s="94">
        <v>26.9</v>
      </c>
      <c r="J180" s="95">
        <v>6.9151999999999996</v>
      </c>
      <c r="K180" s="96">
        <v>15.82</v>
      </c>
      <c r="L180" s="95">
        <v>8.4000000000000005E-2</v>
      </c>
      <c r="M180" s="96">
        <v>0.2</v>
      </c>
      <c r="N180" s="96">
        <v>1.41</v>
      </c>
      <c r="O180" s="94">
        <v>-10.38</v>
      </c>
      <c r="P180" s="95">
        <v>3.6600000000000001E-2</v>
      </c>
      <c r="Q180" s="96">
        <v>0</v>
      </c>
      <c r="R180" s="94">
        <v>9.26</v>
      </c>
      <c r="S180" s="14" t="s">
        <v>1581</v>
      </c>
      <c r="T180" s="128">
        <v>365393589</v>
      </c>
      <c r="U180" s="14" t="s">
        <v>1595</v>
      </c>
    </row>
    <row r="181" spans="1:21" ht="15" customHeight="1" x14ac:dyDescent="0.55000000000000004">
      <c r="A181" s="14" t="s">
        <v>1620</v>
      </c>
      <c r="B181" s="124" t="s">
        <v>1621</v>
      </c>
      <c r="C181" s="125" t="s">
        <v>24</v>
      </c>
      <c r="D181" s="14" t="s">
        <v>37</v>
      </c>
      <c r="E181" s="14" t="s">
        <v>38</v>
      </c>
      <c r="F181" s="14" t="s">
        <v>39</v>
      </c>
      <c r="G181" s="93">
        <v>42776</v>
      </c>
      <c r="H181" s="94">
        <v>132.41</v>
      </c>
      <c r="I181" s="94">
        <v>84.65</v>
      </c>
      <c r="J181" s="95">
        <v>0.63929999999999998</v>
      </c>
      <c r="K181" s="96">
        <v>20.8</v>
      </c>
      <c r="L181" s="95">
        <v>3.5400000000000001E-2</v>
      </c>
      <c r="M181" s="96">
        <v>0.4</v>
      </c>
      <c r="N181" s="14" t="s">
        <v>40</v>
      </c>
      <c r="O181" s="14" t="s">
        <v>40</v>
      </c>
      <c r="P181" s="95">
        <v>6.1499999999999999E-2</v>
      </c>
      <c r="Q181" s="96">
        <v>7</v>
      </c>
      <c r="R181" s="94">
        <v>31.26</v>
      </c>
      <c r="S181" s="14" t="s">
        <v>1580</v>
      </c>
      <c r="T181" s="128">
        <v>7470661111</v>
      </c>
      <c r="U181" s="14" t="s">
        <v>1575</v>
      </c>
    </row>
    <row r="182" spans="1:21" ht="15" customHeight="1" x14ac:dyDescent="0.55000000000000004">
      <c r="A182" s="14" t="s">
        <v>1622</v>
      </c>
      <c r="B182" s="124" t="s">
        <v>1623</v>
      </c>
      <c r="C182" s="125" t="s">
        <v>32</v>
      </c>
      <c r="D182" s="14" t="s">
        <v>31</v>
      </c>
      <c r="E182" s="14" t="s">
        <v>26</v>
      </c>
      <c r="F182" s="14" t="s">
        <v>46</v>
      </c>
      <c r="G182" s="93">
        <v>42779</v>
      </c>
      <c r="H182" s="94">
        <v>8.8000000000000007</v>
      </c>
      <c r="I182" s="94">
        <v>20.85</v>
      </c>
      <c r="J182" s="95">
        <v>2.3693</v>
      </c>
      <c r="K182" s="96">
        <v>61.32</v>
      </c>
      <c r="L182" s="95">
        <v>0</v>
      </c>
      <c r="M182" s="96">
        <v>1.3</v>
      </c>
      <c r="N182" s="96">
        <v>3.51</v>
      </c>
      <c r="O182" s="94">
        <v>8.8000000000000007</v>
      </c>
      <c r="P182" s="95">
        <v>0.2641</v>
      </c>
      <c r="Q182" s="96">
        <v>0</v>
      </c>
      <c r="R182" s="94">
        <v>0</v>
      </c>
      <c r="S182" s="14" t="s">
        <v>1572</v>
      </c>
      <c r="T182" s="128">
        <v>861516053</v>
      </c>
      <c r="U182" s="14" t="s">
        <v>1595</v>
      </c>
    </row>
    <row r="183" spans="1:21" ht="15" customHeight="1" x14ac:dyDescent="0.55000000000000004">
      <c r="A183" s="14" t="s">
        <v>1624</v>
      </c>
      <c r="B183" s="124" t="s">
        <v>1625</v>
      </c>
      <c r="C183" s="125" t="s">
        <v>32</v>
      </c>
      <c r="D183" s="14" t="s">
        <v>31</v>
      </c>
      <c r="E183" s="14" t="s">
        <v>26</v>
      </c>
      <c r="F183" s="14" t="s">
        <v>46</v>
      </c>
      <c r="G183" s="93">
        <v>42779</v>
      </c>
      <c r="H183" s="94">
        <v>0</v>
      </c>
      <c r="I183" s="94">
        <v>17.87</v>
      </c>
      <c r="J183" s="14" t="s">
        <v>40</v>
      </c>
      <c r="K183" s="14" t="s">
        <v>40</v>
      </c>
      <c r="L183" s="95">
        <v>5.5999999999999999E-3</v>
      </c>
      <c r="M183" s="105" t="e">
        <v>#N/A</v>
      </c>
      <c r="N183" s="96">
        <v>0.54</v>
      </c>
      <c r="O183" s="94">
        <v>-154.76</v>
      </c>
      <c r="P183" s="95">
        <v>-4.5900000000000003E-2</v>
      </c>
      <c r="Q183" s="96">
        <v>0</v>
      </c>
      <c r="R183" s="94">
        <v>0</v>
      </c>
      <c r="S183" s="14" t="s">
        <v>1596</v>
      </c>
      <c r="T183" s="128">
        <v>763593428</v>
      </c>
      <c r="U183" s="14" t="s">
        <v>1595</v>
      </c>
    </row>
    <row r="184" spans="1:21" ht="15" customHeight="1" x14ac:dyDescent="0.55000000000000004">
      <c r="A184" s="14" t="s">
        <v>1626</v>
      </c>
      <c r="B184" s="124" t="s">
        <v>1627</v>
      </c>
      <c r="C184" s="125" t="s">
        <v>32</v>
      </c>
      <c r="D184" s="14" t="s">
        <v>31</v>
      </c>
      <c r="E184" s="14" t="s">
        <v>26</v>
      </c>
      <c r="F184" s="14" t="s">
        <v>46</v>
      </c>
      <c r="G184" s="93">
        <v>42780</v>
      </c>
      <c r="H184" s="94">
        <v>11.09</v>
      </c>
      <c r="I184" s="94">
        <v>27.14</v>
      </c>
      <c r="J184" s="95">
        <v>2.4472</v>
      </c>
      <c r="K184" s="96">
        <v>339.25</v>
      </c>
      <c r="L184" s="95">
        <v>0</v>
      </c>
      <c r="M184" s="96">
        <v>1.3</v>
      </c>
      <c r="N184" s="96">
        <v>6.99</v>
      </c>
      <c r="O184" s="94">
        <v>11.09</v>
      </c>
      <c r="P184" s="95">
        <v>1.6537999999999999</v>
      </c>
      <c r="Q184" s="96">
        <v>0</v>
      </c>
      <c r="R184" s="94">
        <v>9.93</v>
      </c>
      <c r="S184" s="14" t="s">
        <v>1572</v>
      </c>
      <c r="T184" s="128">
        <v>2655143458</v>
      </c>
      <c r="U184" s="14" t="s">
        <v>1575</v>
      </c>
    </row>
    <row r="185" spans="1:21" ht="15" customHeight="1" x14ac:dyDescent="0.55000000000000004">
      <c r="A185" s="14" t="s">
        <v>1628</v>
      </c>
      <c r="B185" s="124" t="s">
        <v>1629</v>
      </c>
      <c r="C185" s="125" t="s">
        <v>36</v>
      </c>
      <c r="D185" s="14" t="s">
        <v>37</v>
      </c>
      <c r="E185" s="14" t="s">
        <v>38</v>
      </c>
      <c r="F185" s="14" t="s">
        <v>39</v>
      </c>
      <c r="G185" s="93">
        <v>42780</v>
      </c>
      <c r="H185" s="94">
        <v>138.47999999999999</v>
      </c>
      <c r="I185" s="94">
        <v>88.01</v>
      </c>
      <c r="J185" s="95">
        <v>0.63549999999999995</v>
      </c>
      <c r="K185" s="96">
        <v>21.26</v>
      </c>
      <c r="L185" s="95">
        <v>1.37E-2</v>
      </c>
      <c r="M185" s="96">
        <v>0.4</v>
      </c>
      <c r="N185" s="96">
        <v>3.7</v>
      </c>
      <c r="O185" s="94">
        <v>-2.33</v>
      </c>
      <c r="P185" s="95">
        <v>6.3799999999999996E-2</v>
      </c>
      <c r="Q185" s="96">
        <v>4</v>
      </c>
      <c r="R185" s="94">
        <v>41.94</v>
      </c>
      <c r="S185" s="14" t="s">
        <v>1587</v>
      </c>
      <c r="T185" s="128">
        <v>4279733662</v>
      </c>
      <c r="U185" s="14" t="s">
        <v>1575</v>
      </c>
    </row>
    <row r="186" spans="1:21" ht="15" customHeight="1" x14ac:dyDescent="0.55000000000000004">
      <c r="A186" s="14" t="s">
        <v>1690</v>
      </c>
      <c r="B186" s="124" t="s">
        <v>1691</v>
      </c>
      <c r="C186" s="125" t="s">
        <v>36</v>
      </c>
      <c r="D186" s="14" t="s">
        <v>37</v>
      </c>
      <c r="E186" s="14" t="s">
        <v>38</v>
      </c>
      <c r="F186" s="14" t="s">
        <v>39</v>
      </c>
      <c r="G186" s="93">
        <v>42786</v>
      </c>
      <c r="H186" s="94">
        <v>139.88</v>
      </c>
      <c r="I186" s="94">
        <v>86.97</v>
      </c>
      <c r="J186" s="95">
        <v>0.62170000000000003</v>
      </c>
      <c r="K186" s="96">
        <v>23.96</v>
      </c>
      <c r="L186" s="95">
        <v>0</v>
      </c>
      <c r="M186" s="96">
        <v>1</v>
      </c>
      <c r="N186" s="96">
        <v>1.53</v>
      </c>
      <c r="O186" s="94">
        <v>-25.4</v>
      </c>
      <c r="P186" s="95">
        <v>7.7299999999999994E-2</v>
      </c>
      <c r="Q186" s="96">
        <v>0</v>
      </c>
      <c r="R186" s="94">
        <v>44.36</v>
      </c>
      <c r="S186" s="14" t="s">
        <v>1591</v>
      </c>
      <c r="T186" s="128">
        <v>4189749456</v>
      </c>
      <c r="U186" s="14" t="s">
        <v>1575</v>
      </c>
    </row>
    <row r="187" spans="1:21" ht="15" customHeight="1" x14ac:dyDescent="0.55000000000000004">
      <c r="A187" s="14" t="s">
        <v>341</v>
      </c>
      <c r="B187" s="124" t="s">
        <v>342</v>
      </c>
      <c r="C187" s="125" t="s">
        <v>32</v>
      </c>
      <c r="D187" s="14" t="s">
        <v>31</v>
      </c>
      <c r="E187" s="14" t="s">
        <v>26</v>
      </c>
      <c r="F187" s="14" t="s">
        <v>46</v>
      </c>
      <c r="G187" s="93">
        <v>42399</v>
      </c>
      <c r="H187" s="94">
        <v>0</v>
      </c>
      <c r="I187" s="94">
        <v>81.349999999999994</v>
      </c>
      <c r="J187" s="14" t="s">
        <v>40</v>
      </c>
      <c r="K187" s="14" t="s">
        <v>40</v>
      </c>
      <c r="L187" s="95">
        <v>0</v>
      </c>
      <c r="M187" s="96">
        <v>1.4</v>
      </c>
      <c r="N187" s="96">
        <v>0.74</v>
      </c>
      <c r="O187" s="94">
        <v>-4.8499999999999996</v>
      </c>
      <c r="P187" s="95">
        <v>-1.9794</v>
      </c>
      <c r="Q187" s="96">
        <v>0</v>
      </c>
      <c r="R187" s="94">
        <v>4.9000000000000004</v>
      </c>
      <c r="S187" s="14" t="s">
        <v>1630</v>
      </c>
      <c r="T187" s="128">
        <v>56510217113</v>
      </c>
      <c r="U187" s="14" t="s">
        <v>1573</v>
      </c>
    </row>
    <row r="188" spans="1:21" ht="15" customHeight="1" x14ac:dyDescent="0.55000000000000004">
      <c r="A188" s="14" t="s">
        <v>1692</v>
      </c>
      <c r="B188" s="124" t="s">
        <v>1693</v>
      </c>
      <c r="C188" s="125" t="s">
        <v>32</v>
      </c>
      <c r="D188" s="14" t="s">
        <v>31</v>
      </c>
      <c r="E188" s="14" t="s">
        <v>26</v>
      </c>
      <c r="F188" s="14" t="s">
        <v>46</v>
      </c>
      <c r="G188" s="93">
        <v>42786</v>
      </c>
      <c r="H188" s="94">
        <v>1.7</v>
      </c>
      <c r="I188" s="94">
        <v>6.65</v>
      </c>
      <c r="J188" s="95">
        <v>3.9117999999999999</v>
      </c>
      <c r="K188" s="14" t="s">
        <v>40</v>
      </c>
      <c r="L188" s="95">
        <v>0</v>
      </c>
      <c r="M188" s="96">
        <v>0.8</v>
      </c>
      <c r="N188" s="96">
        <v>3.09</v>
      </c>
      <c r="O188" s="94">
        <v>1.7</v>
      </c>
      <c r="P188" s="95">
        <v>-0.13239999999999999</v>
      </c>
      <c r="Q188" s="96">
        <v>0</v>
      </c>
      <c r="R188" s="94">
        <v>0</v>
      </c>
      <c r="S188" s="14" t="s">
        <v>1587</v>
      </c>
      <c r="T188" s="128">
        <v>492758317</v>
      </c>
      <c r="U188" s="14" t="s">
        <v>1595</v>
      </c>
    </row>
    <row r="189" spans="1:21" ht="15" customHeight="1" x14ac:dyDescent="0.55000000000000004">
      <c r="A189" s="14" t="s">
        <v>1710</v>
      </c>
      <c r="B189" s="124" t="s">
        <v>1711</v>
      </c>
      <c r="C189" s="125" t="s">
        <v>49</v>
      </c>
      <c r="D189" s="14" t="s">
        <v>37</v>
      </c>
      <c r="E189" s="14" t="s">
        <v>26</v>
      </c>
      <c r="F189" s="14" t="s">
        <v>50</v>
      </c>
      <c r="G189" s="93">
        <v>42789</v>
      </c>
      <c r="H189" s="94">
        <v>0</v>
      </c>
      <c r="I189" s="94">
        <v>40.56</v>
      </c>
      <c r="J189" s="14" t="s">
        <v>40</v>
      </c>
      <c r="K189" s="96">
        <v>40.159999999999997</v>
      </c>
      <c r="L189" s="95">
        <v>1.78E-2</v>
      </c>
      <c r="M189" s="96">
        <v>2.1</v>
      </c>
      <c r="N189" s="96">
        <v>3.29</v>
      </c>
      <c r="O189" s="94">
        <v>-13.18</v>
      </c>
      <c r="P189" s="95">
        <v>0.1583</v>
      </c>
      <c r="Q189" s="96">
        <v>0</v>
      </c>
      <c r="R189" s="94">
        <v>18.829999999999998</v>
      </c>
      <c r="S189" s="14" t="s">
        <v>1598</v>
      </c>
      <c r="T189" s="128">
        <v>1922183000</v>
      </c>
      <c r="U189" s="14" t="s">
        <v>1595</v>
      </c>
    </row>
    <row r="190" spans="1:21" ht="15" customHeight="1" x14ac:dyDescent="0.55000000000000004">
      <c r="A190" s="14" t="s">
        <v>1712</v>
      </c>
      <c r="B190" s="124" t="s">
        <v>1713</v>
      </c>
      <c r="C190" s="125" t="s">
        <v>57</v>
      </c>
      <c r="D190" s="14" t="s">
        <v>37</v>
      </c>
      <c r="E190" s="14" t="s">
        <v>26</v>
      </c>
      <c r="F190" s="14" t="s">
        <v>50</v>
      </c>
      <c r="G190" s="93">
        <v>42789</v>
      </c>
      <c r="H190" s="94">
        <v>25.29</v>
      </c>
      <c r="I190" s="94">
        <v>40.4</v>
      </c>
      <c r="J190" s="95">
        <v>1.5974999999999999</v>
      </c>
      <c r="K190" s="96">
        <v>28.25</v>
      </c>
      <c r="L190" s="95">
        <v>0</v>
      </c>
      <c r="M190" s="96">
        <v>0.6</v>
      </c>
      <c r="N190" s="96">
        <v>1.55</v>
      </c>
      <c r="O190" s="94">
        <v>2.09</v>
      </c>
      <c r="P190" s="95">
        <v>9.8799999999999999E-2</v>
      </c>
      <c r="Q190" s="96">
        <v>0</v>
      </c>
      <c r="R190" s="94">
        <v>15.36</v>
      </c>
      <c r="S190" s="14" t="s">
        <v>1591</v>
      </c>
      <c r="T190" s="128">
        <v>783136900</v>
      </c>
      <c r="U190" s="14" t="s">
        <v>1595</v>
      </c>
    </row>
    <row r="191" spans="1:21" ht="15" customHeight="1" x14ac:dyDescent="0.55000000000000004">
      <c r="A191" s="14" t="s">
        <v>1714</v>
      </c>
      <c r="B191" s="124" t="s">
        <v>1715</v>
      </c>
      <c r="C191" s="125" t="s">
        <v>49</v>
      </c>
      <c r="D191" s="14" t="s">
        <v>37</v>
      </c>
      <c r="E191" s="14" t="s">
        <v>26</v>
      </c>
      <c r="F191" s="14" t="s">
        <v>50</v>
      </c>
      <c r="G191" s="93">
        <v>42790</v>
      </c>
      <c r="H191" s="94">
        <v>1.68</v>
      </c>
      <c r="I191" s="94">
        <v>16</v>
      </c>
      <c r="J191" s="95">
        <v>9.5237999999999996</v>
      </c>
      <c r="K191" s="96">
        <v>50</v>
      </c>
      <c r="L191" s="95">
        <v>1.9E-3</v>
      </c>
      <c r="M191" s="96">
        <v>1.2</v>
      </c>
      <c r="N191" s="96">
        <v>4.8899999999999997</v>
      </c>
      <c r="O191" s="94">
        <v>1.22</v>
      </c>
      <c r="P191" s="95">
        <v>0.20749999999999999</v>
      </c>
      <c r="Q191" s="96">
        <v>1</v>
      </c>
      <c r="R191" s="94">
        <v>7.57</v>
      </c>
      <c r="S191" s="14" t="s">
        <v>1591</v>
      </c>
      <c r="T191" s="128">
        <v>512396608</v>
      </c>
      <c r="U191" s="14" t="s">
        <v>1595</v>
      </c>
    </row>
    <row r="192" spans="1:21" ht="15" customHeight="1" x14ac:dyDescent="0.55000000000000004">
      <c r="A192" s="14" t="s">
        <v>1716</v>
      </c>
      <c r="B192" s="124" t="s">
        <v>1717</v>
      </c>
      <c r="C192" s="125" t="s">
        <v>32</v>
      </c>
      <c r="D192" s="14" t="s">
        <v>31</v>
      </c>
      <c r="E192" s="14" t="s">
        <v>26</v>
      </c>
      <c r="F192" s="14" t="s">
        <v>46</v>
      </c>
      <c r="G192" s="93">
        <v>42791</v>
      </c>
      <c r="H192" s="94">
        <v>0</v>
      </c>
      <c r="I192" s="94">
        <v>32.549999999999997</v>
      </c>
      <c r="J192" s="14" t="s">
        <v>40</v>
      </c>
      <c r="K192" s="14" t="s">
        <v>40</v>
      </c>
      <c r="L192" s="95">
        <v>0</v>
      </c>
      <c r="M192" s="96">
        <v>2.2000000000000002</v>
      </c>
      <c r="N192" s="96">
        <v>0.34</v>
      </c>
      <c r="O192" s="94">
        <v>-24.06</v>
      </c>
      <c r="P192" s="95">
        <v>-6.7699999999999996E-2</v>
      </c>
      <c r="Q192" s="96">
        <v>0</v>
      </c>
      <c r="R192" s="94">
        <v>2.79</v>
      </c>
      <c r="S192" s="14" t="s">
        <v>1596</v>
      </c>
      <c r="T192" s="128">
        <v>2183537667</v>
      </c>
      <c r="U192" s="14" t="s">
        <v>1575</v>
      </c>
    </row>
    <row r="193" spans="1:21" ht="15" customHeight="1" x14ac:dyDescent="0.55000000000000004">
      <c r="A193" s="14" t="s">
        <v>343</v>
      </c>
      <c r="B193" s="124" t="s">
        <v>344</v>
      </c>
      <c r="C193" s="125" t="s">
        <v>49</v>
      </c>
      <c r="D193" s="14" t="s">
        <v>31</v>
      </c>
      <c r="E193" s="14" t="s">
        <v>38</v>
      </c>
      <c r="F193" s="14" t="s">
        <v>89</v>
      </c>
      <c r="G193" s="93">
        <v>42569</v>
      </c>
      <c r="H193" s="94">
        <v>91.6</v>
      </c>
      <c r="I193" s="94">
        <v>68.56</v>
      </c>
      <c r="J193" s="95">
        <v>0.74850000000000005</v>
      </c>
      <c r="K193" s="96">
        <v>28.81</v>
      </c>
      <c r="L193" s="95">
        <v>1.21E-2</v>
      </c>
      <c r="M193" s="96">
        <v>1</v>
      </c>
      <c r="N193" s="96">
        <v>1.31</v>
      </c>
      <c r="O193" s="94">
        <v>-16.27</v>
      </c>
      <c r="P193" s="95">
        <v>0.10150000000000001</v>
      </c>
      <c r="Q193" s="96">
        <v>1</v>
      </c>
      <c r="R193" s="94">
        <v>29.93</v>
      </c>
      <c r="S193" s="14" t="s">
        <v>1581</v>
      </c>
      <c r="T193" s="128">
        <v>9594564892</v>
      </c>
      <c r="U193" s="14" t="s">
        <v>1575</v>
      </c>
    </row>
    <row r="194" spans="1:21" ht="15" customHeight="1" x14ac:dyDescent="0.55000000000000004">
      <c r="A194" s="14" t="s">
        <v>345</v>
      </c>
      <c r="B194" s="124" t="s">
        <v>346</v>
      </c>
      <c r="C194" s="125" t="s">
        <v>24</v>
      </c>
      <c r="D194" s="14" t="s">
        <v>25</v>
      </c>
      <c r="E194" s="14" t="s">
        <v>32</v>
      </c>
      <c r="F194" s="14" t="s">
        <v>125</v>
      </c>
      <c r="G194" s="93">
        <v>42746</v>
      </c>
      <c r="H194" s="94">
        <v>37.19</v>
      </c>
      <c r="I194" s="94">
        <v>34.18</v>
      </c>
      <c r="J194" s="95">
        <v>0.91910000000000003</v>
      </c>
      <c r="K194" s="96">
        <v>17.09</v>
      </c>
      <c r="L194" s="95">
        <v>2.9000000000000001E-2</v>
      </c>
      <c r="M194" s="96">
        <v>1.4</v>
      </c>
      <c r="N194" s="96">
        <v>3.58</v>
      </c>
      <c r="O194" s="94">
        <v>4</v>
      </c>
      <c r="P194" s="95">
        <v>4.2999999999999997E-2</v>
      </c>
      <c r="Q194" s="96">
        <v>7</v>
      </c>
      <c r="R194" s="94">
        <v>25.55</v>
      </c>
      <c r="S194" s="14" t="s">
        <v>1584</v>
      </c>
      <c r="T194" s="128">
        <v>170869327163</v>
      </c>
      <c r="U194" s="14" t="s">
        <v>1573</v>
      </c>
    </row>
    <row r="195" spans="1:21" ht="15" customHeight="1" x14ac:dyDescent="0.55000000000000004">
      <c r="A195" s="14" t="s">
        <v>1718</v>
      </c>
      <c r="B195" s="124" t="s">
        <v>1719</v>
      </c>
      <c r="C195" s="125" t="s">
        <v>118</v>
      </c>
      <c r="D195" s="14" t="s">
        <v>37</v>
      </c>
      <c r="E195" s="14" t="s">
        <v>32</v>
      </c>
      <c r="F195" s="14" t="s">
        <v>44</v>
      </c>
      <c r="G195" s="93">
        <v>42792</v>
      </c>
      <c r="H195" s="94">
        <v>43.69</v>
      </c>
      <c r="I195" s="94">
        <v>39.409999999999997</v>
      </c>
      <c r="J195" s="95">
        <v>0.90200000000000002</v>
      </c>
      <c r="K195" s="96">
        <v>20.63</v>
      </c>
      <c r="L195" s="95">
        <v>1.8800000000000001E-2</v>
      </c>
      <c r="M195" s="96">
        <v>0.9</v>
      </c>
      <c r="N195" s="96">
        <v>2.2200000000000002</v>
      </c>
      <c r="O195" s="94">
        <v>-2.4500000000000002</v>
      </c>
      <c r="P195" s="95">
        <v>6.0699999999999997E-2</v>
      </c>
      <c r="Q195" s="96">
        <v>5</v>
      </c>
      <c r="R195" s="94">
        <v>20.47</v>
      </c>
      <c r="S195" s="14" t="s">
        <v>1581</v>
      </c>
      <c r="T195" s="128">
        <v>1270168649</v>
      </c>
      <c r="U195" s="14" t="s">
        <v>1595</v>
      </c>
    </row>
    <row r="196" spans="1:21" ht="15" customHeight="1" x14ac:dyDescent="0.55000000000000004">
      <c r="A196" s="14" t="s">
        <v>1720</v>
      </c>
      <c r="B196" s="124" t="s">
        <v>1721</v>
      </c>
      <c r="C196" s="125" t="s">
        <v>24</v>
      </c>
      <c r="D196" s="14" t="s">
        <v>37</v>
      </c>
      <c r="E196" s="14" t="s">
        <v>32</v>
      </c>
      <c r="F196" s="14" t="s">
        <v>44</v>
      </c>
      <c r="G196" s="93">
        <v>42793</v>
      </c>
      <c r="H196" s="94">
        <v>99.67</v>
      </c>
      <c r="I196" s="94">
        <v>103.3</v>
      </c>
      <c r="J196" s="95">
        <v>1.0364</v>
      </c>
      <c r="K196" s="96">
        <v>22.26</v>
      </c>
      <c r="L196" s="95">
        <v>1.26E-2</v>
      </c>
      <c r="M196" s="96">
        <v>0.8</v>
      </c>
      <c r="N196" s="96">
        <v>2.64</v>
      </c>
      <c r="O196" s="94">
        <v>-2.21</v>
      </c>
      <c r="P196" s="95">
        <v>6.88E-2</v>
      </c>
      <c r="Q196" s="96">
        <v>20</v>
      </c>
      <c r="R196" s="94">
        <v>70.650000000000006</v>
      </c>
      <c r="S196" s="14" t="s">
        <v>1632</v>
      </c>
      <c r="T196" s="128">
        <v>6688804633</v>
      </c>
      <c r="U196" s="14" t="s">
        <v>1575</v>
      </c>
    </row>
    <row r="197" spans="1:21" ht="15" customHeight="1" x14ac:dyDescent="0.55000000000000004">
      <c r="A197" s="14" t="s">
        <v>1543</v>
      </c>
      <c r="B197" s="124" t="s">
        <v>1722</v>
      </c>
      <c r="C197" s="125" t="s">
        <v>30</v>
      </c>
      <c r="D197" s="14" t="s">
        <v>31</v>
      </c>
      <c r="E197" s="14" t="s">
        <v>32</v>
      </c>
      <c r="F197" s="14" t="s">
        <v>33</v>
      </c>
      <c r="G197" s="93">
        <v>42794</v>
      </c>
      <c r="H197" s="94">
        <v>31.42</v>
      </c>
      <c r="I197" s="94">
        <v>29.82</v>
      </c>
      <c r="J197" s="95">
        <v>0.94910000000000005</v>
      </c>
      <c r="K197" s="96">
        <v>36.369999999999997</v>
      </c>
      <c r="L197" s="95">
        <v>1.34E-2</v>
      </c>
      <c r="M197" s="105" t="e">
        <v>#N/A</v>
      </c>
      <c r="N197" s="96">
        <v>0.99</v>
      </c>
      <c r="O197" s="94">
        <v>-21.64</v>
      </c>
      <c r="P197" s="95">
        <v>0.13930000000000001</v>
      </c>
      <c r="Q197" s="96">
        <v>2</v>
      </c>
      <c r="R197" s="94">
        <v>9.3000000000000007</v>
      </c>
      <c r="S197" s="14" t="s">
        <v>1581</v>
      </c>
      <c r="T197" s="128">
        <v>4910453356</v>
      </c>
      <c r="U197" s="14" t="s">
        <v>1575</v>
      </c>
    </row>
    <row r="198" spans="1:21" ht="15" customHeight="1" x14ac:dyDescent="0.55000000000000004">
      <c r="A198" s="14" t="s">
        <v>347</v>
      </c>
      <c r="B198" s="124" t="s">
        <v>348</v>
      </c>
      <c r="C198" s="125" t="s">
        <v>57</v>
      </c>
      <c r="D198" s="14" t="s">
        <v>25</v>
      </c>
      <c r="E198" s="14" t="s">
        <v>26</v>
      </c>
      <c r="F198" s="14" t="s">
        <v>27</v>
      </c>
      <c r="G198" s="93">
        <v>42586</v>
      </c>
      <c r="H198" s="94">
        <v>27.64</v>
      </c>
      <c r="I198" s="94">
        <v>48.56</v>
      </c>
      <c r="J198" s="95">
        <v>1.7568999999999999</v>
      </c>
      <c r="K198" s="96">
        <v>26.39</v>
      </c>
      <c r="L198" s="95">
        <v>1.4800000000000001E-2</v>
      </c>
      <c r="M198" s="96">
        <v>1.2</v>
      </c>
      <c r="N198" s="96">
        <v>0.98</v>
      </c>
      <c r="O198" s="94">
        <v>-21.75</v>
      </c>
      <c r="P198" s="95">
        <v>8.9499999999999996E-2</v>
      </c>
      <c r="Q198" s="96">
        <v>12</v>
      </c>
      <c r="R198" s="94">
        <v>21.49</v>
      </c>
      <c r="S198" s="14" t="s">
        <v>1631</v>
      </c>
      <c r="T198" s="128">
        <v>45201698656</v>
      </c>
      <c r="U198" s="14" t="s">
        <v>1573</v>
      </c>
    </row>
    <row r="199" spans="1:21" ht="15" customHeight="1" x14ac:dyDescent="0.55000000000000004">
      <c r="A199" s="14" t="s">
        <v>349</v>
      </c>
      <c r="B199" s="124" t="s">
        <v>350</v>
      </c>
      <c r="C199" s="125" t="s">
        <v>43</v>
      </c>
      <c r="D199" s="14" t="s">
        <v>37</v>
      </c>
      <c r="E199" s="14" t="s">
        <v>38</v>
      </c>
      <c r="F199" s="14" t="s">
        <v>39</v>
      </c>
      <c r="G199" s="93">
        <v>42572</v>
      </c>
      <c r="H199" s="94">
        <v>167.73</v>
      </c>
      <c r="I199" s="94">
        <v>118.01</v>
      </c>
      <c r="J199" s="95">
        <v>0.7036</v>
      </c>
      <c r="K199" s="96">
        <v>27.07</v>
      </c>
      <c r="L199" s="95">
        <v>8.8999999999999999E-3</v>
      </c>
      <c r="M199" s="96">
        <v>0.9</v>
      </c>
      <c r="N199" s="96">
        <v>1.95</v>
      </c>
      <c r="O199" s="94">
        <v>-6.11</v>
      </c>
      <c r="P199" s="95">
        <v>9.2799999999999994E-2</v>
      </c>
      <c r="Q199" s="96">
        <v>20</v>
      </c>
      <c r="R199" s="94">
        <v>40.340000000000003</v>
      </c>
      <c r="S199" s="14" t="s">
        <v>1583</v>
      </c>
      <c r="T199" s="128">
        <v>12399831349</v>
      </c>
      <c r="U199" s="14" t="s">
        <v>1573</v>
      </c>
    </row>
    <row r="200" spans="1:21" ht="15" customHeight="1" x14ac:dyDescent="0.55000000000000004">
      <c r="A200" s="14" t="s">
        <v>351</v>
      </c>
      <c r="B200" s="124" t="s">
        <v>352</v>
      </c>
      <c r="C200" s="125" t="s">
        <v>57</v>
      </c>
      <c r="D200" s="14" t="s">
        <v>31</v>
      </c>
      <c r="E200" s="14" t="s">
        <v>26</v>
      </c>
      <c r="F200" s="14" t="s">
        <v>46</v>
      </c>
      <c r="G200" s="93">
        <v>42412</v>
      </c>
      <c r="H200" s="94">
        <v>0</v>
      </c>
      <c r="I200" s="94">
        <v>24.26</v>
      </c>
      <c r="J200" s="14" t="s">
        <v>40</v>
      </c>
      <c r="K200" s="96">
        <v>17.21</v>
      </c>
      <c r="L200" s="95">
        <v>8.8999999999999996E-2</v>
      </c>
      <c r="M200" s="96">
        <v>0.8</v>
      </c>
      <c r="N200" s="96">
        <v>0.57999999999999996</v>
      </c>
      <c r="O200" s="94">
        <v>-55.66</v>
      </c>
      <c r="P200" s="95">
        <v>4.3499999999999997E-2</v>
      </c>
      <c r="Q200" s="96">
        <v>0</v>
      </c>
      <c r="R200" s="94">
        <v>34.369999999999997</v>
      </c>
      <c r="S200" s="14" t="s">
        <v>1597</v>
      </c>
      <c r="T200" s="128">
        <v>13276102544</v>
      </c>
      <c r="U200" s="14" t="s">
        <v>1573</v>
      </c>
    </row>
    <row r="201" spans="1:21" ht="15" customHeight="1" x14ac:dyDescent="0.55000000000000004">
      <c r="A201" s="14" t="s">
        <v>353</v>
      </c>
      <c r="B201" s="124" t="s">
        <v>354</v>
      </c>
      <c r="C201" s="125" t="s">
        <v>36</v>
      </c>
      <c r="D201" s="14" t="s">
        <v>37</v>
      </c>
      <c r="E201" s="14" t="s">
        <v>38</v>
      </c>
      <c r="F201" s="14" t="s">
        <v>39</v>
      </c>
      <c r="G201" s="93">
        <v>42552</v>
      </c>
      <c r="H201" s="94">
        <v>98.59</v>
      </c>
      <c r="I201" s="94">
        <v>59.27</v>
      </c>
      <c r="J201" s="95">
        <v>0.60119999999999996</v>
      </c>
      <c r="K201" s="96">
        <v>22.37</v>
      </c>
      <c r="L201" s="95">
        <v>0</v>
      </c>
      <c r="M201" s="96">
        <v>1.3</v>
      </c>
      <c r="N201" s="96">
        <v>3.69</v>
      </c>
      <c r="O201" s="94">
        <v>7.27</v>
      </c>
      <c r="P201" s="95">
        <v>6.93E-2</v>
      </c>
      <c r="Q201" s="96">
        <v>0</v>
      </c>
      <c r="R201" s="94">
        <v>34.21</v>
      </c>
      <c r="S201" s="14" t="s">
        <v>1581</v>
      </c>
      <c r="T201" s="128">
        <v>36007730593</v>
      </c>
      <c r="U201" s="14" t="s">
        <v>1573</v>
      </c>
    </row>
    <row r="202" spans="1:21" ht="15" customHeight="1" x14ac:dyDescent="0.55000000000000004">
      <c r="A202" s="14" t="s">
        <v>355</v>
      </c>
      <c r="B202" s="124" t="s">
        <v>356</v>
      </c>
      <c r="C202" s="125" t="s">
        <v>30</v>
      </c>
      <c r="D202" s="14" t="s">
        <v>31</v>
      </c>
      <c r="E202" s="14" t="s">
        <v>32</v>
      </c>
      <c r="F202" s="14" t="s">
        <v>33</v>
      </c>
      <c r="G202" s="93">
        <v>42511</v>
      </c>
      <c r="H202" s="94">
        <v>87.53</v>
      </c>
      <c r="I202" s="94">
        <v>78.95</v>
      </c>
      <c r="J202" s="95">
        <v>0.90200000000000002</v>
      </c>
      <c r="K202" s="96">
        <v>28</v>
      </c>
      <c r="L202" s="95">
        <v>0</v>
      </c>
      <c r="M202" s="96">
        <v>1.6</v>
      </c>
      <c r="N202" s="96">
        <v>1.1000000000000001</v>
      </c>
      <c r="O202" s="94">
        <v>-10.66</v>
      </c>
      <c r="P202" s="95">
        <v>9.7500000000000003E-2</v>
      </c>
      <c r="Q202" s="96">
        <v>0</v>
      </c>
      <c r="R202" s="94">
        <v>38.479999999999997</v>
      </c>
      <c r="S202" s="14" t="s">
        <v>1584</v>
      </c>
      <c r="T202" s="128">
        <v>12340944032</v>
      </c>
      <c r="U202" s="14" t="s">
        <v>1573</v>
      </c>
    </row>
    <row r="203" spans="1:21" ht="15" customHeight="1" x14ac:dyDescent="0.55000000000000004">
      <c r="A203" s="14" t="s">
        <v>357</v>
      </c>
      <c r="B203" s="124" t="s">
        <v>358</v>
      </c>
      <c r="C203" s="125" t="s">
        <v>49</v>
      </c>
      <c r="D203" s="14" t="s">
        <v>31</v>
      </c>
      <c r="E203" s="14" t="s">
        <v>38</v>
      </c>
      <c r="F203" s="14" t="s">
        <v>89</v>
      </c>
      <c r="G203" s="93">
        <v>42349</v>
      </c>
      <c r="H203" s="94">
        <v>108.55</v>
      </c>
      <c r="I203" s="94">
        <v>80.58</v>
      </c>
      <c r="J203" s="95">
        <v>0.74229999999999996</v>
      </c>
      <c r="K203" s="96">
        <v>20.25</v>
      </c>
      <c r="L203" s="95">
        <v>1.84E-2</v>
      </c>
      <c r="M203" s="96">
        <v>0.9</v>
      </c>
      <c r="N203" s="96">
        <v>1.43</v>
      </c>
      <c r="O203" s="94">
        <v>-21.8</v>
      </c>
      <c r="P203" s="95">
        <v>5.8700000000000002E-2</v>
      </c>
      <c r="Q203" s="96">
        <v>12</v>
      </c>
      <c r="R203" s="94">
        <v>60.18</v>
      </c>
      <c r="S203" s="14" t="s">
        <v>1577</v>
      </c>
      <c r="T203" s="128">
        <v>82579865325</v>
      </c>
      <c r="U203" s="14" t="s">
        <v>1573</v>
      </c>
    </row>
    <row r="204" spans="1:21" ht="15" customHeight="1" x14ac:dyDescent="0.55000000000000004">
      <c r="A204" s="14" t="s">
        <v>359</v>
      </c>
      <c r="B204" s="124" t="s">
        <v>360</v>
      </c>
      <c r="C204" s="125" t="s">
        <v>57</v>
      </c>
      <c r="D204" s="14" t="s">
        <v>31</v>
      </c>
      <c r="E204" s="14" t="s">
        <v>26</v>
      </c>
      <c r="F204" s="14" t="s">
        <v>46</v>
      </c>
      <c r="G204" s="93">
        <v>42600</v>
      </c>
      <c r="H204" s="94">
        <v>0</v>
      </c>
      <c r="I204" s="94">
        <v>112.5</v>
      </c>
      <c r="J204" s="14" t="s">
        <v>40</v>
      </c>
      <c r="K204" s="96">
        <v>24.04</v>
      </c>
      <c r="L204" s="95">
        <v>3.7999999999999999E-2</v>
      </c>
      <c r="M204" s="96">
        <v>1.2</v>
      </c>
      <c r="N204" s="96">
        <v>1.3</v>
      </c>
      <c r="O204" s="94">
        <v>-43.72</v>
      </c>
      <c r="P204" s="95">
        <v>7.7700000000000005E-2</v>
      </c>
      <c r="Q204" s="96">
        <v>20</v>
      </c>
      <c r="R204" s="94">
        <v>0</v>
      </c>
      <c r="S204" s="14" t="s">
        <v>1596</v>
      </c>
      <c r="T204" s="128">
        <v>216126577800</v>
      </c>
      <c r="U204" s="14" t="s">
        <v>1573</v>
      </c>
    </row>
    <row r="205" spans="1:21" ht="15" customHeight="1" x14ac:dyDescent="0.55000000000000004">
      <c r="A205" s="14" t="s">
        <v>25</v>
      </c>
      <c r="B205" s="124" t="s">
        <v>361</v>
      </c>
      <c r="C205" s="125" t="s">
        <v>25</v>
      </c>
      <c r="D205" s="14" t="s">
        <v>31</v>
      </c>
      <c r="E205" s="14" t="s">
        <v>26</v>
      </c>
      <c r="F205" s="14" t="s">
        <v>46</v>
      </c>
      <c r="G205" s="93">
        <v>42573</v>
      </c>
      <c r="H205" s="94">
        <v>51.21</v>
      </c>
      <c r="I205" s="94">
        <v>77.64</v>
      </c>
      <c r="J205" s="95">
        <v>1.5161</v>
      </c>
      <c r="K205" s="96">
        <v>26.32</v>
      </c>
      <c r="L205" s="95">
        <v>3.4000000000000002E-2</v>
      </c>
      <c r="M205" s="96">
        <v>0.3</v>
      </c>
      <c r="N205" s="96">
        <v>0.49</v>
      </c>
      <c r="O205" s="94">
        <v>-71.739999999999995</v>
      </c>
      <c r="P205" s="95">
        <v>8.9099999999999999E-2</v>
      </c>
      <c r="Q205" s="96">
        <v>13</v>
      </c>
      <c r="R205" s="94">
        <v>42.27</v>
      </c>
      <c r="S205" s="14" t="s">
        <v>1586</v>
      </c>
      <c r="T205" s="128">
        <v>48578752740</v>
      </c>
      <c r="U205" s="14" t="s">
        <v>1573</v>
      </c>
    </row>
    <row r="206" spans="1:21" ht="15" customHeight="1" x14ac:dyDescent="0.55000000000000004">
      <c r="A206" s="14" t="s">
        <v>362</v>
      </c>
      <c r="B206" s="124" t="s">
        <v>363</v>
      </c>
      <c r="C206" s="125" t="s">
        <v>49</v>
      </c>
      <c r="D206" s="14" t="s">
        <v>31</v>
      </c>
      <c r="E206" s="14" t="s">
        <v>38</v>
      </c>
      <c r="F206" s="14" t="s">
        <v>89</v>
      </c>
      <c r="G206" s="93">
        <v>42559</v>
      </c>
      <c r="H206" s="94">
        <v>201.82</v>
      </c>
      <c r="I206" s="94">
        <v>49.93</v>
      </c>
      <c r="J206" s="95">
        <v>0.24740000000000001</v>
      </c>
      <c r="K206" s="96">
        <v>9.5299999999999994</v>
      </c>
      <c r="L206" s="95">
        <v>0.01</v>
      </c>
      <c r="M206" s="96">
        <v>0.8</v>
      </c>
      <c r="N206" s="96">
        <v>0.51</v>
      </c>
      <c r="O206" s="94">
        <v>-42.03</v>
      </c>
      <c r="P206" s="95">
        <v>5.1000000000000004E-3</v>
      </c>
      <c r="Q206" s="96">
        <v>4</v>
      </c>
      <c r="R206" s="94">
        <v>42.87</v>
      </c>
      <c r="S206" s="14" t="s">
        <v>1576</v>
      </c>
      <c r="T206" s="128">
        <v>37378136524</v>
      </c>
      <c r="U206" s="14" t="s">
        <v>1573</v>
      </c>
    </row>
    <row r="207" spans="1:21" ht="15" customHeight="1" x14ac:dyDescent="0.55000000000000004">
      <c r="A207" s="14" t="s">
        <v>364</v>
      </c>
      <c r="B207" s="124" t="s">
        <v>365</v>
      </c>
      <c r="C207" s="125" t="s">
        <v>57</v>
      </c>
      <c r="D207" s="14" t="s">
        <v>37</v>
      </c>
      <c r="E207" s="14" t="s">
        <v>26</v>
      </c>
      <c r="F207" s="14" t="s">
        <v>50</v>
      </c>
      <c r="G207" s="93">
        <v>42610</v>
      </c>
      <c r="H207" s="94">
        <v>36.35</v>
      </c>
      <c r="I207" s="94">
        <v>78.540000000000006</v>
      </c>
      <c r="J207" s="95">
        <v>2.1606999999999998</v>
      </c>
      <c r="K207" s="96">
        <v>23.87</v>
      </c>
      <c r="L207" s="95">
        <v>1.9400000000000001E-2</v>
      </c>
      <c r="M207" s="96">
        <v>1.7</v>
      </c>
      <c r="N207" s="96">
        <v>2.16</v>
      </c>
      <c r="O207" s="94">
        <v>-15.74</v>
      </c>
      <c r="P207" s="95">
        <v>7.6899999999999996E-2</v>
      </c>
      <c r="Q207" s="96">
        <v>0</v>
      </c>
      <c r="R207" s="94">
        <v>28.57</v>
      </c>
      <c r="S207" s="14" t="s">
        <v>1632</v>
      </c>
      <c r="T207" s="128">
        <v>67410171292</v>
      </c>
      <c r="U207" s="14" t="s">
        <v>1573</v>
      </c>
    </row>
    <row r="208" spans="1:21" ht="15" customHeight="1" x14ac:dyDescent="0.55000000000000004">
      <c r="A208" s="14" t="s">
        <v>366</v>
      </c>
      <c r="B208" s="124" t="s">
        <v>367</v>
      </c>
      <c r="C208" s="125" t="s">
        <v>36</v>
      </c>
      <c r="D208" s="14" t="s">
        <v>25</v>
      </c>
      <c r="E208" s="14" t="s">
        <v>26</v>
      </c>
      <c r="F208" s="14" t="s">
        <v>27</v>
      </c>
      <c r="G208" s="93">
        <v>42545</v>
      </c>
      <c r="H208" s="94">
        <v>68.11</v>
      </c>
      <c r="I208" s="94">
        <v>109.49</v>
      </c>
      <c r="J208" s="95">
        <v>1.6074999999999999</v>
      </c>
      <c r="K208" s="96">
        <v>17.55</v>
      </c>
      <c r="L208" s="95">
        <v>2.1899999999999999E-2</v>
      </c>
      <c r="M208" s="96">
        <v>0.7</v>
      </c>
      <c r="N208" s="96">
        <v>2.1</v>
      </c>
      <c r="O208" s="94">
        <v>-29.52</v>
      </c>
      <c r="P208" s="95">
        <v>4.5199999999999997E-2</v>
      </c>
      <c r="Q208" s="96">
        <v>13</v>
      </c>
      <c r="R208" s="94">
        <v>43.86</v>
      </c>
      <c r="S208" s="14" t="s">
        <v>1589</v>
      </c>
      <c r="T208" s="128">
        <v>35134364540</v>
      </c>
      <c r="U208" s="14" t="s">
        <v>1573</v>
      </c>
    </row>
    <row r="209" spans="1:21" ht="15" customHeight="1" x14ac:dyDescent="0.55000000000000004">
      <c r="A209" s="14" t="s">
        <v>368</v>
      </c>
      <c r="B209" s="124" t="s">
        <v>369</v>
      </c>
      <c r="C209" s="125" t="s">
        <v>24</v>
      </c>
      <c r="D209" s="14" t="s">
        <v>25</v>
      </c>
      <c r="E209" s="14" t="s">
        <v>38</v>
      </c>
      <c r="F209" s="14" t="s">
        <v>131</v>
      </c>
      <c r="G209" s="93">
        <v>42763</v>
      </c>
      <c r="H209" s="94">
        <v>109.91</v>
      </c>
      <c r="I209" s="94">
        <v>71.14</v>
      </c>
      <c r="J209" s="95">
        <v>0.64729999999999999</v>
      </c>
      <c r="K209" s="96">
        <v>12.93</v>
      </c>
      <c r="L209" s="95">
        <v>1.6299999999999999E-2</v>
      </c>
      <c r="M209" s="96">
        <v>1.4</v>
      </c>
      <c r="N209" s="14" t="s">
        <v>40</v>
      </c>
      <c r="O209" s="14" t="s">
        <v>40</v>
      </c>
      <c r="P209" s="95">
        <v>2.2200000000000001E-2</v>
      </c>
      <c r="Q209" s="96">
        <v>7</v>
      </c>
      <c r="R209" s="94">
        <v>62.08</v>
      </c>
      <c r="S209" s="14" t="s">
        <v>1633</v>
      </c>
      <c r="T209" s="128">
        <v>27584779485</v>
      </c>
      <c r="U209" s="14" t="s">
        <v>1573</v>
      </c>
    </row>
    <row r="210" spans="1:21" ht="15" customHeight="1" x14ac:dyDescent="0.55000000000000004">
      <c r="A210" s="14" t="s">
        <v>370</v>
      </c>
      <c r="B210" s="124" t="s">
        <v>371</v>
      </c>
      <c r="C210" s="125" t="s">
        <v>36</v>
      </c>
      <c r="D210" s="14" t="s">
        <v>37</v>
      </c>
      <c r="E210" s="14" t="s">
        <v>38</v>
      </c>
      <c r="F210" s="14" t="s">
        <v>39</v>
      </c>
      <c r="G210" s="93">
        <v>42586</v>
      </c>
      <c r="H210" s="94">
        <v>136.62</v>
      </c>
      <c r="I210" s="94">
        <v>73.02</v>
      </c>
      <c r="J210" s="95">
        <v>0.53449999999999998</v>
      </c>
      <c r="K210" s="96">
        <v>18.72</v>
      </c>
      <c r="L210" s="95">
        <v>1.2500000000000001E-2</v>
      </c>
      <c r="M210" s="96">
        <v>0.8</v>
      </c>
      <c r="N210" s="96">
        <v>1.73</v>
      </c>
      <c r="O210" s="94">
        <v>-8.5399999999999991</v>
      </c>
      <c r="P210" s="95">
        <v>5.11E-2</v>
      </c>
      <c r="Q210" s="96">
        <v>2</v>
      </c>
      <c r="R210" s="94">
        <v>44.12</v>
      </c>
      <c r="S210" s="14" t="s">
        <v>1577</v>
      </c>
      <c r="T210" s="128">
        <v>20026765414</v>
      </c>
      <c r="U210" s="14" t="s">
        <v>1573</v>
      </c>
    </row>
    <row r="211" spans="1:21" ht="15" customHeight="1" x14ac:dyDescent="0.55000000000000004">
      <c r="A211" s="14" t="s">
        <v>372</v>
      </c>
      <c r="B211" s="124" t="s">
        <v>373</v>
      </c>
      <c r="C211" s="125" t="s">
        <v>36</v>
      </c>
      <c r="D211" s="14" t="s">
        <v>25</v>
      </c>
      <c r="E211" s="14" t="s">
        <v>32</v>
      </c>
      <c r="F211" s="14" t="s">
        <v>125</v>
      </c>
      <c r="G211" s="93">
        <v>42579</v>
      </c>
      <c r="H211" s="94">
        <v>91.91</v>
      </c>
      <c r="I211" s="94">
        <v>97.44</v>
      </c>
      <c r="J211" s="95">
        <v>1.0602</v>
      </c>
      <c r="K211" s="96">
        <v>20.64</v>
      </c>
      <c r="L211" s="95">
        <v>1.6E-2</v>
      </c>
      <c r="M211" s="96">
        <v>0.7</v>
      </c>
      <c r="N211" s="96">
        <v>1.36</v>
      </c>
      <c r="O211" s="94">
        <v>-28.61</v>
      </c>
      <c r="P211" s="95">
        <v>6.0699999999999997E-2</v>
      </c>
      <c r="Q211" s="96">
        <v>2</v>
      </c>
      <c r="R211" s="94">
        <v>60.49</v>
      </c>
      <c r="S211" s="14" t="s">
        <v>1591</v>
      </c>
      <c r="T211" s="128">
        <v>13419564101</v>
      </c>
      <c r="U211" s="14" t="s">
        <v>1573</v>
      </c>
    </row>
    <row r="212" spans="1:21" ht="15" customHeight="1" x14ac:dyDescent="0.55000000000000004">
      <c r="A212" s="14" t="s">
        <v>374</v>
      </c>
      <c r="B212" s="124" t="s">
        <v>375</v>
      </c>
      <c r="C212" s="125" t="s">
        <v>43</v>
      </c>
      <c r="D212" s="14" t="s">
        <v>37</v>
      </c>
      <c r="E212" s="14" t="s">
        <v>38</v>
      </c>
      <c r="F212" s="14" t="s">
        <v>39</v>
      </c>
      <c r="G212" s="93">
        <v>42746</v>
      </c>
      <c r="H212" s="94">
        <v>70.209999999999994</v>
      </c>
      <c r="I212" s="94">
        <v>32</v>
      </c>
      <c r="J212" s="95">
        <v>0.45579999999999998</v>
      </c>
      <c r="K212" s="96">
        <v>14.68</v>
      </c>
      <c r="L212" s="95">
        <v>0.01</v>
      </c>
      <c r="M212" s="96">
        <v>1.1000000000000001</v>
      </c>
      <c r="N212" s="96">
        <v>6.64</v>
      </c>
      <c r="O212" s="94">
        <v>13.03</v>
      </c>
      <c r="P212" s="95">
        <v>3.09E-2</v>
      </c>
      <c r="Q212" s="96">
        <v>4</v>
      </c>
      <c r="R212" s="94">
        <v>32.39</v>
      </c>
      <c r="S212" s="14" t="s">
        <v>1582</v>
      </c>
      <c r="T212" s="128">
        <v>12192856320</v>
      </c>
      <c r="U212" s="14" t="s">
        <v>1573</v>
      </c>
    </row>
    <row r="213" spans="1:21" ht="15" customHeight="1" x14ac:dyDescent="0.55000000000000004">
      <c r="A213" s="14" t="s">
        <v>376</v>
      </c>
      <c r="B213" s="124" t="s">
        <v>377</v>
      </c>
      <c r="C213" s="125" t="s">
        <v>25</v>
      </c>
      <c r="D213" s="14" t="s">
        <v>31</v>
      </c>
      <c r="E213" s="14" t="s">
        <v>26</v>
      </c>
      <c r="F213" s="14" t="s">
        <v>46</v>
      </c>
      <c r="G213" s="93">
        <v>42791</v>
      </c>
      <c r="H213" s="94">
        <v>59.28</v>
      </c>
      <c r="I213" s="94">
        <v>85.55</v>
      </c>
      <c r="J213" s="95">
        <v>1.4432</v>
      </c>
      <c r="K213" s="96">
        <v>21.6</v>
      </c>
      <c r="L213" s="95">
        <v>6.7000000000000002E-3</v>
      </c>
      <c r="M213" s="96">
        <v>1</v>
      </c>
      <c r="N213" s="96">
        <v>0.97</v>
      </c>
      <c r="O213" s="94">
        <v>-22.33</v>
      </c>
      <c r="P213" s="95">
        <v>6.5500000000000003E-2</v>
      </c>
      <c r="Q213" s="96">
        <v>4</v>
      </c>
      <c r="R213" s="94">
        <v>53.93</v>
      </c>
      <c r="S213" s="14" t="s">
        <v>1589</v>
      </c>
      <c r="T213" s="128">
        <v>59344580115</v>
      </c>
      <c r="U213" s="14" t="s">
        <v>1573</v>
      </c>
    </row>
    <row r="214" spans="1:21" ht="15" customHeight="1" x14ac:dyDescent="0.55000000000000004">
      <c r="A214" s="14" t="s">
        <v>378</v>
      </c>
      <c r="B214" s="124" t="s">
        <v>379</v>
      </c>
      <c r="C214" s="125" t="s">
        <v>49</v>
      </c>
      <c r="D214" s="14" t="s">
        <v>31</v>
      </c>
      <c r="E214" s="14" t="s">
        <v>38</v>
      </c>
      <c r="F214" s="14" t="s">
        <v>89</v>
      </c>
      <c r="G214" s="93">
        <v>42348</v>
      </c>
      <c r="H214" s="94">
        <v>157.29</v>
      </c>
      <c r="I214" s="94">
        <v>110.09</v>
      </c>
      <c r="J214" s="95">
        <v>0.69989999999999997</v>
      </c>
      <c r="K214" s="96">
        <v>23.78</v>
      </c>
      <c r="L214" s="95">
        <v>1.24E-2</v>
      </c>
      <c r="M214" s="96">
        <v>1.3</v>
      </c>
      <c r="N214" s="96">
        <v>1.03</v>
      </c>
      <c r="O214" s="94">
        <v>-15.88</v>
      </c>
      <c r="P214" s="95">
        <v>7.6399999999999996E-2</v>
      </c>
      <c r="Q214" s="96">
        <v>6</v>
      </c>
      <c r="R214" s="94">
        <v>58.42</v>
      </c>
      <c r="S214" s="14" t="s">
        <v>1593</v>
      </c>
      <c r="T214" s="128">
        <v>173937603791</v>
      </c>
      <c r="U214" s="14" t="s">
        <v>1573</v>
      </c>
    </row>
    <row r="215" spans="1:21" ht="15" customHeight="1" x14ac:dyDescent="0.55000000000000004">
      <c r="A215" s="14" t="s">
        <v>380</v>
      </c>
      <c r="B215" s="124" t="s">
        <v>381</v>
      </c>
      <c r="C215" s="125" t="s">
        <v>49</v>
      </c>
      <c r="D215" s="14" t="s">
        <v>31</v>
      </c>
      <c r="E215" s="14" t="s">
        <v>38</v>
      </c>
      <c r="F215" s="14" t="s">
        <v>89</v>
      </c>
      <c r="G215" s="93">
        <v>42583</v>
      </c>
      <c r="H215" s="94">
        <v>40.1</v>
      </c>
      <c r="I215" s="94">
        <v>28.76</v>
      </c>
      <c r="J215" s="95">
        <v>0.71719999999999995</v>
      </c>
      <c r="K215" s="96">
        <v>17.64</v>
      </c>
      <c r="L215" s="95">
        <v>0</v>
      </c>
      <c r="M215" s="96">
        <v>1.6</v>
      </c>
      <c r="N215" s="96">
        <v>1.94</v>
      </c>
      <c r="O215" s="94">
        <v>-12.45</v>
      </c>
      <c r="P215" s="95">
        <v>4.5699999999999998E-2</v>
      </c>
      <c r="Q215" s="96">
        <v>0</v>
      </c>
      <c r="R215" s="94">
        <v>22.86</v>
      </c>
      <c r="S215" s="14" t="s">
        <v>1593</v>
      </c>
      <c r="T215" s="128">
        <v>10932327530</v>
      </c>
      <c r="U215" s="14" t="s">
        <v>1573</v>
      </c>
    </row>
    <row r="216" spans="1:21" ht="15" customHeight="1" x14ac:dyDescent="0.55000000000000004">
      <c r="A216" s="14" t="s">
        <v>382</v>
      </c>
      <c r="B216" s="124" t="s">
        <v>381</v>
      </c>
      <c r="C216" s="125" t="s">
        <v>49</v>
      </c>
      <c r="D216" s="14" t="s">
        <v>31</v>
      </c>
      <c r="E216" s="14" t="s">
        <v>38</v>
      </c>
      <c r="F216" s="14" t="s">
        <v>89</v>
      </c>
      <c r="G216" s="93">
        <v>42583</v>
      </c>
      <c r="H216" s="94">
        <v>40.1</v>
      </c>
      <c r="I216" s="94">
        <v>28.07</v>
      </c>
      <c r="J216" s="95">
        <v>0.7</v>
      </c>
      <c r="K216" s="96">
        <v>17.22</v>
      </c>
      <c r="L216" s="95">
        <v>0</v>
      </c>
      <c r="M216" s="96">
        <v>1.5</v>
      </c>
      <c r="N216" s="96">
        <v>1.94</v>
      </c>
      <c r="O216" s="94">
        <v>-12.45</v>
      </c>
      <c r="P216" s="95">
        <v>4.36E-2</v>
      </c>
      <c r="Q216" s="96">
        <v>0</v>
      </c>
      <c r="R216" s="94">
        <v>22.86</v>
      </c>
      <c r="S216" s="14" t="s">
        <v>1593</v>
      </c>
      <c r="T216" s="128">
        <v>10939129602</v>
      </c>
      <c r="U216" s="14" t="s">
        <v>1573</v>
      </c>
    </row>
    <row r="217" spans="1:21" ht="15" customHeight="1" x14ac:dyDescent="0.55000000000000004">
      <c r="A217" s="14" t="s">
        <v>383</v>
      </c>
      <c r="B217" s="124" t="s">
        <v>384</v>
      </c>
      <c r="C217" s="125" t="s">
        <v>49</v>
      </c>
      <c r="D217" s="14" t="s">
        <v>31</v>
      </c>
      <c r="E217" s="14" t="s">
        <v>38</v>
      </c>
      <c r="F217" s="14" t="s">
        <v>89</v>
      </c>
      <c r="G217" s="93">
        <v>42791</v>
      </c>
      <c r="H217" s="94">
        <v>170.59</v>
      </c>
      <c r="I217" s="94">
        <v>76.13</v>
      </c>
      <c r="J217" s="95">
        <v>0.44629999999999997</v>
      </c>
      <c r="K217" s="96">
        <v>14.7</v>
      </c>
      <c r="L217" s="95">
        <v>1.52E-2</v>
      </c>
      <c r="M217" s="96">
        <v>1.3</v>
      </c>
      <c r="N217" s="96">
        <v>1.31</v>
      </c>
      <c r="O217" s="94">
        <v>-16.34</v>
      </c>
      <c r="P217" s="95">
        <v>3.1E-2</v>
      </c>
      <c r="Q217" s="96">
        <v>2</v>
      </c>
      <c r="R217" s="94">
        <v>35.31</v>
      </c>
      <c r="S217" s="14" t="s">
        <v>1578</v>
      </c>
      <c r="T217" s="128">
        <v>20658210793</v>
      </c>
      <c r="U217" s="14" t="s">
        <v>1573</v>
      </c>
    </row>
    <row r="218" spans="1:21" ht="15" customHeight="1" x14ac:dyDescent="0.55000000000000004">
      <c r="A218" s="14" t="s">
        <v>385</v>
      </c>
      <c r="B218" s="124" t="s">
        <v>386</v>
      </c>
      <c r="C218" s="125" t="s">
        <v>25</v>
      </c>
      <c r="D218" s="14" t="s">
        <v>31</v>
      </c>
      <c r="E218" s="14" t="s">
        <v>26</v>
      </c>
      <c r="F218" s="14" t="s">
        <v>46</v>
      </c>
      <c r="G218" s="93">
        <v>42774</v>
      </c>
      <c r="H218" s="94">
        <v>52.92</v>
      </c>
      <c r="I218" s="94">
        <v>76.680000000000007</v>
      </c>
      <c r="J218" s="95">
        <v>1.4490000000000001</v>
      </c>
      <c r="K218" s="96">
        <v>28.61</v>
      </c>
      <c r="L218" s="95">
        <v>0</v>
      </c>
      <c r="M218" s="96">
        <v>0.6</v>
      </c>
      <c r="N218" s="96">
        <v>2.0299999999999998</v>
      </c>
      <c r="O218" s="94">
        <v>-28.72</v>
      </c>
      <c r="P218" s="95">
        <v>0.10059999999999999</v>
      </c>
      <c r="Q218" s="96">
        <v>0</v>
      </c>
      <c r="R218" s="94">
        <v>42.08</v>
      </c>
      <c r="S218" s="14" t="s">
        <v>1577</v>
      </c>
      <c r="T218" s="128">
        <v>18136147786</v>
      </c>
      <c r="U218" s="14" t="s">
        <v>1573</v>
      </c>
    </row>
    <row r="219" spans="1:21" ht="15" customHeight="1" x14ac:dyDescent="0.55000000000000004">
      <c r="A219" s="14" t="s">
        <v>387</v>
      </c>
      <c r="B219" s="124" t="s">
        <v>388</v>
      </c>
      <c r="C219" s="125" t="s">
        <v>25</v>
      </c>
      <c r="D219" s="14" t="s">
        <v>31</v>
      </c>
      <c r="E219" s="14" t="s">
        <v>26</v>
      </c>
      <c r="F219" s="14" t="s">
        <v>46</v>
      </c>
      <c r="G219" s="93">
        <v>42751</v>
      </c>
      <c r="H219" s="94">
        <v>33.4</v>
      </c>
      <c r="I219" s="94">
        <v>105.54</v>
      </c>
      <c r="J219" s="95">
        <v>3.1598999999999999</v>
      </c>
      <c r="K219" s="96">
        <v>19.91</v>
      </c>
      <c r="L219" s="95">
        <v>1.8100000000000002E-2</v>
      </c>
      <c r="M219" s="96">
        <v>1.4</v>
      </c>
      <c r="N219" s="96">
        <v>0.83</v>
      </c>
      <c r="O219" s="94">
        <v>-63.37</v>
      </c>
      <c r="P219" s="95">
        <v>5.7099999999999998E-2</v>
      </c>
      <c r="Q219" s="96">
        <v>10</v>
      </c>
      <c r="R219" s="94">
        <v>0</v>
      </c>
      <c r="S219" s="14" t="s">
        <v>1583</v>
      </c>
      <c r="T219" s="128">
        <v>3925829144</v>
      </c>
      <c r="U219" s="14" t="s">
        <v>1575</v>
      </c>
    </row>
    <row r="220" spans="1:21" ht="15" customHeight="1" x14ac:dyDescent="0.55000000000000004">
      <c r="A220" s="14" t="s">
        <v>389</v>
      </c>
      <c r="B220" s="124" t="s">
        <v>390</v>
      </c>
      <c r="C220" s="125" t="s">
        <v>25</v>
      </c>
      <c r="D220" s="14" t="s">
        <v>31</v>
      </c>
      <c r="E220" s="14" t="s">
        <v>26</v>
      </c>
      <c r="F220" s="14" t="s">
        <v>46</v>
      </c>
      <c r="G220" s="93">
        <v>42787</v>
      </c>
      <c r="H220" s="94">
        <v>0</v>
      </c>
      <c r="I220" s="94">
        <v>2.71</v>
      </c>
      <c r="J220" s="14" t="s">
        <v>40</v>
      </c>
      <c r="K220" s="14" t="s">
        <v>40</v>
      </c>
      <c r="L220" s="95">
        <v>2.2100000000000002E-2</v>
      </c>
      <c r="M220" s="96">
        <v>3.2</v>
      </c>
      <c r="N220" s="96">
        <v>0.4</v>
      </c>
      <c r="O220" s="94">
        <v>-9.8000000000000007</v>
      </c>
      <c r="P220" s="95">
        <v>-4.6600000000000003E-2</v>
      </c>
      <c r="Q220" s="96">
        <v>0</v>
      </c>
      <c r="R220" s="94">
        <v>0</v>
      </c>
      <c r="S220" s="14" t="s">
        <v>1596</v>
      </c>
      <c r="T220" s="128">
        <v>1067813472</v>
      </c>
      <c r="U220" s="14" t="s">
        <v>1595</v>
      </c>
    </row>
    <row r="221" spans="1:21" ht="15" customHeight="1" x14ac:dyDescent="0.55000000000000004">
      <c r="A221" s="14" t="s">
        <v>27</v>
      </c>
      <c r="B221" s="124" t="s">
        <v>391</v>
      </c>
      <c r="C221" s="125" t="s">
        <v>30</v>
      </c>
      <c r="D221" s="14" t="s">
        <v>31</v>
      </c>
      <c r="E221" s="14" t="s">
        <v>26</v>
      </c>
      <c r="F221" s="14" t="s">
        <v>46</v>
      </c>
      <c r="G221" s="93">
        <v>42564</v>
      </c>
      <c r="H221" s="94">
        <v>0</v>
      </c>
      <c r="I221" s="94">
        <v>16.84</v>
      </c>
      <c r="J221" s="14" t="s">
        <v>40</v>
      </c>
      <c r="K221" s="96">
        <v>16.350000000000001</v>
      </c>
      <c r="L221" s="95">
        <v>2.9700000000000001E-2</v>
      </c>
      <c r="M221" s="96">
        <v>1.2</v>
      </c>
      <c r="N221" s="96">
        <v>1.61</v>
      </c>
      <c r="O221" s="94">
        <v>-15.56</v>
      </c>
      <c r="P221" s="95">
        <v>3.9199999999999999E-2</v>
      </c>
      <c r="Q221" s="96">
        <v>0</v>
      </c>
      <c r="R221" s="94">
        <v>16.59</v>
      </c>
      <c r="S221" s="14" t="s">
        <v>1596</v>
      </c>
      <c r="T221" s="128">
        <v>2368675976</v>
      </c>
      <c r="U221" s="14" t="s">
        <v>1575</v>
      </c>
    </row>
    <row r="222" spans="1:21" ht="15" customHeight="1" x14ac:dyDescent="0.55000000000000004">
      <c r="A222" s="14" t="s">
        <v>392</v>
      </c>
      <c r="B222" s="124" t="s">
        <v>393</v>
      </c>
      <c r="C222" s="125" t="s">
        <v>43</v>
      </c>
      <c r="D222" s="14" t="s">
        <v>25</v>
      </c>
      <c r="E222" s="14" t="s">
        <v>26</v>
      </c>
      <c r="F222" s="14" t="s">
        <v>27</v>
      </c>
      <c r="G222" s="93">
        <v>42559</v>
      </c>
      <c r="H222" s="94">
        <v>60.2</v>
      </c>
      <c r="I222" s="94">
        <v>80.099999999999994</v>
      </c>
      <c r="J222" s="95">
        <v>1.3306</v>
      </c>
      <c r="K222" s="96">
        <v>17.57</v>
      </c>
      <c r="L222" s="95">
        <v>2.07E-2</v>
      </c>
      <c r="M222" s="96">
        <v>1.2</v>
      </c>
      <c r="N222" s="96">
        <v>1.42</v>
      </c>
      <c r="O222" s="94">
        <v>-18.809999999999999</v>
      </c>
      <c r="P222" s="95">
        <v>4.53E-2</v>
      </c>
      <c r="Q222" s="96">
        <v>20</v>
      </c>
      <c r="R222" s="94">
        <v>42.39</v>
      </c>
      <c r="S222" s="14" t="s">
        <v>1589</v>
      </c>
      <c r="T222" s="128">
        <v>12488406141</v>
      </c>
      <c r="U222" s="14" t="s">
        <v>1573</v>
      </c>
    </row>
    <row r="223" spans="1:21" ht="15" customHeight="1" x14ac:dyDescent="0.55000000000000004">
      <c r="A223" s="14" t="s">
        <v>394</v>
      </c>
      <c r="B223" s="124" t="s">
        <v>395</v>
      </c>
      <c r="C223" s="125" t="s">
        <v>43</v>
      </c>
      <c r="D223" s="14" t="s">
        <v>25</v>
      </c>
      <c r="E223" s="14" t="s">
        <v>38</v>
      </c>
      <c r="F223" s="14" t="s">
        <v>131</v>
      </c>
      <c r="G223" s="93">
        <v>42552</v>
      </c>
      <c r="H223" s="94">
        <v>148.28</v>
      </c>
      <c r="I223" s="94">
        <v>62.26</v>
      </c>
      <c r="J223" s="95">
        <v>0.4199</v>
      </c>
      <c r="K223" s="96">
        <v>16.170000000000002</v>
      </c>
      <c r="L223" s="95">
        <v>2.8299999999999999E-2</v>
      </c>
      <c r="M223" s="96">
        <v>1.1000000000000001</v>
      </c>
      <c r="N223" s="96">
        <v>2</v>
      </c>
      <c r="O223" s="94">
        <v>-17.46</v>
      </c>
      <c r="P223" s="95">
        <v>3.8399999999999997E-2</v>
      </c>
      <c r="Q223" s="96">
        <v>6</v>
      </c>
      <c r="R223" s="94">
        <v>37.79</v>
      </c>
      <c r="S223" s="14" t="s">
        <v>1590</v>
      </c>
      <c r="T223" s="128">
        <v>74780018653</v>
      </c>
      <c r="U223" s="14" t="s">
        <v>1573</v>
      </c>
    </row>
    <row r="224" spans="1:21" ht="15" customHeight="1" x14ac:dyDescent="0.55000000000000004">
      <c r="A224" s="14" t="s">
        <v>396</v>
      </c>
      <c r="B224" s="124" t="s">
        <v>397</v>
      </c>
      <c r="C224" s="125" t="s">
        <v>49</v>
      </c>
      <c r="D224" s="14" t="s">
        <v>31</v>
      </c>
      <c r="E224" s="14" t="s">
        <v>32</v>
      </c>
      <c r="F224" s="14" t="s">
        <v>33</v>
      </c>
      <c r="G224" s="93">
        <v>42764</v>
      </c>
      <c r="H224" s="94">
        <v>111.79</v>
      </c>
      <c r="I224" s="94">
        <v>93.44</v>
      </c>
      <c r="J224" s="95">
        <v>0.83589999999999998</v>
      </c>
      <c r="K224" s="96">
        <v>23.78</v>
      </c>
      <c r="L224" s="95">
        <v>2.2200000000000001E-2</v>
      </c>
      <c r="M224" s="96">
        <v>0.6</v>
      </c>
      <c r="N224" s="96">
        <v>1.08</v>
      </c>
      <c r="O224" s="94">
        <v>-26.61</v>
      </c>
      <c r="P224" s="95">
        <v>7.6399999999999996E-2</v>
      </c>
      <c r="Q224" s="96">
        <v>8</v>
      </c>
      <c r="R224" s="94">
        <v>34.85</v>
      </c>
      <c r="S224" s="14" t="s">
        <v>1585</v>
      </c>
      <c r="T224" s="128">
        <v>16837594665</v>
      </c>
      <c r="U224" s="14" t="s">
        <v>1573</v>
      </c>
    </row>
    <row r="225" spans="1:21" ht="15" customHeight="1" x14ac:dyDescent="0.55000000000000004">
      <c r="A225" s="14" t="s">
        <v>398</v>
      </c>
      <c r="B225" s="124" t="s">
        <v>399</v>
      </c>
      <c r="C225" s="125" t="s">
        <v>30</v>
      </c>
      <c r="D225" s="14" t="s">
        <v>31</v>
      </c>
      <c r="E225" s="14" t="s">
        <v>26</v>
      </c>
      <c r="F225" s="14" t="s">
        <v>46</v>
      </c>
      <c r="G225" s="93">
        <v>42769</v>
      </c>
      <c r="H225" s="94">
        <v>44.06</v>
      </c>
      <c r="I225" s="94">
        <v>74.680000000000007</v>
      </c>
      <c r="J225" s="95">
        <v>1.6950000000000001</v>
      </c>
      <c r="K225" s="96">
        <v>20.63</v>
      </c>
      <c r="L225" s="95">
        <v>2.8400000000000002E-2</v>
      </c>
      <c r="M225" s="96">
        <v>0.3</v>
      </c>
      <c r="N225" s="96">
        <v>0.59</v>
      </c>
      <c r="O225" s="94">
        <v>-15.41</v>
      </c>
      <c r="P225" s="95">
        <v>6.0600000000000001E-2</v>
      </c>
      <c r="Q225" s="96">
        <v>1</v>
      </c>
      <c r="R225" s="94">
        <v>35.630000000000003</v>
      </c>
      <c r="S225" s="14" t="s">
        <v>1607</v>
      </c>
      <c r="T225" s="128">
        <v>9158366901</v>
      </c>
      <c r="U225" s="14" t="s">
        <v>1575</v>
      </c>
    </row>
    <row r="226" spans="1:21" ht="15" customHeight="1" x14ac:dyDescent="0.55000000000000004">
      <c r="A226" s="14" t="s">
        <v>400</v>
      </c>
      <c r="B226" s="124" t="s">
        <v>401</v>
      </c>
      <c r="C226" s="125" t="s">
        <v>30</v>
      </c>
      <c r="D226" s="14" t="s">
        <v>31</v>
      </c>
      <c r="E226" s="14" t="s">
        <v>26</v>
      </c>
      <c r="F226" s="14" t="s">
        <v>46</v>
      </c>
      <c r="G226" s="93">
        <v>42563</v>
      </c>
      <c r="H226" s="94">
        <v>65.88</v>
      </c>
      <c r="I226" s="94">
        <v>101.38</v>
      </c>
      <c r="J226" s="95">
        <v>1.5388999999999999</v>
      </c>
      <c r="K226" s="96">
        <v>22.68</v>
      </c>
      <c r="L226" s="95">
        <v>2.8400000000000002E-2</v>
      </c>
      <c r="M226" s="96">
        <v>0.2</v>
      </c>
      <c r="N226" s="96">
        <v>1.07</v>
      </c>
      <c r="O226" s="94">
        <v>-96.19</v>
      </c>
      <c r="P226" s="95">
        <v>7.0900000000000005E-2</v>
      </c>
      <c r="Q226" s="96">
        <v>7</v>
      </c>
      <c r="R226" s="94">
        <v>73.89</v>
      </c>
      <c r="S226" s="14" t="s">
        <v>1586</v>
      </c>
      <c r="T226" s="128">
        <v>18102742808</v>
      </c>
      <c r="U226" s="14" t="s">
        <v>1573</v>
      </c>
    </row>
    <row r="227" spans="1:21" ht="15" customHeight="1" x14ac:dyDescent="0.55000000000000004">
      <c r="A227" s="14" t="s">
        <v>402</v>
      </c>
      <c r="B227" s="124" t="s">
        <v>403</v>
      </c>
      <c r="C227" s="125" t="s">
        <v>30</v>
      </c>
      <c r="D227" s="14" t="s">
        <v>31</v>
      </c>
      <c r="E227" s="14" t="s">
        <v>26</v>
      </c>
      <c r="F227" s="14" t="s">
        <v>46</v>
      </c>
      <c r="G227" s="93">
        <v>42780</v>
      </c>
      <c r="H227" s="94">
        <v>50.2</v>
      </c>
      <c r="I227" s="94">
        <v>82.55</v>
      </c>
      <c r="J227" s="95">
        <v>1.6444000000000001</v>
      </c>
      <c r="K227" s="96">
        <v>22.19</v>
      </c>
      <c r="L227" s="95">
        <v>4.0300000000000002E-2</v>
      </c>
      <c r="M227" s="96">
        <v>0.1</v>
      </c>
      <c r="N227" s="96">
        <v>1.1200000000000001</v>
      </c>
      <c r="O227" s="94">
        <v>-109.5</v>
      </c>
      <c r="P227" s="95">
        <v>6.8500000000000005E-2</v>
      </c>
      <c r="Q227" s="96">
        <v>9</v>
      </c>
      <c r="R227" s="94">
        <v>74.61</v>
      </c>
      <c r="S227" s="14" t="s">
        <v>1586</v>
      </c>
      <c r="T227" s="128">
        <v>56802721571</v>
      </c>
      <c r="U227" s="14" t="s">
        <v>1573</v>
      </c>
    </row>
    <row r="228" spans="1:21" ht="15" customHeight="1" x14ac:dyDescent="0.55000000000000004">
      <c r="A228" s="14" t="s">
        <v>404</v>
      </c>
      <c r="B228" s="124" t="s">
        <v>405</v>
      </c>
      <c r="C228" s="125" t="s">
        <v>25</v>
      </c>
      <c r="D228" s="14" t="s">
        <v>31</v>
      </c>
      <c r="E228" s="14" t="s">
        <v>26</v>
      </c>
      <c r="F228" s="14" t="s">
        <v>46</v>
      </c>
      <c r="G228" s="93">
        <v>42792</v>
      </c>
      <c r="H228" s="94">
        <v>46.31</v>
      </c>
      <c r="I228" s="94">
        <v>69.41</v>
      </c>
      <c r="J228" s="95">
        <v>1.4987999999999999</v>
      </c>
      <c r="K228" s="96">
        <v>22.03</v>
      </c>
      <c r="L228" s="95">
        <v>0</v>
      </c>
      <c r="M228" s="96">
        <v>1</v>
      </c>
      <c r="N228" s="96">
        <v>1.48</v>
      </c>
      <c r="O228" s="94">
        <v>-51.4</v>
      </c>
      <c r="P228" s="95">
        <v>6.7699999999999996E-2</v>
      </c>
      <c r="Q228" s="96">
        <v>0</v>
      </c>
      <c r="R228" s="94">
        <v>42.37</v>
      </c>
      <c r="S228" s="14" t="s">
        <v>1591</v>
      </c>
      <c r="T228" s="128">
        <v>13533372331</v>
      </c>
      <c r="U228" s="14" t="s">
        <v>1573</v>
      </c>
    </row>
    <row r="229" spans="1:21" ht="15" customHeight="1" x14ac:dyDescent="0.55000000000000004">
      <c r="A229" s="14" t="s">
        <v>406</v>
      </c>
      <c r="B229" s="124" t="s">
        <v>407</v>
      </c>
      <c r="C229" s="125" t="s">
        <v>25</v>
      </c>
      <c r="D229" s="14" t="s">
        <v>31</v>
      </c>
      <c r="E229" s="14" t="s">
        <v>26</v>
      </c>
      <c r="F229" s="14" t="s">
        <v>46</v>
      </c>
      <c r="G229" s="93">
        <v>42569</v>
      </c>
      <c r="H229" s="94">
        <v>0</v>
      </c>
      <c r="I229" s="94">
        <v>43.36</v>
      </c>
      <c r="J229" s="14" t="s">
        <v>40</v>
      </c>
      <c r="K229" s="14" t="s">
        <v>40</v>
      </c>
      <c r="L229" s="95">
        <v>2.2100000000000002E-2</v>
      </c>
      <c r="M229" s="96">
        <v>2.2000000000000002</v>
      </c>
      <c r="N229" s="96">
        <v>1.1299999999999999</v>
      </c>
      <c r="O229" s="94">
        <v>-40.67</v>
      </c>
      <c r="P229" s="95">
        <v>-6.6000000000000003E-2</v>
      </c>
      <c r="Q229" s="96">
        <v>6</v>
      </c>
      <c r="R229" s="94">
        <v>0</v>
      </c>
      <c r="S229" s="14" t="s">
        <v>1596</v>
      </c>
      <c r="T229" s="128">
        <v>22879495319</v>
      </c>
      <c r="U229" s="14" t="s">
        <v>1573</v>
      </c>
    </row>
    <row r="230" spans="1:21" ht="15" customHeight="1" x14ac:dyDescent="0.55000000000000004">
      <c r="A230" s="14" t="s">
        <v>408</v>
      </c>
      <c r="B230" s="124" t="s">
        <v>409</v>
      </c>
      <c r="C230" s="125" t="s">
        <v>57</v>
      </c>
      <c r="D230" s="14" t="s">
        <v>37</v>
      </c>
      <c r="E230" s="14" t="s">
        <v>32</v>
      </c>
      <c r="F230" s="14" t="s">
        <v>44</v>
      </c>
      <c r="G230" s="93">
        <v>42510</v>
      </c>
      <c r="H230" s="94">
        <v>102.51</v>
      </c>
      <c r="I230" s="94">
        <v>86.5</v>
      </c>
      <c r="J230" s="95">
        <v>0.84379999999999999</v>
      </c>
      <c r="K230" s="96">
        <v>32.520000000000003</v>
      </c>
      <c r="L230" s="95">
        <v>0</v>
      </c>
      <c r="M230" s="96">
        <v>0.7</v>
      </c>
      <c r="N230" s="96">
        <v>1.8</v>
      </c>
      <c r="O230" s="94">
        <v>2.12</v>
      </c>
      <c r="P230" s="95">
        <v>0.1201</v>
      </c>
      <c r="Q230" s="96">
        <v>0</v>
      </c>
      <c r="R230" s="94">
        <v>29.4</v>
      </c>
      <c r="S230" s="14" t="s">
        <v>1634</v>
      </c>
      <c r="T230" s="128">
        <v>26806613912</v>
      </c>
      <c r="U230" s="14" t="s">
        <v>1573</v>
      </c>
    </row>
    <row r="231" spans="1:21" ht="15" customHeight="1" x14ac:dyDescent="0.55000000000000004">
      <c r="A231" s="14" t="s">
        <v>410</v>
      </c>
      <c r="B231" s="124" t="s">
        <v>411</v>
      </c>
      <c r="C231" s="125" t="s">
        <v>25</v>
      </c>
      <c r="D231" s="14" t="s">
        <v>31</v>
      </c>
      <c r="E231" s="14" t="s">
        <v>26</v>
      </c>
      <c r="F231" s="14" t="s">
        <v>46</v>
      </c>
      <c r="G231" s="93">
        <v>42735</v>
      </c>
      <c r="H231" s="94">
        <v>0</v>
      </c>
      <c r="I231" s="94">
        <v>33.9</v>
      </c>
      <c r="J231" s="14" t="s">
        <v>40</v>
      </c>
      <c r="K231" s="96">
        <v>24.74</v>
      </c>
      <c r="L231" s="95">
        <v>0</v>
      </c>
      <c r="M231" s="96">
        <v>1.3</v>
      </c>
      <c r="N231" s="96">
        <v>2.6</v>
      </c>
      <c r="O231" s="94">
        <v>-3.42</v>
      </c>
      <c r="P231" s="95">
        <v>8.1199999999999994E-2</v>
      </c>
      <c r="Q231" s="96">
        <v>0</v>
      </c>
      <c r="R231" s="94">
        <v>15.15</v>
      </c>
      <c r="S231" s="14" t="s">
        <v>1630</v>
      </c>
      <c r="T231" s="128">
        <v>37088771439</v>
      </c>
      <c r="U231" s="14" t="s">
        <v>1573</v>
      </c>
    </row>
    <row r="232" spans="1:21" ht="15" customHeight="1" x14ac:dyDescent="0.55000000000000004">
      <c r="A232" s="14" t="s">
        <v>412</v>
      </c>
      <c r="B232" s="124" t="s">
        <v>413</v>
      </c>
      <c r="C232" s="125" t="s">
        <v>49</v>
      </c>
      <c r="D232" s="14" t="s">
        <v>31</v>
      </c>
      <c r="E232" s="14" t="s">
        <v>32</v>
      </c>
      <c r="F232" s="14" t="s">
        <v>33</v>
      </c>
      <c r="G232" s="93">
        <v>42547</v>
      </c>
      <c r="H232" s="94">
        <v>117.4</v>
      </c>
      <c r="I232" s="94">
        <v>123.97</v>
      </c>
      <c r="J232" s="95">
        <v>1.056</v>
      </c>
      <c r="K232" s="96">
        <v>33.42</v>
      </c>
      <c r="L232" s="95">
        <v>1.0999999999999999E-2</v>
      </c>
      <c r="M232" s="96">
        <v>0.9</v>
      </c>
      <c r="N232" s="96">
        <v>1.01</v>
      </c>
      <c r="O232" s="94">
        <v>-25.36</v>
      </c>
      <c r="P232" s="95">
        <v>0.1246</v>
      </c>
      <c r="Q232" s="96">
        <v>20</v>
      </c>
      <c r="R232" s="94">
        <v>46.97</v>
      </c>
      <c r="S232" s="14" t="s">
        <v>1583</v>
      </c>
      <c r="T232" s="128">
        <v>35685994634</v>
      </c>
      <c r="U232" s="14" t="s">
        <v>1573</v>
      </c>
    </row>
    <row r="233" spans="1:21" ht="15" customHeight="1" x14ac:dyDescent="0.55000000000000004">
      <c r="A233" s="14" t="s">
        <v>414</v>
      </c>
      <c r="B233" s="124" t="s">
        <v>415</v>
      </c>
      <c r="C233" s="125" t="s">
        <v>57</v>
      </c>
      <c r="D233" s="14" t="s">
        <v>31</v>
      </c>
      <c r="E233" s="14" t="s">
        <v>26</v>
      </c>
      <c r="F233" s="14" t="s">
        <v>46</v>
      </c>
      <c r="G233" s="93">
        <v>42792</v>
      </c>
      <c r="H233" s="94">
        <v>46.08</v>
      </c>
      <c r="I233" s="94">
        <v>77.040000000000006</v>
      </c>
      <c r="J233" s="95">
        <v>1.6718999999999999</v>
      </c>
      <c r="K233" s="96">
        <v>19.309999999999999</v>
      </c>
      <c r="L233" s="95">
        <v>3.4799999999999998E-2</v>
      </c>
      <c r="M233" s="96">
        <v>0</v>
      </c>
      <c r="N233" s="96">
        <v>0.89</v>
      </c>
      <c r="O233" s="94">
        <v>-99.77</v>
      </c>
      <c r="P233" s="95">
        <v>5.3999999999999999E-2</v>
      </c>
      <c r="Q233" s="96">
        <v>20</v>
      </c>
      <c r="R233" s="94">
        <v>65.2</v>
      </c>
      <c r="S233" s="14" t="s">
        <v>1586</v>
      </c>
      <c r="T233" s="128">
        <v>23458806008</v>
      </c>
      <c r="U233" s="14" t="s">
        <v>1573</v>
      </c>
    </row>
    <row r="234" spans="1:21" ht="15" customHeight="1" x14ac:dyDescent="0.55000000000000004">
      <c r="A234" s="14" t="s">
        <v>416</v>
      </c>
      <c r="B234" s="124" t="s">
        <v>417</v>
      </c>
      <c r="C234" s="125" t="s">
        <v>32</v>
      </c>
      <c r="D234" s="14" t="s">
        <v>31</v>
      </c>
      <c r="E234" s="14" t="s">
        <v>26</v>
      </c>
      <c r="F234" s="14" t="s">
        <v>46</v>
      </c>
      <c r="G234" s="93">
        <v>42770</v>
      </c>
      <c r="H234" s="94">
        <v>105.99</v>
      </c>
      <c r="I234" s="94">
        <v>131.11000000000001</v>
      </c>
      <c r="J234" s="95">
        <v>1.2370000000000001</v>
      </c>
      <c r="K234" s="96">
        <v>37.25</v>
      </c>
      <c r="L234" s="95">
        <v>9.7999999999999997E-3</v>
      </c>
      <c r="M234" s="96">
        <v>0.8</v>
      </c>
      <c r="N234" s="96">
        <v>0.51</v>
      </c>
      <c r="O234" s="94">
        <v>-28.02</v>
      </c>
      <c r="P234" s="95">
        <v>0.14369999999999999</v>
      </c>
      <c r="Q234" s="96">
        <v>7</v>
      </c>
      <c r="R234" s="94">
        <v>47.46</v>
      </c>
      <c r="S234" s="14" t="s">
        <v>1594</v>
      </c>
      <c r="T234" s="128">
        <v>15887708882</v>
      </c>
      <c r="U234" s="14" t="s">
        <v>1573</v>
      </c>
    </row>
    <row r="235" spans="1:21" ht="15" customHeight="1" x14ac:dyDescent="0.55000000000000004">
      <c r="A235" s="14" t="s">
        <v>418</v>
      </c>
      <c r="B235" s="124" t="s">
        <v>419</v>
      </c>
      <c r="C235" s="125" t="s">
        <v>57</v>
      </c>
      <c r="D235" s="14" t="s">
        <v>31</v>
      </c>
      <c r="E235" s="14" t="s">
        <v>38</v>
      </c>
      <c r="F235" s="14" t="s">
        <v>89</v>
      </c>
      <c r="G235" s="93">
        <v>42555</v>
      </c>
      <c r="H235" s="94">
        <v>131.34</v>
      </c>
      <c r="I235" s="94">
        <v>79.739999999999995</v>
      </c>
      <c r="J235" s="95">
        <v>0.60709999999999997</v>
      </c>
      <c r="K235" s="96">
        <v>23.38</v>
      </c>
      <c r="L235" s="95">
        <v>2.2599999999999999E-2</v>
      </c>
      <c r="M235" s="96">
        <v>0.2</v>
      </c>
      <c r="N235" s="96">
        <v>0.56999999999999995</v>
      </c>
      <c r="O235" s="94">
        <v>-111.56</v>
      </c>
      <c r="P235" s="95">
        <v>7.4399999999999994E-2</v>
      </c>
      <c r="Q235" s="96">
        <v>14</v>
      </c>
      <c r="R235" s="94">
        <v>54.93</v>
      </c>
      <c r="S235" s="14" t="s">
        <v>1586</v>
      </c>
      <c r="T235" s="128">
        <v>26023012346</v>
      </c>
      <c r="U235" s="14" t="s">
        <v>1573</v>
      </c>
    </row>
    <row r="236" spans="1:21" ht="15" customHeight="1" x14ac:dyDescent="0.55000000000000004">
      <c r="A236" s="14" t="s">
        <v>420</v>
      </c>
      <c r="B236" s="124" t="s">
        <v>421</v>
      </c>
      <c r="C236" s="125" t="s">
        <v>57</v>
      </c>
      <c r="D236" s="14" t="s">
        <v>37</v>
      </c>
      <c r="E236" s="14" t="s">
        <v>32</v>
      </c>
      <c r="F236" s="14" t="s">
        <v>44</v>
      </c>
      <c r="G236" s="93">
        <v>42509</v>
      </c>
      <c r="H236" s="94">
        <v>96.21</v>
      </c>
      <c r="I236" s="94">
        <v>82.85</v>
      </c>
      <c r="J236" s="95">
        <v>0.86109999999999998</v>
      </c>
      <c r="K236" s="96">
        <v>28.77</v>
      </c>
      <c r="L236" s="95">
        <v>1.2999999999999999E-2</v>
      </c>
      <c r="M236" s="96">
        <v>0.9</v>
      </c>
      <c r="N236" s="96">
        <v>1.75</v>
      </c>
      <c r="O236" s="94">
        <v>-2</v>
      </c>
      <c r="P236" s="95">
        <v>0.1013</v>
      </c>
      <c r="Q236" s="96">
        <v>2</v>
      </c>
      <c r="R236" s="94">
        <v>26.79</v>
      </c>
      <c r="S236" s="14" t="s">
        <v>1599</v>
      </c>
      <c r="T236" s="128">
        <v>30073995428</v>
      </c>
      <c r="U236" s="14" t="s">
        <v>1573</v>
      </c>
    </row>
    <row r="237" spans="1:21" ht="15" customHeight="1" x14ac:dyDescent="0.55000000000000004">
      <c r="A237" s="14" t="s">
        <v>422</v>
      </c>
      <c r="B237" s="124" t="s">
        <v>423</v>
      </c>
      <c r="C237" s="125" t="s">
        <v>43</v>
      </c>
      <c r="D237" s="14" t="s">
        <v>25</v>
      </c>
      <c r="E237" s="14" t="s">
        <v>38</v>
      </c>
      <c r="F237" s="14" t="s">
        <v>131</v>
      </c>
      <c r="G237" s="93">
        <v>42552</v>
      </c>
      <c r="H237" s="94">
        <v>204.91</v>
      </c>
      <c r="I237" s="94">
        <v>80.25</v>
      </c>
      <c r="J237" s="95">
        <v>0.3916</v>
      </c>
      <c r="K237" s="96">
        <v>13.62</v>
      </c>
      <c r="L237" s="95">
        <v>2.1399999999999999E-2</v>
      </c>
      <c r="M237" s="96">
        <v>1.4</v>
      </c>
      <c r="N237" s="96">
        <v>1.55</v>
      </c>
      <c r="O237" s="94">
        <v>-57.45</v>
      </c>
      <c r="P237" s="95">
        <v>2.5600000000000001E-2</v>
      </c>
      <c r="Q237" s="96">
        <v>7</v>
      </c>
      <c r="R237" s="94">
        <v>64.98</v>
      </c>
      <c r="S237" s="14" t="s">
        <v>1590</v>
      </c>
      <c r="T237" s="128">
        <v>11748846287</v>
      </c>
      <c r="U237" s="14" t="s">
        <v>1573</v>
      </c>
    </row>
    <row r="238" spans="1:21" ht="15" customHeight="1" x14ac:dyDescent="0.55000000000000004">
      <c r="A238" s="14" t="s">
        <v>424</v>
      </c>
      <c r="B238" s="124" t="s">
        <v>425</v>
      </c>
      <c r="C238" s="125" t="s">
        <v>57</v>
      </c>
      <c r="D238" s="14" t="s">
        <v>31</v>
      </c>
      <c r="E238" s="14" t="s">
        <v>26</v>
      </c>
      <c r="F238" s="14" t="s">
        <v>46</v>
      </c>
      <c r="G238" s="93">
        <v>42412</v>
      </c>
      <c r="H238" s="94">
        <v>38.39</v>
      </c>
      <c r="I238" s="94">
        <v>60.1</v>
      </c>
      <c r="J238" s="95">
        <v>1.5654999999999999</v>
      </c>
      <c r="K238" s="96">
        <v>18.899999999999999</v>
      </c>
      <c r="L238" s="95">
        <v>3.1399999999999997E-2</v>
      </c>
      <c r="M238" s="96">
        <v>1.2</v>
      </c>
      <c r="N238" s="96">
        <v>1.18</v>
      </c>
      <c r="O238" s="94">
        <v>-6.75</v>
      </c>
      <c r="P238" s="95">
        <v>5.1999999999999998E-2</v>
      </c>
      <c r="Q238" s="96">
        <v>20</v>
      </c>
      <c r="R238" s="94">
        <v>27.4</v>
      </c>
      <c r="S238" s="14" t="s">
        <v>1572</v>
      </c>
      <c r="T238" s="128">
        <v>38736337058</v>
      </c>
      <c r="U238" s="14" t="s">
        <v>1573</v>
      </c>
    </row>
    <row r="239" spans="1:21" ht="15" customHeight="1" x14ac:dyDescent="0.55000000000000004">
      <c r="A239" s="14" t="s">
        <v>426</v>
      </c>
      <c r="B239" s="124" t="s">
        <v>427</v>
      </c>
      <c r="C239" s="125" t="s">
        <v>30</v>
      </c>
      <c r="D239" s="14" t="s">
        <v>31</v>
      </c>
      <c r="E239" s="14" t="s">
        <v>26</v>
      </c>
      <c r="F239" s="14" t="s">
        <v>46</v>
      </c>
      <c r="G239" s="93">
        <v>42608</v>
      </c>
      <c r="H239" s="94">
        <v>0</v>
      </c>
      <c r="I239" s="94">
        <v>13.65</v>
      </c>
      <c r="J239" s="14" t="s">
        <v>40</v>
      </c>
      <c r="K239" s="14" t="s">
        <v>40</v>
      </c>
      <c r="L239" s="95">
        <v>0</v>
      </c>
      <c r="M239" s="96">
        <v>0.5</v>
      </c>
      <c r="N239" s="96">
        <v>0.9</v>
      </c>
      <c r="O239" s="94">
        <v>-40.49</v>
      </c>
      <c r="P239" s="95">
        <v>-6.4899999999999999E-2</v>
      </c>
      <c r="Q239" s="96">
        <v>0</v>
      </c>
      <c r="R239" s="94">
        <v>45.34</v>
      </c>
      <c r="S239" s="14" t="s">
        <v>1591</v>
      </c>
      <c r="T239" s="128">
        <v>2962032600</v>
      </c>
      <c r="U239" s="14" t="s">
        <v>1575</v>
      </c>
    </row>
    <row r="240" spans="1:21" ht="15" customHeight="1" x14ac:dyDescent="0.55000000000000004">
      <c r="A240" s="14" t="s">
        <v>428</v>
      </c>
      <c r="B240" s="124" t="s">
        <v>429</v>
      </c>
      <c r="C240" s="125" t="s">
        <v>32</v>
      </c>
      <c r="D240" s="14" t="s">
        <v>31</v>
      </c>
      <c r="E240" s="14" t="s">
        <v>26</v>
      </c>
      <c r="F240" s="14" t="s">
        <v>46</v>
      </c>
      <c r="G240" s="93">
        <v>42582</v>
      </c>
      <c r="H240" s="94">
        <v>0</v>
      </c>
      <c r="I240" s="94">
        <v>96.99</v>
      </c>
      <c r="J240" s="14" t="s">
        <v>40</v>
      </c>
      <c r="K240" s="14" t="s">
        <v>40</v>
      </c>
      <c r="L240" s="95">
        <v>6.8999999999999999E-3</v>
      </c>
      <c r="M240" s="96">
        <v>1</v>
      </c>
      <c r="N240" s="96">
        <v>1.53</v>
      </c>
      <c r="O240" s="94">
        <v>-21.16</v>
      </c>
      <c r="P240" s="95">
        <v>-0.41839999999999999</v>
      </c>
      <c r="Q240" s="96">
        <v>18</v>
      </c>
      <c r="R240" s="94">
        <v>0</v>
      </c>
      <c r="S240" s="14" t="s">
        <v>1596</v>
      </c>
      <c r="T240" s="128">
        <v>56876928959</v>
      </c>
      <c r="U240" s="14" t="s">
        <v>1573</v>
      </c>
    </row>
    <row r="241" spans="1:21" ht="15" customHeight="1" x14ac:dyDescent="0.55000000000000004">
      <c r="A241" s="14" t="s">
        <v>430</v>
      </c>
      <c r="B241" s="124" t="s">
        <v>431</v>
      </c>
      <c r="C241" s="125" t="s">
        <v>57</v>
      </c>
      <c r="D241" s="14" t="s">
        <v>31</v>
      </c>
      <c r="E241" s="14" t="s">
        <v>26</v>
      </c>
      <c r="F241" s="14" t="s">
        <v>46</v>
      </c>
      <c r="G241" s="93">
        <v>42609</v>
      </c>
      <c r="H241" s="94">
        <v>21.05</v>
      </c>
      <c r="I241" s="94">
        <v>28.03</v>
      </c>
      <c r="J241" s="95">
        <v>1.3315999999999999</v>
      </c>
      <c r="K241" s="96">
        <v>21.9</v>
      </c>
      <c r="L241" s="95">
        <v>5.5300000000000002E-2</v>
      </c>
      <c r="M241" s="96">
        <v>0.9</v>
      </c>
      <c r="N241" s="96">
        <v>0.85</v>
      </c>
      <c r="O241" s="94">
        <v>-11.37</v>
      </c>
      <c r="P241" s="95">
        <v>6.7000000000000004E-2</v>
      </c>
      <c r="Q241" s="96">
        <v>20</v>
      </c>
      <c r="R241" s="94">
        <v>16.100000000000001</v>
      </c>
      <c r="S241" s="14" t="s">
        <v>1596</v>
      </c>
      <c r="T241" s="128">
        <v>59093313110</v>
      </c>
      <c r="U241" s="14" t="s">
        <v>1573</v>
      </c>
    </row>
    <row r="242" spans="1:21" ht="15" customHeight="1" x14ac:dyDescent="0.55000000000000004">
      <c r="A242" s="14" t="s">
        <v>432</v>
      </c>
      <c r="B242" s="124" t="s">
        <v>1392</v>
      </c>
      <c r="C242" s="125" t="s">
        <v>32</v>
      </c>
      <c r="D242" s="14" t="s">
        <v>31</v>
      </c>
      <c r="E242" s="14" t="s">
        <v>26</v>
      </c>
      <c r="F242" s="14" t="s">
        <v>46</v>
      </c>
      <c r="G242" s="93">
        <v>42608</v>
      </c>
      <c r="H242" s="94">
        <v>58.46</v>
      </c>
      <c r="I242" s="94">
        <v>376.07</v>
      </c>
      <c r="J242" s="95">
        <v>6.4329000000000001</v>
      </c>
      <c r="K242" s="96">
        <v>133.83000000000001</v>
      </c>
      <c r="L242" s="95">
        <v>1.83E-2</v>
      </c>
      <c r="M242" s="96">
        <v>0.7</v>
      </c>
      <c r="N242" s="96">
        <v>1.34</v>
      </c>
      <c r="O242" s="94">
        <v>-91.92</v>
      </c>
      <c r="P242" s="95">
        <v>0.62670000000000003</v>
      </c>
      <c r="Q242" s="96">
        <v>2</v>
      </c>
      <c r="R242" s="94">
        <v>105.77</v>
      </c>
      <c r="S242" s="14" t="s">
        <v>1581</v>
      </c>
      <c r="T242" s="128">
        <v>27024463400</v>
      </c>
      <c r="U242" s="14" t="s">
        <v>1573</v>
      </c>
    </row>
    <row r="243" spans="1:21" ht="15" customHeight="1" x14ac:dyDescent="0.55000000000000004">
      <c r="A243" s="14" t="s">
        <v>433</v>
      </c>
      <c r="B243" s="124" t="s">
        <v>434</v>
      </c>
      <c r="C243" s="125" t="s">
        <v>43</v>
      </c>
      <c r="D243" s="14" t="s">
        <v>25</v>
      </c>
      <c r="E243" s="14" t="s">
        <v>38</v>
      </c>
      <c r="F243" s="14" t="s">
        <v>131</v>
      </c>
      <c r="G243" s="93">
        <v>42792</v>
      </c>
      <c r="H243" s="94">
        <v>89.59</v>
      </c>
      <c r="I243" s="94">
        <v>63.07</v>
      </c>
      <c r="J243" s="95">
        <v>0.70399999999999996</v>
      </c>
      <c r="K243" s="96">
        <v>14.05</v>
      </c>
      <c r="L243" s="95">
        <v>3.2000000000000001E-2</v>
      </c>
      <c r="M243" s="96">
        <v>0.3</v>
      </c>
      <c r="N243" s="96">
        <v>0.37</v>
      </c>
      <c r="O243" s="94">
        <v>-27.02</v>
      </c>
      <c r="P243" s="95">
        <v>2.7699999999999999E-2</v>
      </c>
      <c r="Q243" s="96">
        <v>1</v>
      </c>
      <c r="R243" s="94">
        <v>24.78</v>
      </c>
      <c r="S243" s="14" t="s">
        <v>1580</v>
      </c>
      <c r="T243" s="128">
        <v>23329872161</v>
      </c>
      <c r="U243" s="14" t="s">
        <v>1573</v>
      </c>
    </row>
    <row r="244" spans="1:21" ht="15" customHeight="1" x14ac:dyDescent="0.55000000000000004">
      <c r="A244" s="14" t="s">
        <v>435</v>
      </c>
      <c r="B244" s="124" t="s">
        <v>436</v>
      </c>
      <c r="C244" s="125" t="s">
        <v>32</v>
      </c>
      <c r="D244" s="14" t="s">
        <v>31</v>
      </c>
      <c r="E244" s="14" t="s">
        <v>26</v>
      </c>
      <c r="F244" s="14" t="s">
        <v>46</v>
      </c>
      <c r="G244" s="93">
        <v>42553</v>
      </c>
      <c r="H244" s="94">
        <v>0</v>
      </c>
      <c r="I244" s="94">
        <v>59.89</v>
      </c>
      <c r="J244" s="14" t="s">
        <v>40</v>
      </c>
      <c r="K244" s="96">
        <v>299.45</v>
      </c>
      <c r="L244" s="95">
        <v>2E-3</v>
      </c>
      <c r="M244" s="96">
        <v>0.8</v>
      </c>
      <c r="N244" s="96">
        <v>5.12</v>
      </c>
      <c r="O244" s="94">
        <v>-40.729999999999997</v>
      </c>
      <c r="P244" s="95">
        <v>1.4548000000000001</v>
      </c>
      <c r="Q244" s="96">
        <v>0</v>
      </c>
      <c r="R244" s="94">
        <v>0</v>
      </c>
      <c r="S244" s="14" t="s">
        <v>1596</v>
      </c>
      <c r="T244" s="128">
        <v>10493399320</v>
      </c>
      <c r="U244" s="14" t="s">
        <v>1573</v>
      </c>
    </row>
    <row r="245" spans="1:21" ht="15" customHeight="1" x14ac:dyDescent="0.55000000000000004">
      <c r="A245" s="14" t="s">
        <v>437</v>
      </c>
      <c r="B245" s="124" t="s">
        <v>438</v>
      </c>
      <c r="C245" s="125" t="s">
        <v>30</v>
      </c>
      <c r="D245" s="14" t="s">
        <v>31</v>
      </c>
      <c r="E245" s="14" t="s">
        <v>26</v>
      </c>
      <c r="F245" s="14" t="s">
        <v>46</v>
      </c>
      <c r="G245" s="93">
        <v>42608</v>
      </c>
      <c r="H245" s="94">
        <v>47.39</v>
      </c>
      <c r="I245" s="94">
        <v>58.66</v>
      </c>
      <c r="J245" s="95">
        <v>1.2378</v>
      </c>
      <c r="K245" s="96">
        <v>22.05</v>
      </c>
      <c r="L245" s="95">
        <v>2.9499999999999998E-2</v>
      </c>
      <c r="M245" s="96">
        <v>0.3</v>
      </c>
      <c r="N245" s="96">
        <v>1.05</v>
      </c>
      <c r="O245" s="94">
        <v>-56.39</v>
      </c>
      <c r="P245" s="95">
        <v>6.7799999999999999E-2</v>
      </c>
      <c r="Q245" s="96">
        <v>19</v>
      </c>
      <c r="R245" s="94">
        <v>46.01</v>
      </c>
      <c r="S245" s="14" t="s">
        <v>1586</v>
      </c>
      <c r="T245" s="128">
        <v>18490907924</v>
      </c>
      <c r="U245" s="14" t="s">
        <v>1573</v>
      </c>
    </row>
    <row r="246" spans="1:21" ht="15" customHeight="1" x14ac:dyDescent="0.55000000000000004">
      <c r="A246" s="14" t="s">
        <v>439</v>
      </c>
      <c r="B246" s="124" t="s">
        <v>440</v>
      </c>
      <c r="C246" s="125" t="s">
        <v>49</v>
      </c>
      <c r="D246" s="14" t="s">
        <v>31</v>
      </c>
      <c r="E246" s="14" t="s">
        <v>38</v>
      </c>
      <c r="F246" s="14" t="s">
        <v>89</v>
      </c>
      <c r="G246" s="93">
        <v>42612</v>
      </c>
      <c r="H246" s="94">
        <v>126.8</v>
      </c>
      <c r="I246" s="94">
        <v>70.650000000000006</v>
      </c>
      <c r="J246" s="95">
        <v>0.55720000000000003</v>
      </c>
      <c r="K246" s="96">
        <v>18.989999999999998</v>
      </c>
      <c r="L246" s="95">
        <v>0</v>
      </c>
      <c r="M246" s="96">
        <v>0.9</v>
      </c>
      <c r="N246" s="96">
        <v>0.55000000000000004</v>
      </c>
      <c r="O246" s="94">
        <v>-39.08</v>
      </c>
      <c r="P246" s="95">
        <v>5.2499999999999998E-2</v>
      </c>
      <c r="Q246" s="96">
        <v>0</v>
      </c>
      <c r="R246" s="94">
        <v>54.85</v>
      </c>
      <c r="S246" s="14" t="s">
        <v>1591</v>
      </c>
      <c r="T246" s="128">
        <v>43460410000</v>
      </c>
      <c r="U246" s="14" t="s">
        <v>1573</v>
      </c>
    </row>
    <row r="247" spans="1:21" ht="15" customHeight="1" x14ac:dyDescent="0.55000000000000004">
      <c r="A247" s="14" t="s">
        <v>441</v>
      </c>
      <c r="B247" s="124" t="s">
        <v>442</v>
      </c>
      <c r="C247" s="125" t="s">
        <v>57</v>
      </c>
      <c r="D247" s="14" t="s">
        <v>31</v>
      </c>
      <c r="E247" s="14" t="s">
        <v>26</v>
      </c>
      <c r="F247" s="14" t="s">
        <v>46</v>
      </c>
      <c r="G247" s="93">
        <v>42286</v>
      </c>
      <c r="H247" s="94">
        <v>153.41</v>
      </c>
      <c r="I247" s="94">
        <v>234.7</v>
      </c>
      <c r="J247" s="95">
        <v>1.5299</v>
      </c>
      <c r="K247" s="96">
        <v>58.97</v>
      </c>
      <c r="L247" s="95">
        <v>2.52E-2</v>
      </c>
      <c r="M247" s="96">
        <v>0.5</v>
      </c>
      <c r="N247" s="96">
        <v>0.89</v>
      </c>
      <c r="O247" s="94">
        <v>-85.3</v>
      </c>
      <c r="P247" s="95">
        <v>0.25230000000000002</v>
      </c>
      <c r="Q247" s="96">
        <v>20</v>
      </c>
      <c r="R247" s="94">
        <v>115.6</v>
      </c>
      <c r="S247" s="14" t="s">
        <v>1580</v>
      </c>
      <c r="T247" s="128">
        <v>15514897045</v>
      </c>
      <c r="U247" s="14" t="s">
        <v>1573</v>
      </c>
    </row>
    <row r="248" spans="1:21" ht="15" customHeight="1" x14ac:dyDescent="0.55000000000000004">
      <c r="A248" s="14" t="s">
        <v>443</v>
      </c>
      <c r="B248" s="124" t="s">
        <v>444</v>
      </c>
      <c r="C248" s="125" t="s">
        <v>49</v>
      </c>
      <c r="D248" s="14" t="s">
        <v>31</v>
      </c>
      <c r="E248" s="14" t="s">
        <v>26</v>
      </c>
      <c r="F248" s="14" t="s">
        <v>46</v>
      </c>
      <c r="G248" s="93">
        <v>42609</v>
      </c>
      <c r="H248" s="94">
        <v>0</v>
      </c>
      <c r="I248" s="94">
        <v>9.74</v>
      </c>
      <c r="J248" s="14" t="s">
        <v>40</v>
      </c>
      <c r="K248" s="14" t="s">
        <v>40</v>
      </c>
      <c r="L248" s="95">
        <v>3.2899999999999999E-2</v>
      </c>
      <c r="M248" s="96">
        <v>1.7</v>
      </c>
      <c r="N248" s="96">
        <v>4.18</v>
      </c>
      <c r="O248" s="94">
        <v>-11.7</v>
      </c>
      <c r="P248" s="95">
        <v>-5.7599999999999998E-2</v>
      </c>
      <c r="Q248" s="96">
        <v>0</v>
      </c>
      <c r="R248" s="94">
        <v>38.700000000000003</v>
      </c>
      <c r="S248" s="14" t="s">
        <v>1596</v>
      </c>
      <c r="T248" s="128">
        <v>2992315639</v>
      </c>
      <c r="U248" s="14" t="s">
        <v>1575</v>
      </c>
    </row>
    <row r="249" spans="1:21" ht="15" customHeight="1" x14ac:dyDescent="0.55000000000000004">
      <c r="A249" s="14" t="s">
        <v>445</v>
      </c>
      <c r="B249" s="124" t="s">
        <v>446</v>
      </c>
      <c r="C249" s="125" t="s">
        <v>25</v>
      </c>
      <c r="D249" s="14" t="s">
        <v>31</v>
      </c>
      <c r="E249" s="14" t="s">
        <v>32</v>
      </c>
      <c r="F249" s="14" t="s">
        <v>33</v>
      </c>
      <c r="G249" s="93">
        <v>42569</v>
      </c>
      <c r="H249" s="94">
        <v>37.17</v>
      </c>
      <c r="I249" s="94">
        <v>34.51</v>
      </c>
      <c r="J249" s="95">
        <v>0.9284</v>
      </c>
      <c r="K249" s="96">
        <v>35.58</v>
      </c>
      <c r="L249" s="95">
        <v>0</v>
      </c>
      <c r="M249" s="96">
        <v>1.8</v>
      </c>
      <c r="N249" s="14" t="s">
        <v>40</v>
      </c>
      <c r="O249" s="14" t="s">
        <v>40</v>
      </c>
      <c r="P249" s="95">
        <v>0.13539999999999999</v>
      </c>
      <c r="Q249" s="96">
        <v>0</v>
      </c>
      <c r="R249" s="94">
        <v>26.58</v>
      </c>
      <c r="S249" s="14" t="s">
        <v>1594</v>
      </c>
      <c r="T249" s="128">
        <v>9584783847</v>
      </c>
      <c r="U249" s="14" t="s">
        <v>1575</v>
      </c>
    </row>
    <row r="250" spans="1:21" ht="15" customHeight="1" x14ac:dyDescent="0.55000000000000004">
      <c r="A250" s="14" t="s">
        <v>447</v>
      </c>
      <c r="B250" s="124" t="s">
        <v>448</v>
      </c>
      <c r="C250" s="125" t="s">
        <v>24</v>
      </c>
      <c r="D250" s="14" t="s">
        <v>25</v>
      </c>
      <c r="E250" s="14" t="s">
        <v>32</v>
      </c>
      <c r="F250" s="14" t="s">
        <v>125</v>
      </c>
      <c r="G250" s="93">
        <v>42569</v>
      </c>
      <c r="H250" s="94">
        <v>67.900000000000006</v>
      </c>
      <c r="I250" s="94">
        <v>71.98</v>
      </c>
      <c r="J250" s="95">
        <v>1.0601</v>
      </c>
      <c r="K250" s="96">
        <v>18</v>
      </c>
      <c r="L250" s="95">
        <v>3.0800000000000001E-2</v>
      </c>
      <c r="M250" s="96">
        <v>1.3</v>
      </c>
      <c r="N250" s="96">
        <v>1.4</v>
      </c>
      <c r="O250" s="94">
        <v>-19.68</v>
      </c>
      <c r="P250" s="95">
        <v>4.7500000000000001E-2</v>
      </c>
      <c r="Q250" s="96">
        <v>7</v>
      </c>
      <c r="R250" s="94">
        <v>55.91</v>
      </c>
      <c r="S250" s="14" t="s">
        <v>1589</v>
      </c>
      <c r="T250" s="128">
        <v>32535795000</v>
      </c>
      <c r="U250" s="14" t="s">
        <v>1573</v>
      </c>
    </row>
    <row r="251" spans="1:21" ht="15" customHeight="1" x14ac:dyDescent="0.55000000000000004">
      <c r="A251" s="14" t="s">
        <v>449</v>
      </c>
      <c r="B251" s="124" t="s">
        <v>450</v>
      </c>
      <c r="C251" s="125" t="s">
        <v>25</v>
      </c>
      <c r="D251" s="14" t="s">
        <v>31</v>
      </c>
      <c r="E251" s="14" t="s">
        <v>26</v>
      </c>
      <c r="F251" s="14" t="s">
        <v>46</v>
      </c>
      <c r="G251" s="93">
        <v>42396</v>
      </c>
      <c r="H251" s="94">
        <v>0</v>
      </c>
      <c r="I251" s="94">
        <v>76.66</v>
      </c>
      <c r="J251" s="14" t="s">
        <v>40</v>
      </c>
      <c r="K251" s="96">
        <v>24.73</v>
      </c>
      <c r="L251" s="95">
        <v>4.3799999999999999E-2</v>
      </c>
      <c r="M251" s="96">
        <v>0.4</v>
      </c>
      <c r="N251" s="96">
        <v>1.19</v>
      </c>
      <c r="O251" s="94">
        <v>-177.32</v>
      </c>
      <c r="P251" s="95">
        <v>8.1100000000000005E-2</v>
      </c>
      <c r="Q251" s="96">
        <v>0</v>
      </c>
      <c r="R251" s="14" t="s">
        <v>40</v>
      </c>
      <c r="S251" s="14" t="s">
        <v>1586</v>
      </c>
      <c r="T251" s="128">
        <v>13673970269</v>
      </c>
      <c r="U251" s="14" t="s">
        <v>1573</v>
      </c>
    </row>
    <row r="252" spans="1:21" ht="15" customHeight="1" x14ac:dyDescent="0.55000000000000004">
      <c r="A252" s="14" t="s">
        <v>451</v>
      </c>
      <c r="B252" s="124" t="s">
        <v>452</v>
      </c>
      <c r="C252" s="125" t="s">
        <v>57</v>
      </c>
      <c r="D252" s="14" t="s">
        <v>37</v>
      </c>
      <c r="E252" s="14" t="s">
        <v>32</v>
      </c>
      <c r="F252" s="14" t="s">
        <v>44</v>
      </c>
      <c r="G252" s="93">
        <v>42765</v>
      </c>
      <c r="H252" s="94">
        <v>96.94</v>
      </c>
      <c r="I252" s="94">
        <v>94.04</v>
      </c>
      <c r="J252" s="95">
        <v>0.97009999999999996</v>
      </c>
      <c r="K252" s="96">
        <v>37.32</v>
      </c>
      <c r="L252" s="95">
        <v>0</v>
      </c>
      <c r="M252" s="96">
        <v>0.5</v>
      </c>
      <c r="N252" s="96">
        <v>4.08</v>
      </c>
      <c r="O252" s="94">
        <v>2.4</v>
      </c>
      <c r="P252" s="95">
        <v>0.14410000000000001</v>
      </c>
      <c r="Q252" s="96">
        <v>0</v>
      </c>
      <c r="R252" s="94">
        <v>27.04</v>
      </c>
      <c r="S252" s="14" t="s">
        <v>1591</v>
      </c>
      <c r="T252" s="128">
        <v>19962014687</v>
      </c>
      <c r="U252" s="14" t="s">
        <v>1573</v>
      </c>
    </row>
    <row r="253" spans="1:21" ht="15" customHeight="1" x14ac:dyDescent="0.55000000000000004">
      <c r="A253" s="14" t="s">
        <v>453</v>
      </c>
      <c r="B253" s="124" t="s">
        <v>454</v>
      </c>
      <c r="C253" s="125" t="s">
        <v>30</v>
      </c>
      <c r="D253" s="14" t="s">
        <v>31</v>
      </c>
      <c r="E253" s="14" t="s">
        <v>26</v>
      </c>
      <c r="F253" s="14" t="s">
        <v>46</v>
      </c>
      <c r="G253" s="93">
        <v>42569</v>
      </c>
      <c r="H253" s="94">
        <v>0</v>
      </c>
      <c r="I253" s="94">
        <v>36.71</v>
      </c>
      <c r="J253" s="14" t="s">
        <v>40</v>
      </c>
      <c r="K253" s="96">
        <v>17.559999999999999</v>
      </c>
      <c r="L253" s="95">
        <v>3.3799999999999997E-2</v>
      </c>
      <c r="M253" s="96">
        <v>0.3</v>
      </c>
      <c r="N253" s="96">
        <v>0.83</v>
      </c>
      <c r="O253" s="94">
        <v>-6.83</v>
      </c>
      <c r="P253" s="95">
        <v>4.53E-2</v>
      </c>
      <c r="Q253" s="96">
        <v>0</v>
      </c>
      <c r="R253" s="94">
        <v>36.29</v>
      </c>
      <c r="S253" s="14" t="s">
        <v>1586</v>
      </c>
      <c r="T253" s="128">
        <v>33337181540</v>
      </c>
      <c r="U253" s="14" t="s">
        <v>1573</v>
      </c>
    </row>
    <row r="254" spans="1:21" ht="15" customHeight="1" x14ac:dyDescent="0.55000000000000004">
      <c r="A254" s="14" t="s">
        <v>455</v>
      </c>
      <c r="B254" s="124" t="s">
        <v>456</v>
      </c>
      <c r="C254" s="125" t="s">
        <v>36</v>
      </c>
      <c r="D254" s="14" t="s">
        <v>37</v>
      </c>
      <c r="E254" s="14" t="s">
        <v>26</v>
      </c>
      <c r="F254" s="14" t="s">
        <v>50</v>
      </c>
      <c r="G254" s="93">
        <v>42546</v>
      </c>
      <c r="H254" s="94">
        <v>39.14</v>
      </c>
      <c r="I254" s="94">
        <v>56.38</v>
      </c>
      <c r="J254" s="95">
        <v>1.4404999999999999</v>
      </c>
      <c r="K254" s="96">
        <v>26.98</v>
      </c>
      <c r="L254" s="95">
        <v>1.2800000000000001E-2</v>
      </c>
      <c r="M254" s="96">
        <v>0.6</v>
      </c>
      <c r="N254" s="96">
        <v>2.44</v>
      </c>
      <c r="O254" s="94">
        <v>6.49</v>
      </c>
      <c r="P254" s="95">
        <v>9.2399999999999996E-2</v>
      </c>
      <c r="Q254" s="96">
        <v>20</v>
      </c>
      <c r="R254" s="94">
        <v>22.07</v>
      </c>
      <c r="S254" s="14" t="s">
        <v>1606</v>
      </c>
      <c r="T254" s="128">
        <v>10164160714</v>
      </c>
      <c r="U254" s="14" t="s">
        <v>1573</v>
      </c>
    </row>
    <row r="255" spans="1:21" ht="15" customHeight="1" x14ac:dyDescent="0.55000000000000004">
      <c r="A255" s="14" t="s">
        <v>457</v>
      </c>
      <c r="B255" s="124" t="s">
        <v>458</v>
      </c>
      <c r="C255" s="125" t="s">
        <v>25</v>
      </c>
      <c r="D255" s="14" t="s">
        <v>31</v>
      </c>
      <c r="E255" s="14" t="s">
        <v>32</v>
      </c>
      <c r="F255" s="14" t="s">
        <v>33</v>
      </c>
      <c r="G255" s="93">
        <v>42769</v>
      </c>
      <c r="H255" s="94">
        <v>124.64</v>
      </c>
      <c r="I255" s="94">
        <v>119.04</v>
      </c>
      <c r="J255" s="95">
        <v>0.95509999999999995</v>
      </c>
      <c r="K255" s="96">
        <v>36.74</v>
      </c>
      <c r="L255" s="95">
        <v>8.2000000000000007E-3</v>
      </c>
      <c r="M255" s="96">
        <v>0.7</v>
      </c>
      <c r="N255" s="96">
        <v>0.55000000000000004</v>
      </c>
      <c r="O255" s="94">
        <v>-55.93</v>
      </c>
      <c r="P255" s="95">
        <v>0.14119999999999999</v>
      </c>
      <c r="Q255" s="96">
        <v>4</v>
      </c>
      <c r="R255" s="94">
        <v>36.54</v>
      </c>
      <c r="S255" s="14" t="s">
        <v>1635</v>
      </c>
      <c r="T255" s="128">
        <v>17762854075</v>
      </c>
      <c r="U255" s="14" t="s">
        <v>1573</v>
      </c>
    </row>
    <row r="256" spans="1:21" ht="15" customHeight="1" x14ac:dyDescent="0.55000000000000004">
      <c r="A256" s="14" t="s">
        <v>32</v>
      </c>
      <c r="B256" s="124" t="s">
        <v>459</v>
      </c>
      <c r="C256" s="125" t="s">
        <v>57</v>
      </c>
      <c r="D256" s="14" t="s">
        <v>31</v>
      </c>
      <c r="E256" s="14" t="s">
        <v>26</v>
      </c>
      <c r="F256" s="14" t="s">
        <v>46</v>
      </c>
      <c r="G256" s="93">
        <v>42706</v>
      </c>
      <c r="H256" s="94">
        <v>8</v>
      </c>
      <c r="I256" s="94">
        <v>12.53</v>
      </c>
      <c r="J256" s="95">
        <v>1.5663</v>
      </c>
      <c r="K256" s="96">
        <v>7.88</v>
      </c>
      <c r="L256" s="95">
        <v>4.7899999999999998E-2</v>
      </c>
      <c r="M256" s="96">
        <v>1</v>
      </c>
      <c r="N256" s="96">
        <v>1.1599999999999999</v>
      </c>
      <c r="O256" s="94">
        <v>-24.99</v>
      </c>
      <c r="P256" s="95">
        <v>-3.0999999999999999E-3</v>
      </c>
      <c r="Q256" s="96">
        <v>5</v>
      </c>
      <c r="R256" s="94">
        <v>17.3</v>
      </c>
      <c r="S256" s="14" t="s">
        <v>1578</v>
      </c>
      <c r="T256" s="128">
        <v>50556690022</v>
      </c>
      <c r="U256" s="14" t="s">
        <v>1573</v>
      </c>
    </row>
    <row r="257" spans="1:21" ht="15" customHeight="1" x14ac:dyDescent="0.55000000000000004">
      <c r="A257" s="14" t="s">
        <v>460</v>
      </c>
      <c r="B257" s="124" t="s">
        <v>461</v>
      </c>
      <c r="C257" s="125" t="s">
        <v>57</v>
      </c>
      <c r="D257" s="14" t="s">
        <v>37</v>
      </c>
      <c r="E257" s="14" t="s">
        <v>26</v>
      </c>
      <c r="F257" s="14" t="s">
        <v>50</v>
      </c>
      <c r="G257" s="93">
        <v>42558</v>
      </c>
      <c r="H257" s="94">
        <v>40.08</v>
      </c>
      <c r="I257" s="94">
        <v>50.03</v>
      </c>
      <c r="J257" s="95">
        <v>1.2483</v>
      </c>
      <c r="K257" s="96">
        <v>29.6</v>
      </c>
      <c r="L257" s="95">
        <v>2.2800000000000001E-2</v>
      </c>
      <c r="M257" s="96">
        <v>1</v>
      </c>
      <c r="N257" s="96">
        <v>4.4000000000000004</v>
      </c>
      <c r="O257" s="94">
        <v>3.27</v>
      </c>
      <c r="P257" s="95">
        <v>0.1055</v>
      </c>
      <c r="Q257" s="96">
        <v>19</v>
      </c>
      <c r="R257" s="94">
        <v>15.85</v>
      </c>
      <c r="S257" s="14" t="s">
        <v>1589</v>
      </c>
      <c r="T257" s="128">
        <v>14543261270</v>
      </c>
      <c r="U257" s="14" t="s">
        <v>1573</v>
      </c>
    </row>
    <row r="258" spans="1:21" ht="15" customHeight="1" x14ac:dyDescent="0.55000000000000004">
      <c r="A258" s="14" t="s">
        <v>462</v>
      </c>
      <c r="B258" s="124" t="s">
        <v>463</v>
      </c>
      <c r="C258" s="125" t="s">
        <v>57</v>
      </c>
      <c r="D258" s="14" t="s">
        <v>37</v>
      </c>
      <c r="E258" s="14" t="s">
        <v>26</v>
      </c>
      <c r="F258" s="14" t="s">
        <v>50</v>
      </c>
      <c r="G258" s="93">
        <v>42557</v>
      </c>
      <c r="H258" s="94">
        <v>58.06</v>
      </c>
      <c r="I258" s="94">
        <v>135.54</v>
      </c>
      <c r="J258" s="95">
        <v>2.3344999999999998</v>
      </c>
      <c r="K258" s="96">
        <v>89.76</v>
      </c>
      <c r="L258" s="95">
        <v>0</v>
      </c>
      <c r="M258" s="96">
        <v>0.7</v>
      </c>
      <c r="N258" s="96">
        <v>13.16</v>
      </c>
      <c r="O258" s="94">
        <v>6.54</v>
      </c>
      <c r="P258" s="95">
        <v>0.40629999999999999</v>
      </c>
      <c r="Q258" s="96">
        <v>0</v>
      </c>
      <c r="R258" s="94">
        <v>31.05</v>
      </c>
      <c r="S258" s="14" t="s">
        <v>1630</v>
      </c>
      <c r="T258" s="128">
        <v>394513348279</v>
      </c>
      <c r="U258" s="14" t="s">
        <v>1573</v>
      </c>
    </row>
    <row r="259" spans="1:21" ht="15" customHeight="1" x14ac:dyDescent="0.55000000000000004">
      <c r="A259" s="14" t="s">
        <v>464</v>
      </c>
      <c r="B259" s="124" t="s">
        <v>465</v>
      </c>
      <c r="C259" s="125" t="s">
        <v>32</v>
      </c>
      <c r="D259" s="14" t="s">
        <v>31</v>
      </c>
      <c r="E259" s="14" t="s">
        <v>26</v>
      </c>
      <c r="F259" s="14" t="s">
        <v>46</v>
      </c>
      <c r="G259" s="93">
        <v>42766</v>
      </c>
      <c r="H259" s="94">
        <v>0</v>
      </c>
      <c r="I259" s="94">
        <v>13.4</v>
      </c>
      <c r="J259" s="14" t="s">
        <v>40</v>
      </c>
      <c r="K259" s="14" t="s">
        <v>40</v>
      </c>
      <c r="L259" s="95">
        <v>3.7000000000000002E-3</v>
      </c>
      <c r="M259" s="96">
        <v>2.5</v>
      </c>
      <c r="N259" s="96">
        <v>2.4500000000000002</v>
      </c>
      <c r="O259" s="94">
        <v>-14.77</v>
      </c>
      <c r="P259" s="95">
        <v>-6.4899999999999999E-2</v>
      </c>
      <c r="Q259" s="96">
        <v>1</v>
      </c>
      <c r="R259" s="94">
        <v>5.5</v>
      </c>
      <c r="S259" s="14" t="s">
        <v>1574</v>
      </c>
      <c r="T259" s="128">
        <v>19397333785</v>
      </c>
      <c r="U259" s="14" t="s">
        <v>1573</v>
      </c>
    </row>
    <row r="260" spans="1:21" ht="15" customHeight="1" x14ac:dyDescent="0.55000000000000004">
      <c r="A260" s="14" t="s">
        <v>466</v>
      </c>
      <c r="B260" s="124" t="s">
        <v>467</v>
      </c>
      <c r="C260" s="125" t="s">
        <v>30</v>
      </c>
      <c r="D260" s="14" t="s">
        <v>31</v>
      </c>
      <c r="E260" s="14" t="s">
        <v>32</v>
      </c>
      <c r="F260" s="14" t="s">
        <v>33</v>
      </c>
      <c r="G260" s="93">
        <v>42570</v>
      </c>
      <c r="H260" s="94">
        <v>193.58</v>
      </c>
      <c r="I260" s="94">
        <v>192.98</v>
      </c>
      <c r="J260" s="95">
        <v>0.99690000000000001</v>
      </c>
      <c r="K260" s="96">
        <v>25.63</v>
      </c>
      <c r="L260" s="95">
        <v>5.1999999999999998E-3</v>
      </c>
      <c r="M260" s="96">
        <v>1.1000000000000001</v>
      </c>
      <c r="N260" s="96">
        <v>1.5</v>
      </c>
      <c r="O260" s="94">
        <v>-72.73</v>
      </c>
      <c r="P260" s="95">
        <v>8.5599999999999996E-2</v>
      </c>
      <c r="Q260" s="96">
        <v>7</v>
      </c>
      <c r="R260" s="94">
        <v>115.27</v>
      </c>
      <c r="S260" s="14" t="s">
        <v>1606</v>
      </c>
      <c r="T260" s="128">
        <v>51766536683</v>
      </c>
      <c r="U260" s="14" t="s">
        <v>1573</v>
      </c>
    </row>
    <row r="261" spans="1:21" ht="15" customHeight="1" x14ac:dyDescent="0.55000000000000004">
      <c r="A261" s="14" t="s">
        <v>468</v>
      </c>
      <c r="B261" s="124" t="s">
        <v>469</v>
      </c>
      <c r="C261" s="125" t="s">
        <v>57</v>
      </c>
      <c r="D261" s="14" t="s">
        <v>31</v>
      </c>
      <c r="E261" s="14" t="s">
        <v>26</v>
      </c>
      <c r="F261" s="14" t="s">
        <v>46</v>
      </c>
      <c r="G261" s="93">
        <v>42557</v>
      </c>
      <c r="H261" s="94">
        <v>0</v>
      </c>
      <c r="I261" s="94">
        <v>32.43</v>
      </c>
      <c r="J261" s="14" t="s">
        <v>40</v>
      </c>
      <c r="K261" s="96">
        <v>20.92</v>
      </c>
      <c r="L261" s="95">
        <v>4.4400000000000002E-2</v>
      </c>
      <c r="M261" s="96">
        <v>0.2</v>
      </c>
      <c r="N261" s="96">
        <v>0.51</v>
      </c>
      <c r="O261" s="94">
        <v>-86.86</v>
      </c>
      <c r="P261" s="95">
        <v>6.2100000000000002E-2</v>
      </c>
      <c r="Q261" s="96">
        <v>0</v>
      </c>
      <c r="R261" s="94">
        <v>39.64</v>
      </c>
      <c r="S261" s="14" t="s">
        <v>1586</v>
      </c>
      <c r="T261" s="128">
        <v>14123114625</v>
      </c>
      <c r="U261" s="14" t="s">
        <v>1573</v>
      </c>
    </row>
    <row r="262" spans="1:21" ht="15" customHeight="1" x14ac:dyDescent="0.55000000000000004">
      <c r="A262" s="14" t="s">
        <v>470</v>
      </c>
      <c r="B262" s="124" t="s">
        <v>471</v>
      </c>
      <c r="C262" s="125" t="s">
        <v>30</v>
      </c>
      <c r="D262" s="14" t="s">
        <v>31</v>
      </c>
      <c r="E262" s="14" t="s">
        <v>32</v>
      </c>
      <c r="F262" s="14" t="s">
        <v>33</v>
      </c>
      <c r="G262" s="93">
        <v>42575</v>
      </c>
      <c r="H262" s="94">
        <v>175.08</v>
      </c>
      <c r="I262" s="94">
        <v>143.27000000000001</v>
      </c>
      <c r="J262" s="95">
        <v>0.81830000000000003</v>
      </c>
      <c r="K262" s="96">
        <v>29.54</v>
      </c>
      <c r="L262" s="95">
        <v>0</v>
      </c>
      <c r="M262" s="96">
        <v>1.3</v>
      </c>
      <c r="N262" s="96">
        <v>1.49</v>
      </c>
      <c r="O262" s="94">
        <v>1.96</v>
      </c>
      <c r="P262" s="95">
        <v>0.1052</v>
      </c>
      <c r="Q262" s="96">
        <v>0</v>
      </c>
      <c r="R262" s="94">
        <v>48.67</v>
      </c>
      <c r="S262" s="14" t="s">
        <v>1581</v>
      </c>
      <c r="T262" s="128">
        <v>9230689666</v>
      </c>
      <c r="U262" s="14" t="s">
        <v>1575</v>
      </c>
    </row>
    <row r="263" spans="1:21" ht="15" customHeight="1" x14ac:dyDescent="0.55000000000000004">
      <c r="A263" s="14" t="s">
        <v>472</v>
      </c>
      <c r="B263" s="124" t="s">
        <v>473</v>
      </c>
      <c r="C263" s="125" t="s">
        <v>25</v>
      </c>
      <c r="D263" s="14" t="s">
        <v>31</v>
      </c>
      <c r="E263" s="14" t="s">
        <v>32</v>
      </c>
      <c r="F263" s="14" t="s">
        <v>33</v>
      </c>
      <c r="G263" s="93">
        <v>42558</v>
      </c>
      <c r="H263" s="94">
        <v>101.31</v>
      </c>
      <c r="I263" s="94">
        <v>82.27</v>
      </c>
      <c r="J263" s="95">
        <v>0.81210000000000004</v>
      </c>
      <c r="K263" s="96">
        <v>31.28</v>
      </c>
      <c r="L263" s="95">
        <v>1.26E-2</v>
      </c>
      <c r="M263" s="96">
        <v>0.8</v>
      </c>
      <c r="N263" s="96">
        <v>1.0900000000000001</v>
      </c>
      <c r="O263" s="94">
        <v>-41</v>
      </c>
      <c r="P263" s="95">
        <v>0.1139</v>
      </c>
      <c r="Q263" s="96">
        <v>5</v>
      </c>
      <c r="R263" s="94">
        <v>49.38</v>
      </c>
      <c r="S263" s="14" t="s">
        <v>1594</v>
      </c>
      <c r="T263" s="128">
        <v>26658393327</v>
      </c>
      <c r="U263" s="14" t="s">
        <v>1573</v>
      </c>
    </row>
    <row r="264" spans="1:21" ht="15" customHeight="1" x14ac:dyDescent="0.55000000000000004">
      <c r="A264" s="14" t="s">
        <v>474</v>
      </c>
      <c r="B264" s="124" t="s">
        <v>475</v>
      </c>
      <c r="C264" s="125" t="s">
        <v>25</v>
      </c>
      <c r="D264" s="14" t="s">
        <v>31</v>
      </c>
      <c r="E264" s="14" t="s">
        <v>32</v>
      </c>
      <c r="F264" s="14" t="s">
        <v>33</v>
      </c>
      <c r="G264" s="93">
        <v>42584</v>
      </c>
      <c r="H264" s="94">
        <v>108.97</v>
      </c>
      <c r="I264" s="94">
        <v>115.4</v>
      </c>
      <c r="J264" s="95">
        <v>1.0589999999999999</v>
      </c>
      <c r="K264" s="96">
        <v>34.86</v>
      </c>
      <c r="L264" s="95">
        <v>0</v>
      </c>
      <c r="M264" s="96">
        <v>0.8</v>
      </c>
      <c r="N264" s="96">
        <v>0.96</v>
      </c>
      <c r="O264" s="94">
        <v>-23.72</v>
      </c>
      <c r="P264" s="95">
        <v>0.1318</v>
      </c>
      <c r="Q264" s="96">
        <v>0</v>
      </c>
      <c r="R264" s="94">
        <v>34.24</v>
      </c>
      <c r="S264" s="14" t="s">
        <v>1583</v>
      </c>
      <c r="T264" s="128">
        <v>24607388335</v>
      </c>
      <c r="U264" s="14" t="s">
        <v>1573</v>
      </c>
    </row>
    <row r="265" spans="1:21" ht="15" customHeight="1" x14ac:dyDescent="0.55000000000000004">
      <c r="A265" s="14" t="s">
        <v>476</v>
      </c>
      <c r="B265" s="124" t="s">
        <v>477</v>
      </c>
      <c r="C265" s="125" t="s">
        <v>36</v>
      </c>
      <c r="D265" s="14" t="s">
        <v>37</v>
      </c>
      <c r="E265" s="14" t="s">
        <v>38</v>
      </c>
      <c r="F265" s="14" t="s">
        <v>39</v>
      </c>
      <c r="G265" s="93">
        <v>42553</v>
      </c>
      <c r="H265" s="94">
        <v>67.040000000000006</v>
      </c>
      <c r="I265" s="94">
        <v>27.44</v>
      </c>
      <c r="J265" s="95">
        <v>0.4093</v>
      </c>
      <c r="K265" s="96">
        <v>15.77</v>
      </c>
      <c r="L265" s="95">
        <v>1.9E-2</v>
      </c>
      <c r="M265" s="96">
        <v>1.3</v>
      </c>
      <c r="N265" s="14" t="s">
        <v>40</v>
      </c>
      <c r="O265" s="14" t="s">
        <v>40</v>
      </c>
      <c r="P265" s="95">
        <v>3.6400000000000002E-2</v>
      </c>
      <c r="Q265" s="96">
        <v>6</v>
      </c>
      <c r="R265" s="94">
        <v>25.45</v>
      </c>
      <c r="S265" s="14" t="s">
        <v>1601</v>
      </c>
      <c r="T265" s="128">
        <v>20781592014</v>
      </c>
      <c r="U265" s="14" t="s">
        <v>1573</v>
      </c>
    </row>
    <row r="266" spans="1:21" ht="15" customHeight="1" x14ac:dyDescent="0.55000000000000004">
      <c r="A266" s="14" t="s">
        <v>60</v>
      </c>
      <c r="B266" s="124" t="s">
        <v>61</v>
      </c>
      <c r="C266" s="125" t="s">
        <v>57</v>
      </c>
      <c r="D266" s="14" t="s">
        <v>37</v>
      </c>
      <c r="E266" s="14" t="s">
        <v>26</v>
      </c>
      <c r="F266" s="14" t="s">
        <v>50</v>
      </c>
      <c r="G266" s="93">
        <v>42693</v>
      </c>
      <c r="H266" s="94">
        <v>11.51</v>
      </c>
      <c r="I266" s="94">
        <v>36.71</v>
      </c>
      <c r="J266" s="95">
        <v>3.1894</v>
      </c>
      <c r="K266" s="96">
        <v>25.85</v>
      </c>
      <c r="L266" s="95">
        <v>1.2800000000000001E-2</v>
      </c>
      <c r="M266" s="96">
        <v>0.5</v>
      </c>
      <c r="N266" s="96">
        <v>4.6900000000000004</v>
      </c>
      <c r="O266" s="94">
        <v>3.78</v>
      </c>
      <c r="P266" s="95">
        <v>8.6800000000000002E-2</v>
      </c>
      <c r="Q266" s="96">
        <v>6</v>
      </c>
      <c r="R266" s="94">
        <v>18.63</v>
      </c>
      <c r="S266" s="14" t="s">
        <v>1572</v>
      </c>
      <c r="T266" s="128">
        <v>4983720291</v>
      </c>
      <c r="U266" s="14" t="s">
        <v>1575</v>
      </c>
    </row>
    <row r="267" spans="1:21" ht="15" customHeight="1" x14ac:dyDescent="0.55000000000000004">
      <c r="A267" s="14" t="s">
        <v>478</v>
      </c>
      <c r="B267" s="124" t="s">
        <v>479</v>
      </c>
      <c r="C267" s="125" t="s">
        <v>25</v>
      </c>
      <c r="D267" s="14" t="s">
        <v>31</v>
      </c>
      <c r="E267" s="14" t="s">
        <v>26</v>
      </c>
      <c r="F267" s="14" t="s">
        <v>46</v>
      </c>
      <c r="G267" s="93">
        <v>42714</v>
      </c>
      <c r="H267" s="94">
        <v>20.63</v>
      </c>
      <c r="I267" s="94">
        <v>55.39</v>
      </c>
      <c r="J267" s="95">
        <v>2.6848999999999998</v>
      </c>
      <c r="K267" s="96">
        <v>19.5</v>
      </c>
      <c r="L267" s="95">
        <v>1.52E-2</v>
      </c>
      <c r="M267" s="96">
        <v>1.6</v>
      </c>
      <c r="N267" s="96">
        <v>1.48</v>
      </c>
      <c r="O267" s="94">
        <v>-3.33</v>
      </c>
      <c r="P267" s="95">
        <v>5.5E-2</v>
      </c>
      <c r="Q267" s="96">
        <v>0</v>
      </c>
      <c r="R267" s="94">
        <v>33.229999999999997</v>
      </c>
      <c r="S267" s="14" t="s">
        <v>1582</v>
      </c>
      <c r="T267" s="128">
        <v>7868818524</v>
      </c>
      <c r="U267" s="14" t="s">
        <v>1575</v>
      </c>
    </row>
    <row r="268" spans="1:21" ht="15" customHeight="1" x14ac:dyDescent="0.55000000000000004">
      <c r="A268" s="14" t="s">
        <v>480</v>
      </c>
      <c r="B268" s="124" t="s">
        <v>481</v>
      </c>
      <c r="C268" s="125" t="s">
        <v>57</v>
      </c>
      <c r="D268" s="14" t="s">
        <v>37</v>
      </c>
      <c r="E268" s="14" t="s">
        <v>26</v>
      </c>
      <c r="F268" s="14" t="s">
        <v>50</v>
      </c>
      <c r="G268" s="93">
        <v>42511</v>
      </c>
      <c r="H268" s="94">
        <v>27.5</v>
      </c>
      <c r="I268" s="94">
        <v>46.45</v>
      </c>
      <c r="J268" s="95">
        <v>1.6891</v>
      </c>
      <c r="K268" s="96">
        <v>17.010000000000002</v>
      </c>
      <c r="L268" s="95">
        <v>1.5699999999999999E-2</v>
      </c>
      <c r="M268" s="96">
        <v>1.6</v>
      </c>
      <c r="N268" s="96">
        <v>1.9</v>
      </c>
      <c r="O268" s="94">
        <v>-6.34</v>
      </c>
      <c r="P268" s="95">
        <v>4.2599999999999999E-2</v>
      </c>
      <c r="Q268" s="96">
        <v>10</v>
      </c>
      <c r="R268" s="94">
        <v>26.79</v>
      </c>
      <c r="S268" s="14" t="s">
        <v>1582</v>
      </c>
      <c r="T268" s="128">
        <v>6090622992</v>
      </c>
      <c r="U268" s="14" t="s">
        <v>1575</v>
      </c>
    </row>
    <row r="269" spans="1:21" ht="15" customHeight="1" x14ac:dyDescent="0.55000000000000004">
      <c r="A269" s="14" t="s">
        <v>482</v>
      </c>
      <c r="B269" s="124" t="s">
        <v>483</v>
      </c>
      <c r="C269" s="125" t="s">
        <v>118</v>
      </c>
      <c r="D269" s="14" t="s">
        <v>25</v>
      </c>
      <c r="E269" s="14" t="s">
        <v>26</v>
      </c>
      <c r="F269" s="14" t="s">
        <v>27</v>
      </c>
      <c r="G269" s="93">
        <v>42557</v>
      </c>
      <c r="H269" s="94">
        <v>42.49</v>
      </c>
      <c r="I269" s="94">
        <v>57.62</v>
      </c>
      <c r="J269" s="95">
        <v>1.3561000000000001</v>
      </c>
      <c r="K269" s="96">
        <v>20.8</v>
      </c>
      <c r="L269" s="95">
        <v>1.15E-2</v>
      </c>
      <c r="M269" s="96">
        <v>1.7</v>
      </c>
      <c r="N269" s="96">
        <v>2.04</v>
      </c>
      <c r="O269" s="94">
        <v>-10.98</v>
      </c>
      <c r="P269" s="95">
        <v>6.1499999999999999E-2</v>
      </c>
      <c r="Q269" s="96">
        <v>6</v>
      </c>
      <c r="R269" s="94">
        <v>29</v>
      </c>
      <c r="S269" s="14" t="s">
        <v>1590</v>
      </c>
      <c r="T269" s="128">
        <v>7645459197</v>
      </c>
      <c r="U269" s="14" t="s">
        <v>1575</v>
      </c>
    </row>
    <row r="270" spans="1:21" ht="15" customHeight="1" x14ac:dyDescent="0.55000000000000004">
      <c r="A270" s="14" t="s">
        <v>484</v>
      </c>
      <c r="B270" s="124" t="s">
        <v>485</v>
      </c>
      <c r="C270" s="125" t="s">
        <v>43</v>
      </c>
      <c r="D270" s="14" t="s">
        <v>37</v>
      </c>
      <c r="E270" s="14" t="s">
        <v>38</v>
      </c>
      <c r="F270" s="14" t="s">
        <v>39</v>
      </c>
      <c r="G270" s="93">
        <v>42607</v>
      </c>
      <c r="H270" s="94">
        <v>40.21</v>
      </c>
      <c r="I270" s="94">
        <v>18.91</v>
      </c>
      <c r="J270" s="95">
        <v>0.4703</v>
      </c>
      <c r="K270" s="96">
        <v>4.34</v>
      </c>
      <c r="L270" s="95">
        <v>0</v>
      </c>
      <c r="M270" s="96">
        <v>1.6</v>
      </c>
      <c r="N270" s="96">
        <v>3.19</v>
      </c>
      <c r="O270" s="94">
        <v>0.64</v>
      </c>
      <c r="P270" s="95">
        <v>-2.0799999999999999E-2</v>
      </c>
      <c r="Q270" s="96">
        <v>0</v>
      </c>
      <c r="R270" s="94">
        <v>25.49</v>
      </c>
      <c r="S270" s="14" t="s">
        <v>1577</v>
      </c>
      <c r="T270" s="128">
        <v>918732434</v>
      </c>
      <c r="U270" s="14" t="s">
        <v>1595</v>
      </c>
    </row>
    <row r="271" spans="1:21" ht="15" customHeight="1" x14ac:dyDescent="0.55000000000000004">
      <c r="A271" s="14" t="s">
        <v>486</v>
      </c>
      <c r="B271" s="124" t="s">
        <v>487</v>
      </c>
      <c r="C271" s="125" t="s">
        <v>24</v>
      </c>
      <c r="D271" s="14" t="s">
        <v>25</v>
      </c>
      <c r="E271" s="14" t="s">
        <v>38</v>
      </c>
      <c r="F271" s="14" t="s">
        <v>131</v>
      </c>
      <c r="G271" s="93">
        <v>42707</v>
      </c>
      <c r="H271" s="94">
        <v>59.34</v>
      </c>
      <c r="I271" s="94">
        <v>29.92</v>
      </c>
      <c r="J271" s="95">
        <v>0.50419999999999998</v>
      </c>
      <c r="K271" s="96">
        <v>13.42</v>
      </c>
      <c r="L271" s="95">
        <v>1.0999999999999999E-2</v>
      </c>
      <c r="M271" s="96">
        <v>1.4</v>
      </c>
      <c r="N271" s="96">
        <v>2.0099999999999998</v>
      </c>
      <c r="O271" s="94">
        <v>-10.68</v>
      </c>
      <c r="P271" s="95">
        <v>2.46E-2</v>
      </c>
      <c r="Q271" s="96">
        <v>4</v>
      </c>
      <c r="R271" s="94">
        <v>17.36</v>
      </c>
      <c r="S271" s="14" t="s">
        <v>1593</v>
      </c>
      <c r="T271" s="128">
        <v>54723513964</v>
      </c>
      <c r="U271" s="14" t="s">
        <v>1573</v>
      </c>
    </row>
    <row r="272" spans="1:21" ht="15" customHeight="1" x14ac:dyDescent="0.55000000000000004">
      <c r="A272" s="14" t="s">
        <v>488</v>
      </c>
      <c r="B272" s="124" t="s">
        <v>489</v>
      </c>
      <c r="C272" s="125" t="s">
        <v>118</v>
      </c>
      <c r="D272" s="14" t="s">
        <v>31</v>
      </c>
      <c r="E272" s="14" t="s">
        <v>38</v>
      </c>
      <c r="F272" s="14" t="s">
        <v>89</v>
      </c>
      <c r="G272" s="93">
        <v>42779</v>
      </c>
      <c r="H272" s="94">
        <v>113.89</v>
      </c>
      <c r="I272" s="94">
        <v>36.19</v>
      </c>
      <c r="J272" s="95">
        <v>0.31780000000000003</v>
      </c>
      <c r="K272" s="96">
        <v>9.23</v>
      </c>
      <c r="L272" s="95">
        <v>0</v>
      </c>
      <c r="M272" s="96">
        <v>1.9</v>
      </c>
      <c r="N272" s="96">
        <v>2.46</v>
      </c>
      <c r="O272" s="94">
        <v>12.76</v>
      </c>
      <c r="P272" s="95">
        <v>3.7000000000000002E-3</v>
      </c>
      <c r="Q272" s="96">
        <v>0</v>
      </c>
      <c r="R272" s="94">
        <v>70.77</v>
      </c>
      <c r="S272" s="14" t="s">
        <v>1636</v>
      </c>
      <c r="T272" s="128">
        <v>3758423027</v>
      </c>
      <c r="U272" s="14" t="s">
        <v>1575</v>
      </c>
    </row>
    <row r="273" spans="1:21" ht="15" customHeight="1" x14ac:dyDescent="0.55000000000000004">
      <c r="A273" s="14" t="s">
        <v>490</v>
      </c>
      <c r="B273" s="124" t="s">
        <v>1637</v>
      </c>
      <c r="C273" s="125" t="s">
        <v>25</v>
      </c>
      <c r="D273" s="14" t="s">
        <v>31</v>
      </c>
      <c r="E273" s="14" t="s">
        <v>26</v>
      </c>
      <c r="F273" s="14" t="s">
        <v>46</v>
      </c>
      <c r="G273" s="93">
        <v>42611</v>
      </c>
      <c r="H273" s="94">
        <v>11.08</v>
      </c>
      <c r="I273" s="94">
        <v>32.32</v>
      </c>
      <c r="J273" s="95">
        <v>2.9169999999999998</v>
      </c>
      <c r="K273" s="96">
        <v>20.85</v>
      </c>
      <c r="L273" s="95">
        <v>0</v>
      </c>
      <c r="M273" s="105" t="e">
        <v>#N/A</v>
      </c>
      <c r="N273" s="96">
        <v>2.0699999999999998</v>
      </c>
      <c r="O273" s="94">
        <v>0.76</v>
      </c>
      <c r="P273" s="95">
        <v>6.1800000000000001E-2</v>
      </c>
      <c r="Q273" s="96">
        <v>0</v>
      </c>
      <c r="R273" s="94">
        <v>9.16</v>
      </c>
      <c r="S273" s="14" t="s">
        <v>1596</v>
      </c>
      <c r="T273" s="128">
        <v>15411534100</v>
      </c>
      <c r="U273" s="14" t="s">
        <v>1573</v>
      </c>
    </row>
    <row r="274" spans="1:21" ht="15" customHeight="1" x14ac:dyDescent="0.55000000000000004">
      <c r="A274" s="14" t="s">
        <v>491</v>
      </c>
      <c r="B274" s="124" t="s">
        <v>492</v>
      </c>
      <c r="C274" s="125" t="s">
        <v>25</v>
      </c>
      <c r="D274" s="14" t="s">
        <v>31</v>
      </c>
      <c r="E274" s="14" t="s">
        <v>26</v>
      </c>
      <c r="F274" s="14" t="s">
        <v>46</v>
      </c>
      <c r="G274" s="93">
        <v>42793</v>
      </c>
      <c r="H274" s="94">
        <v>0</v>
      </c>
      <c r="I274" s="94">
        <v>2.93</v>
      </c>
      <c r="J274" s="14" t="s">
        <v>40</v>
      </c>
      <c r="K274" s="14" t="s">
        <v>40</v>
      </c>
      <c r="L274" s="95">
        <v>0.14330000000000001</v>
      </c>
      <c r="M274" s="96">
        <v>0.8</v>
      </c>
      <c r="N274" s="96">
        <v>0.68</v>
      </c>
      <c r="O274" s="94">
        <v>-19.45</v>
      </c>
      <c r="P274" s="95">
        <v>-0.1158</v>
      </c>
      <c r="Q274" s="96">
        <v>2</v>
      </c>
      <c r="R274" s="94">
        <v>0</v>
      </c>
      <c r="S274" s="14" t="s">
        <v>1597</v>
      </c>
      <c r="T274" s="128">
        <v>3355379563</v>
      </c>
      <c r="U274" s="14" t="s">
        <v>1575</v>
      </c>
    </row>
    <row r="275" spans="1:21" ht="15" customHeight="1" x14ac:dyDescent="0.55000000000000004">
      <c r="A275" s="14" t="s">
        <v>493</v>
      </c>
      <c r="B275" s="124" t="s">
        <v>494</v>
      </c>
      <c r="C275" s="125" t="s">
        <v>30</v>
      </c>
      <c r="D275" s="14" t="s">
        <v>31</v>
      </c>
      <c r="E275" s="14" t="s">
        <v>26</v>
      </c>
      <c r="F275" s="14" t="s">
        <v>46</v>
      </c>
      <c r="G275" s="93">
        <v>42534</v>
      </c>
      <c r="H275" s="94">
        <v>48.34</v>
      </c>
      <c r="I275" s="94">
        <v>65.97</v>
      </c>
      <c r="J275" s="95">
        <v>1.3647</v>
      </c>
      <c r="K275" s="96">
        <v>21.28</v>
      </c>
      <c r="L275" s="95">
        <v>3.1199999999999999E-2</v>
      </c>
      <c r="M275" s="96">
        <v>-0.1</v>
      </c>
      <c r="N275" s="96">
        <v>0.62</v>
      </c>
      <c r="O275" s="94">
        <v>-72.819999999999993</v>
      </c>
      <c r="P275" s="95">
        <v>6.3899999999999998E-2</v>
      </c>
      <c r="Q275" s="96">
        <v>4</v>
      </c>
      <c r="R275" s="94">
        <v>47.57</v>
      </c>
      <c r="S275" s="14" t="s">
        <v>1596</v>
      </c>
      <c r="T275" s="128">
        <v>7958849401</v>
      </c>
      <c r="U275" s="14" t="s">
        <v>1575</v>
      </c>
    </row>
    <row r="276" spans="1:21" ht="15" customHeight="1" x14ac:dyDescent="0.55000000000000004">
      <c r="A276" s="14" t="s">
        <v>495</v>
      </c>
      <c r="B276" s="124" t="s">
        <v>496</v>
      </c>
      <c r="C276" s="125" t="s">
        <v>32</v>
      </c>
      <c r="D276" s="14" t="s">
        <v>31</v>
      </c>
      <c r="E276" s="14" t="s">
        <v>26</v>
      </c>
      <c r="F276" s="14" t="s">
        <v>46</v>
      </c>
      <c r="G276" s="93">
        <v>42376</v>
      </c>
      <c r="H276" s="94">
        <v>59.45</v>
      </c>
      <c r="I276" s="94">
        <v>189.81</v>
      </c>
      <c r="J276" s="95">
        <v>3.1928000000000001</v>
      </c>
      <c r="K276" s="96">
        <v>28.72</v>
      </c>
      <c r="L276" s="95">
        <v>1.8499999999999999E-2</v>
      </c>
      <c r="M276" s="96">
        <v>0.8</v>
      </c>
      <c r="N276" s="96">
        <v>1.1599999999999999</v>
      </c>
      <c r="O276" s="94">
        <v>-21.61</v>
      </c>
      <c r="P276" s="95">
        <v>0.1011</v>
      </c>
      <c r="Q276" s="96">
        <v>2</v>
      </c>
      <c r="R276" s="94">
        <v>82.41</v>
      </c>
      <c r="S276" s="14" t="s">
        <v>1610</v>
      </c>
      <c r="T276" s="128">
        <v>57696834039</v>
      </c>
      <c r="U276" s="14" t="s">
        <v>1573</v>
      </c>
    </row>
    <row r="277" spans="1:21" ht="15" customHeight="1" x14ac:dyDescent="0.55000000000000004">
      <c r="A277" s="14" t="s">
        <v>497</v>
      </c>
      <c r="B277" s="124" t="s">
        <v>498</v>
      </c>
      <c r="C277" s="125" t="s">
        <v>25</v>
      </c>
      <c r="D277" s="14" t="s">
        <v>31</v>
      </c>
      <c r="E277" s="14" t="s">
        <v>26</v>
      </c>
      <c r="F277" s="14" t="s">
        <v>46</v>
      </c>
      <c r="G277" s="93">
        <v>42572</v>
      </c>
      <c r="H277" s="94">
        <v>0.26</v>
      </c>
      <c r="I277" s="94">
        <v>29.81</v>
      </c>
      <c r="J277" s="95">
        <v>114.6538</v>
      </c>
      <c r="K277" s="96">
        <v>33.49</v>
      </c>
      <c r="L277" s="95">
        <v>3.09E-2</v>
      </c>
      <c r="M277" s="96">
        <v>1.2</v>
      </c>
      <c r="N277" s="96">
        <v>1.69</v>
      </c>
      <c r="O277" s="94">
        <v>-20.8</v>
      </c>
      <c r="P277" s="95">
        <v>0.125</v>
      </c>
      <c r="Q277" s="96">
        <v>6</v>
      </c>
      <c r="R277" s="94">
        <v>18.16</v>
      </c>
      <c r="S277" s="14" t="s">
        <v>1632</v>
      </c>
      <c r="T277" s="128">
        <v>261527104592</v>
      </c>
      <c r="U277" s="14" t="s">
        <v>1573</v>
      </c>
    </row>
    <row r="278" spans="1:21" ht="15" customHeight="1" x14ac:dyDescent="0.55000000000000004">
      <c r="A278" s="14" t="s">
        <v>499</v>
      </c>
      <c r="B278" s="124" t="s">
        <v>500</v>
      </c>
      <c r="C278" s="125" t="s">
        <v>32</v>
      </c>
      <c r="D278" s="14" t="s">
        <v>31</v>
      </c>
      <c r="E278" s="14" t="s">
        <v>26</v>
      </c>
      <c r="F278" s="14" t="s">
        <v>46</v>
      </c>
      <c r="G278" s="93">
        <v>42616</v>
      </c>
      <c r="H278" s="94">
        <v>0</v>
      </c>
      <c r="I278" s="94">
        <v>15.95</v>
      </c>
      <c r="J278" s="14" t="s">
        <v>40</v>
      </c>
      <c r="K278" s="14" t="s">
        <v>40</v>
      </c>
      <c r="L278" s="95">
        <v>1.1299999999999999E-2</v>
      </c>
      <c r="M278" s="96">
        <v>0.1</v>
      </c>
      <c r="N278" s="96">
        <v>1.62</v>
      </c>
      <c r="O278" s="94">
        <v>-8.52</v>
      </c>
      <c r="P278" s="95">
        <v>-7.9600000000000004E-2</v>
      </c>
      <c r="Q278" s="96">
        <v>0</v>
      </c>
      <c r="R278" s="94">
        <v>6.38</v>
      </c>
      <c r="S278" s="14" t="s">
        <v>1574</v>
      </c>
      <c r="T278" s="128">
        <v>13076246858</v>
      </c>
      <c r="U278" s="14" t="s">
        <v>1573</v>
      </c>
    </row>
    <row r="279" spans="1:21" ht="15" customHeight="1" x14ac:dyDescent="0.55000000000000004">
      <c r="A279" s="14" t="s">
        <v>501</v>
      </c>
      <c r="B279" s="124" t="s">
        <v>1442</v>
      </c>
      <c r="C279" s="125" t="s">
        <v>57</v>
      </c>
      <c r="D279" s="14" t="s">
        <v>31</v>
      </c>
      <c r="E279" s="14" t="s">
        <v>38</v>
      </c>
      <c r="F279" s="14" t="s">
        <v>89</v>
      </c>
      <c r="G279" s="93">
        <v>42545</v>
      </c>
      <c r="H279" s="94">
        <v>39.369999999999997</v>
      </c>
      <c r="I279" s="94">
        <v>24.86</v>
      </c>
      <c r="J279" s="95">
        <v>0.63139999999999996</v>
      </c>
      <c r="K279" s="96">
        <v>24.37</v>
      </c>
      <c r="L279" s="95">
        <v>2.86E-2</v>
      </c>
      <c r="M279" s="96">
        <v>0.8</v>
      </c>
      <c r="N279" s="96">
        <v>1.1000000000000001</v>
      </c>
      <c r="O279" s="94">
        <v>-14.9</v>
      </c>
      <c r="P279" s="95">
        <v>7.9399999999999998E-2</v>
      </c>
      <c r="Q279" s="96">
        <v>6</v>
      </c>
      <c r="R279" s="94">
        <v>17.440000000000001</v>
      </c>
      <c r="S279" s="14" t="s">
        <v>1580</v>
      </c>
      <c r="T279" s="128">
        <v>22140326463</v>
      </c>
      <c r="U279" s="14" t="s">
        <v>1573</v>
      </c>
    </row>
    <row r="280" spans="1:21" ht="15" customHeight="1" x14ac:dyDescent="0.55000000000000004">
      <c r="A280" s="14" t="s">
        <v>502</v>
      </c>
      <c r="B280" s="124" t="s">
        <v>503</v>
      </c>
      <c r="C280" s="125" t="s">
        <v>36</v>
      </c>
      <c r="D280" s="14" t="s">
        <v>37</v>
      </c>
      <c r="E280" s="14" t="s">
        <v>38</v>
      </c>
      <c r="F280" s="14" t="s">
        <v>39</v>
      </c>
      <c r="G280" s="93">
        <v>42614</v>
      </c>
      <c r="H280" s="94">
        <v>1307.25</v>
      </c>
      <c r="I280" s="94">
        <v>538.25</v>
      </c>
      <c r="J280" s="95">
        <v>0.41170000000000001</v>
      </c>
      <c r="K280" s="96">
        <v>15.46</v>
      </c>
      <c r="L280" s="95">
        <v>1.1599999999999999E-2</v>
      </c>
      <c r="M280" s="96">
        <v>0.9</v>
      </c>
      <c r="N280" s="96">
        <v>2.19</v>
      </c>
      <c r="O280" s="94">
        <v>-41.04</v>
      </c>
      <c r="P280" s="95">
        <v>3.4799999999999998E-2</v>
      </c>
      <c r="Q280" s="96">
        <v>0</v>
      </c>
      <c r="R280" s="94">
        <v>0</v>
      </c>
      <c r="S280" s="14" t="s">
        <v>1593</v>
      </c>
      <c r="T280" s="128">
        <v>3042354243</v>
      </c>
      <c r="U280" s="14" t="s">
        <v>1575</v>
      </c>
    </row>
    <row r="281" spans="1:21" ht="15" customHeight="1" x14ac:dyDescent="0.55000000000000004">
      <c r="A281" s="14" t="s">
        <v>504</v>
      </c>
      <c r="B281" s="124" t="s">
        <v>505</v>
      </c>
      <c r="C281" s="125" t="s">
        <v>24</v>
      </c>
      <c r="D281" s="14" t="s">
        <v>37</v>
      </c>
      <c r="E281" s="14" t="s">
        <v>38</v>
      </c>
      <c r="F281" s="14" t="s">
        <v>39</v>
      </c>
      <c r="G281" s="93">
        <v>42564</v>
      </c>
      <c r="H281" s="94">
        <v>334.69</v>
      </c>
      <c r="I281" s="94">
        <v>70.48</v>
      </c>
      <c r="J281" s="95">
        <v>0.21060000000000001</v>
      </c>
      <c r="K281" s="96">
        <v>8.11</v>
      </c>
      <c r="L281" s="95">
        <v>2.4400000000000002E-2</v>
      </c>
      <c r="M281" s="96">
        <v>1.1000000000000001</v>
      </c>
      <c r="N281" s="96">
        <v>1.77</v>
      </c>
      <c r="O281" s="94">
        <v>-10.69</v>
      </c>
      <c r="P281" s="95">
        <v>-1.9E-3</v>
      </c>
      <c r="Q281" s="96">
        <v>2</v>
      </c>
      <c r="R281" s="94">
        <v>49.8</v>
      </c>
      <c r="S281" s="14" t="s">
        <v>1579</v>
      </c>
      <c r="T281" s="128">
        <v>93597787061</v>
      </c>
      <c r="U281" s="14" t="s">
        <v>1573</v>
      </c>
    </row>
    <row r="282" spans="1:21" ht="15" customHeight="1" x14ac:dyDescent="0.55000000000000004">
      <c r="A282" s="14" t="s">
        <v>506</v>
      </c>
      <c r="B282" s="124" t="s">
        <v>507</v>
      </c>
      <c r="C282" s="125" t="s">
        <v>30</v>
      </c>
      <c r="D282" s="14" t="s">
        <v>31</v>
      </c>
      <c r="E282" s="14" t="s">
        <v>26</v>
      </c>
      <c r="F282" s="14" t="s">
        <v>46</v>
      </c>
      <c r="G282" s="93">
        <v>42751</v>
      </c>
      <c r="H282" s="94">
        <v>25.71</v>
      </c>
      <c r="I282" s="94">
        <v>60.37</v>
      </c>
      <c r="J282" s="95">
        <v>2.3481000000000001</v>
      </c>
      <c r="K282" s="96">
        <v>22.95</v>
      </c>
      <c r="L282" s="95">
        <v>3.0800000000000001E-2</v>
      </c>
      <c r="M282" s="96">
        <v>0.6</v>
      </c>
      <c r="N282" s="96">
        <v>0.66</v>
      </c>
      <c r="O282" s="94">
        <v>-22.19</v>
      </c>
      <c r="P282" s="95">
        <v>7.2300000000000003E-2</v>
      </c>
      <c r="Q282" s="96">
        <v>13</v>
      </c>
      <c r="R282" s="94">
        <v>21.31</v>
      </c>
      <c r="S282" s="14" t="s">
        <v>1585</v>
      </c>
      <c r="T282" s="128">
        <v>34199383078</v>
      </c>
      <c r="U282" s="14" t="s">
        <v>1573</v>
      </c>
    </row>
    <row r="283" spans="1:21" ht="15" customHeight="1" x14ac:dyDescent="0.55000000000000004">
      <c r="A283" s="14" t="s">
        <v>508</v>
      </c>
      <c r="B283" s="124" t="s">
        <v>509</v>
      </c>
      <c r="C283" s="125" t="s">
        <v>118</v>
      </c>
      <c r="D283" s="14" t="s">
        <v>25</v>
      </c>
      <c r="E283" s="14" t="s">
        <v>26</v>
      </c>
      <c r="F283" s="14" t="s">
        <v>27</v>
      </c>
      <c r="G283" s="93">
        <v>42511</v>
      </c>
      <c r="H283" s="94">
        <v>1.63</v>
      </c>
      <c r="I283" s="94">
        <v>27.61</v>
      </c>
      <c r="J283" s="95">
        <v>16.938700000000001</v>
      </c>
      <c r="K283" s="96">
        <v>21.4</v>
      </c>
      <c r="L283" s="95">
        <v>1.8100000000000002E-2</v>
      </c>
      <c r="M283" s="96">
        <v>1.4</v>
      </c>
      <c r="N283" s="96">
        <v>2.8</v>
      </c>
      <c r="O283" s="94">
        <v>-2.58</v>
      </c>
      <c r="P283" s="95">
        <v>6.4500000000000002E-2</v>
      </c>
      <c r="Q283" s="96">
        <v>6</v>
      </c>
      <c r="R283" s="94">
        <v>19.95</v>
      </c>
      <c r="S283" s="14" t="s">
        <v>1572</v>
      </c>
      <c r="T283" s="128">
        <v>25550740632</v>
      </c>
      <c r="U283" s="14" t="s">
        <v>1573</v>
      </c>
    </row>
    <row r="284" spans="1:21" ht="15" customHeight="1" x14ac:dyDescent="0.55000000000000004">
      <c r="A284" s="14" t="s">
        <v>62</v>
      </c>
      <c r="B284" s="124" t="s">
        <v>63</v>
      </c>
      <c r="C284" s="125" t="s">
        <v>57</v>
      </c>
      <c r="D284" s="14" t="s">
        <v>31</v>
      </c>
      <c r="E284" s="14" t="s">
        <v>26</v>
      </c>
      <c r="F284" s="14" t="s">
        <v>46</v>
      </c>
      <c r="G284" s="93">
        <v>42693</v>
      </c>
      <c r="H284" s="94">
        <v>0</v>
      </c>
      <c r="I284" s="94">
        <v>36.840000000000003</v>
      </c>
      <c r="J284" s="14" t="s">
        <v>40</v>
      </c>
      <c r="K284" s="96">
        <v>8.4700000000000006</v>
      </c>
      <c r="L284" s="95">
        <v>4.07E-2</v>
      </c>
      <c r="M284" s="96">
        <v>1.3</v>
      </c>
      <c r="N284" s="96">
        <v>0.93</v>
      </c>
      <c r="O284" s="94">
        <v>-61.22</v>
      </c>
      <c r="P284" s="95">
        <v>-2.0000000000000001E-4</v>
      </c>
      <c r="Q284" s="96">
        <v>3</v>
      </c>
      <c r="R284" s="94">
        <v>62.43</v>
      </c>
      <c r="S284" s="14" t="s">
        <v>1578</v>
      </c>
      <c r="T284" s="128">
        <v>55738361147</v>
      </c>
      <c r="U284" s="14" t="s">
        <v>1573</v>
      </c>
    </row>
    <row r="285" spans="1:21" ht="15" customHeight="1" x14ac:dyDescent="0.55000000000000004">
      <c r="A285" s="14" t="s">
        <v>510</v>
      </c>
      <c r="B285" s="124" t="s">
        <v>511</v>
      </c>
      <c r="C285" s="125" t="s">
        <v>36</v>
      </c>
      <c r="D285" s="14" t="s">
        <v>31</v>
      </c>
      <c r="E285" s="14" t="s">
        <v>38</v>
      </c>
      <c r="F285" s="14" t="s">
        <v>89</v>
      </c>
      <c r="G285" s="93">
        <v>42573</v>
      </c>
      <c r="H285" s="94">
        <v>125.33</v>
      </c>
      <c r="I285" s="94">
        <v>24.44</v>
      </c>
      <c r="J285" s="95">
        <v>0.19500000000000001</v>
      </c>
      <c r="K285" s="96">
        <v>7.5</v>
      </c>
      <c r="L285" s="95">
        <v>5.9299999999999999E-2</v>
      </c>
      <c r="M285" s="96">
        <v>1.2</v>
      </c>
      <c r="N285" s="96">
        <v>1.49</v>
      </c>
      <c r="O285" s="94">
        <v>-2.4300000000000002</v>
      </c>
      <c r="P285" s="95">
        <v>-5.0000000000000001E-3</v>
      </c>
      <c r="Q285" s="96">
        <v>5</v>
      </c>
      <c r="R285" s="94">
        <v>42.6</v>
      </c>
      <c r="S285" s="14" t="s">
        <v>1577</v>
      </c>
      <c r="T285" s="128">
        <v>2512552960</v>
      </c>
      <c r="U285" s="14" t="s">
        <v>1575</v>
      </c>
    </row>
    <row r="286" spans="1:21" ht="15" customHeight="1" x14ac:dyDescent="0.55000000000000004">
      <c r="A286" s="14" t="s">
        <v>512</v>
      </c>
      <c r="B286" s="124" t="s">
        <v>513</v>
      </c>
      <c r="C286" s="125" t="s">
        <v>30</v>
      </c>
      <c r="D286" s="14" t="s">
        <v>31</v>
      </c>
      <c r="E286" s="14" t="s">
        <v>26</v>
      </c>
      <c r="F286" s="14" t="s">
        <v>46</v>
      </c>
      <c r="G286" s="93">
        <v>42584</v>
      </c>
      <c r="H286" s="94">
        <v>0</v>
      </c>
      <c r="I286" s="94">
        <v>4.09</v>
      </c>
      <c r="J286" s="14" t="s">
        <v>40</v>
      </c>
      <c r="K286" s="14" t="s">
        <v>40</v>
      </c>
      <c r="L286" s="95">
        <v>0</v>
      </c>
      <c r="M286" s="96">
        <v>2.6</v>
      </c>
      <c r="N286" s="14" t="s">
        <v>40</v>
      </c>
      <c r="O286" s="14" t="s">
        <v>40</v>
      </c>
      <c r="P286" s="95">
        <v>-9.1200000000000003E-2</v>
      </c>
      <c r="Q286" s="96">
        <v>0</v>
      </c>
      <c r="R286" s="94">
        <v>20.32</v>
      </c>
      <c r="S286" s="14" t="s">
        <v>1588</v>
      </c>
      <c r="T286" s="128">
        <v>2058464762</v>
      </c>
      <c r="U286" s="14" t="s">
        <v>1575</v>
      </c>
    </row>
    <row r="287" spans="1:21" ht="15" customHeight="1" x14ac:dyDescent="0.55000000000000004">
      <c r="A287" s="14" t="s">
        <v>514</v>
      </c>
      <c r="B287" s="124" t="s">
        <v>515</v>
      </c>
      <c r="C287" s="125" t="s">
        <v>118</v>
      </c>
      <c r="D287" s="14" t="s">
        <v>37</v>
      </c>
      <c r="E287" s="14" t="s">
        <v>32</v>
      </c>
      <c r="F287" s="14" t="s">
        <v>44</v>
      </c>
      <c r="G287" s="93">
        <v>42535</v>
      </c>
      <c r="H287" s="94">
        <v>776.88</v>
      </c>
      <c r="I287" s="94">
        <v>823.21</v>
      </c>
      <c r="J287" s="95">
        <v>1.0596000000000001</v>
      </c>
      <c r="K287" s="96">
        <v>33.61</v>
      </c>
      <c r="L287" s="95">
        <v>0</v>
      </c>
      <c r="M287" s="105" t="e">
        <v>#N/A</v>
      </c>
      <c r="N287" s="96">
        <v>5.14</v>
      </c>
      <c r="O287" s="94">
        <v>92.63</v>
      </c>
      <c r="P287" s="95">
        <v>0.12559999999999999</v>
      </c>
      <c r="Q287" s="96">
        <v>0</v>
      </c>
      <c r="R287" s="94">
        <v>358.29</v>
      </c>
      <c r="S287" s="14" t="s">
        <v>1584</v>
      </c>
      <c r="T287" s="128">
        <v>576601775270</v>
      </c>
      <c r="U287" s="14" t="s">
        <v>1573</v>
      </c>
    </row>
    <row r="288" spans="1:21" ht="15" customHeight="1" x14ac:dyDescent="0.55000000000000004">
      <c r="A288" s="14" t="s">
        <v>516</v>
      </c>
      <c r="B288" s="124" t="s">
        <v>515</v>
      </c>
      <c r="C288" s="125" t="s">
        <v>57</v>
      </c>
      <c r="D288" s="14" t="s">
        <v>37</v>
      </c>
      <c r="E288" s="14" t="s">
        <v>32</v>
      </c>
      <c r="F288" s="14" t="s">
        <v>44</v>
      </c>
      <c r="G288" s="93">
        <v>42535</v>
      </c>
      <c r="H288" s="94">
        <v>776.88</v>
      </c>
      <c r="I288" s="94">
        <v>844.93</v>
      </c>
      <c r="J288" s="95">
        <v>1.0875999999999999</v>
      </c>
      <c r="K288" s="96">
        <v>34.5</v>
      </c>
      <c r="L288" s="95">
        <v>0</v>
      </c>
      <c r="M288" s="96">
        <v>1</v>
      </c>
      <c r="N288" s="96">
        <v>5.14</v>
      </c>
      <c r="O288" s="94">
        <v>92.63</v>
      </c>
      <c r="P288" s="95">
        <v>0.13</v>
      </c>
      <c r="Q288" s="96">
        <v>0</v>
      </c>
      <c r="R288" s="94">
        <v>358.29</v>
      </c>
      <c r="S288" s="14" t="s">
        <v>1584</v>
      </c>
      <c r="T288" s="128">
        <v>578433466030</v>
      </c>
      <c r="U288" s="14" t="s">
        <v>1573</v>
      </c>
    </row>
    <row r="289" spans="1:21" ht="15" customHeight="1" x14ac:dyDescent="0.55000000000000004">
      <c r="A289" s="14" t="s">
        <v>517</v>
      </c>
      <c r="B289" s="124" t="s">
        <v>518</v>
      </c>
      <c r="C289" s="125" t="s">
        <v>36</v>
      </c>
      <c r="D289" s="14" t="s">
        <v>37</v>
      </c>
      <c r="E289" s="14" t="s">
        <v>26</v>
      </c>
      <c r="F289" s="14" t="s">
        <v>50</v>
      </c>
      <c r="G289" s="93">
        <v>42559</v>
      </c>
      <c r="H289" s="94">
        <v>83.61</v>
      </c>
      <c r="I289" s="94">
        <v>95.71</v>
      </c>
      <c r="J289" s="95">
        <v>1.1447000000000001</v>
      </c>
      <c r="K289" s="96">
        <v>20.85</v>
      </c>
      <c r="L289" s="95">
        <v>2.6100000000000002E-2</v>
      </c>
      <c r="M289" s="96">
        <v>0.9</v>
      </c>
      <c r="N289" s="96">
        <v>1.37</v>
      </c>
      <c r="O289" s="94">
        <v>3.67</v>
      </c>
      <c r="P289" s="95">
        <v>6.1800000000000001E-2</v>
      </c>
      <c r="Q289" s="96">
        <v>20</v>
      </c>
      <c r="R289" s="94">
        <v>47.79</v>
      </c>
      <c r="S289" s="14" t="s">
        <v>1578</v>
      </c>
      <c r="T289" s="128">
        <v>14225290164</v>
      </c>
      <c r="U289" s="14" t="s">
        <v>1573</v>
      </c>
    </row>
    <row r="290" spans="1:21" ht="15" customHeight="1" x14ac:dyDescent="0.55000000000000004">
      <c r="A290" s="14" t="s">
        <v>519</v>
      </c>
      <c r="B290" s="124" t="s">
        <v>520</v>
      </c>
      <c r="C290" s="125" t="s">
        <v>24</v>
      </c>
      <c r="D290" s="14" t="s">
        <v>25</v>
      </c>
      <c r="E290" s="14" t="s">
        <v>32</v>
      </c>
      <c r="F290" s="14" t="s">
        <v>125</v>
      </c>
      <c r="G290" s="93">
        <v>42766</v>
      </c>
      <c r="H290" s="94">
        <v>30.7</v>
      </c>
      <c r="I290" s="94">
        <v>24.82</v>
      </c>
      <c r="J290" s="95">
        <v>0.8085</v>
      </c>
      <c r="K290" s="96">
        <v>11.23</v>
      </c>
      <c r="L290" s="95">
        <v>3.7100000000000001E-2</v>
      </c>
      <c r="M290" s="96">
        <v>1</v>
      </c>
      <c r="N290" s="96">
        <v>1.6</v>
      </c>
      <c r="O290" s="94">
        <v>-1.53</v>
      </c>
      <c r="P290" s="95">
        <v>1.37E-2</v>
      </c>
      <c r="Q290" s="96">
        <v>7</v>
      </c>
      <c r="R290" s="94">
        <v>15.43</v>
      </c>
      <c r="S290" s="14" t="s">
        <v>1587</v>
      </c>
      <c r="T290" s="128">
        <v>10100644569</v>
      </c>
      <c r="U290" s="14" t="s">
        <v>1573</v>
      </c>
    </row>
    <row r="291" spans="1:21" ht="15" customHeight="1" x14ac:dyDescent="0.55000000000000004">
      <c r="A291" s="14" t="s">
        <v>521</v>
      </c>
      <c r="B291" s="124" t="s">
        <v>522</v>
      </c>
      <c r="C291" s="125" t="s">
        <v>118</v>
      </c>
      <c r="D291" s="14" t="s">
        <v>37</v>
      </c>
      <c r="E291" s="14" t="s">
        <v>26</v>
      </c>
      <c r="F291" s="14" t="s">
        <v>50</v>
      </c>
      <c r="G291" s="93">
        <v>42604</v>
      </c>
      <c r="H291" s="94">
        <v>7.38</v>
      </c>
      <c r="I291" s="94">
        <v>51.61</v>
      </c>
      <c r="J291" s="95">
        <v>6.9931999999999999</v>
      </c>
      <c r="K291" s="96">
        <v>21.59</v>
      </c>
      <c r="L291" s="95">
        <v>3.95E-2</v>
      </c>
      <c r="M291" s="96">
        <v>0.9</v>
      </c>
      <c r="N291" s="96">
        <v>2.19</v>
      </c>
      <c r="O291" s="94">
        <v>4.7699999999999996</v>
      </c>
      <c r="P291" s="95">
        <v>6.5500000000000003E-2</v>
      </c>
      <c r="Q291" s="96">
        <v>7</v>
      </c>
      <c r="R291" s="94">
        <v>29.95</v>
      </c>
      <c r="S291" s="14" t="s">
        <v>1572</v>
      </c>
      <c r="T291" s="128">
        <v>9654784899</v>
      </c>
      <c r="U291" s="14" t="s">
        <v>1575</v>
      </c>
    </row>
    <row r="292" spans="1:21" ht="15" customHeight="1" x14ac:dyDescent="0.55000000000000004">
      <c r="A292" s="14" t="s">
        <v>523</v>
      </c>
      <c r="B292" s="124" t="s">
        <v>524</v>
      </c>
      <c r="C292" s="125" t="s">
        <v>25</v>
      </c>
      <c r="D292" s="14" t="s">
        <v>31</v>
      </c>
      <c r="E292" s="14" t="s">
        <v>26</v>
      </c>
      <c r="F292" s="14" t="s">
        <v>46</v>
      </c>
      <c r="G292" s="93">
        <v>42541</v>
      </c>
      <c r="H292" s="94">
        <v>174.21</v>
      </c>
      <c r="I292" s="94">
        <v>248.06</v>
      </c>
      <c r="J292" s="95">
        <v>1.4238999999999999</v>
      </c>
      <c r="K292" s="96">
        <v>18.350000000000001</v>
      </c>
      <c r="L292" s="95">
        <v>1.0500000000000001E-2</v>
      </c>
      <c r="M292" s="96">
        <v>1.5</v>
      </c>
      <c r="N292" s="14" t="s">
        <v>40</v>
      </c>
      <c r="O292" s="14" t="s">
        <v>40</v>
      </c>
      <c r="P292" s="95">
        <v>4.9200000000000001E-2</v>
      </c>
      <c r="Q292" s="96">
        <v>0</v>
      </c>
      <c r="R292" s="94">
        <v>217.43</v>
      </c>
      <c r="S292" s="14" t="s">
        <v>1594</v>
      </c>
      <c r="T292" s="128">
        <v>99430470026</v>
      </c>
      <c r="U292" s="14" t="s">
        <v>1573</v>
      </c>
    </row>
    <row r="293" spans="1:21" ht="15" customHeight="1" x14ac:dyDescent="0.55000000000000004">
      <c r="A293" s="14" t="s">
        <v>525</v>
      </c>
      <c r="B293" s="124" t="s">
        <v>526</v>
      </c>
      <c r="C293" s="125" t="s">
        <v>118</v>
      </c>
      <c r="D293" s="14" t="s">
        <v>31</v>
      </c>
      <c r="E293" s="14" t="s">
        <v>38</v>
      </c>
      <c r="F293" s="14" t="s">
        <v>89</v>
      </c>
      <c r="G293" s="93">
        <v>42554</v>
      </c>
      <c r="H293" s="94">
        <v>140.96</v>
      </c>
      <c r="I293" s="94">
        <v>35.049999999999997</v>
      </c>
      <c r="J293" s="95">
        <v>0.2487</v>
      </c>
      <c r="K293" s="96">
        <v>9.58</v>
      </c>
      <c r="L293" s="95">
        <v>7.4000000000000003E-3</v>
      </c>
      <c r="M293" s="96">
        <v>1.4</v>
      </c>
      <c r="N293" s="96">
        <v>1.39</v>
      </c>
      <c r="O293" s="94">
        <v>-23.24</v>
      </c>
      <c r="P293" s="95">
        <v>5.4000000000000003E-3</v>
      </c>
      <c r="Q293" s="96">
        <v>4</v>
      </c>
      <c r="R293" s="94">
        <v>36.130000000000003</v>
      </c>
      <c r="S293" s="14" t="s">
        <v>1578</v>
      </c>
      <c r="T293" s="128">
        <v>8795459286</v>
      </c>
      <c r="U293" s="14" t="s">
        <v>1575</v>
      </c>
    </row>
    <row r="294" spans="1:21" ht="15" customHeight="1" x14ac:dyDescent="0.55000000000000004">
      <c r="A294" s="14" t="s">
        <v>527</v>
      </c>
      <c r="B294" s="124" t="s">
        <v>528</v>
      </c>
      <c r="C294" s="125" t="s">
        <v>36</v>
      </c>
      <c r="D294" s="14" t="s">
        <v>37</v>
      </c>
      <c r="E294" s="14" t="s">
        <v>26</v>
      </c>
      <c r="F294" s="14" t="s">
        <v>50</v>
      </c>
      <c r="G294" s="93">
        <v>42747</v>
      </c>
      <c r="H294" s="94">
        <v>219.9</v>
      </c>
      <c r="I294" s="94">
        <v>247.96</v>
      </c>
      <c r="J294" s="95">
        <v>1.1275999999999999</v>
      </c>
      <c r="K294" s="96">
        <v>22.22</v>
      </c>
      <c r="L294" s="95">
        <v>1.9300000000000001E-2</v>
      </c>
      <c r="M294" s="96">
        <v>0.8</v>
      </c>
      <c r="N294" s="96">
        <v>2.04</v>
      </c>
      <c r="O294" s="94">
        <v>-11.81</v>
      </c>
      <c r="P294" s="95">
        <v>6.8599999999999994E-2</v>
      </c>
      <c r="Q294" s="96">
        <v>20</v>
      </c>
      <c r="R294" s="94">
        <v>92.08</v>
      </c>
      <c r="S294" s="14" t="s">
        <v>1589</v>
      </c>
      <c r="T294" s="128">
        <v>14784447035</v>
      </c>
      <c r="U294" s="14" t="s">
        <v>1573</v>
      </c>
    </row>
    <row r="295" spans="1:21" ht="15" customHeight="1" x14ac:dyDescent="0.55000000000000004">
      <c r="A295" s="14" t="s">
        <v>529</v>
      </c>
      <c r="B295" s="124" t="s">
        <v>530</v>
      </c>
      <c r="C295" s="125" t="s">
        <v>32</v>
      </c>
      <c r="D295" s="14" t="s">
        <v>31</v>
      </c>
      <c r="E295" s="14" t="s">
        <v>26</v>
      </c>
      <c r="F295" s="14" t="s">
        <v>46</v>
      </c>
      <c r="G295" s="93">
        <v>42763</v>
      </c>
      <c r="H295" s="94">
        <v>0</v>
      </c>
      <c r="I295" s="94">
        <v>53.46</v>
      </c>
      <c r="J295" s="14" t="s">
        <v>40</v>
      </c>
      <c r="K295" s="14" t="s">
        <v>40</v>
      </c>
      <c r="L295" s="95">
        <v>1.35E-2</v>
      </c>
      <c r="M295" s="96">
        <v>1</v>
      </c>
      <c r="N295" s="96">
        <v>2.9</v>
      </c>
      <c r="O295" s="94">
        <v>-6.9</v>
      </c>
      <c r="P295" s="95">
        <v>-0.14899999999999999</v>
      </c>
      <c r="Q295" s="96">
        <v>0</v>
      </c>
      <c r="R295" s="94">
        <v>0</v>
      </c>
      <c r="S295" s="14" t="s">
        <v>1596</v>
      </c>
      <c r="T295" s="128">
        <v>46635532429</v>
      </c>
      <c r="U295" s="14" t="s">
        <v>1573</v>
      </c>
    </row>
    <row r="296" spans="1:21" ht="15" customHeight="1" x14ac:dyDescent="0.55000000000000004">
      <c r="A296" s="14" t="s">
        <v>531</v>
      </c>
      <c r="B296" s="124" t="s">
        <v>532</v>
      </c>
      <c r="C296" s="125" t="s">
        <v>118</v>
      </c>
      <c r="D296" s="14" t="s">
        <v>37</v>
      </c>
      <c r="E296" s="14" t="s">
        <v>38</v>
      </c>
      <c r="F296" s="14" t="s">
        <v>39</v>
      </c>
      <c r="G296" s="93">
        <v>42766</v>
      </c>
      <c r="H296" s="94">
        <v>185.03</v>
      </c>
      <c r="I296" s="94">
        <v>111.62</v>
      </c>
      <c r="J296" s="95">
        <v>0.60329999999999995</v>
      </c>
      <c r="K296" s="96">
        <v>23.21</v>
      </c>
      <c r="L296" s="95">
        <v>1.2500000000000001E-2</v>
      </c>
      <c r="M296" s="96">
        <v>1.6</v>
      </c>
      <c r="N296" s="96">
        <v>1.62</v>
      </c>
      <c r="O296" s="94">
        <v>-7.03</v>
      </c>
      <c r="P296" s="95">
        <v>7.3499999999999996E-2</v>
      </c>
      <c r="Q296" s="96">
        <v>7</v>
      </c>
      <c r="R296" s="94">
        <v>69.19</v>
      </c>
      <c r="S296" s="14" t="s">
        <v>1578</v>
      </c>
      <c r="T296" s="128">
        <v>7816908855</v>
      </c>
      <c r="U296" s="14" t="s">
        <v>1575</v>
      </c>
    </row>
    <row r="297" spans="1:21" ht="15" customHeight="1" x14ac:dyDescent="0.55000000000000004">
      <c r="A297" s="14" t="s">
        <v>533</v>
      </c>
      <c r="B297" s="124" t="s">
        <v>534</v>
      </c>
      <c r="C297" s="125" t="s">
        <v>49</v>
      </c>
      <c r="D297" s="14" t="s">
        <v>37</v>
      </c>
      <c r="E297" s="14" t="s">
        <v>26</v>
      </c>
      <c r="F297" s="14" t="s">
        <v>50</v>
      </c>
      <c r="G297" s="93">
        <v>42557</v>
      </c>
      <c r="H297" s="94">
        <v>54.1</v>
      </c>
      <c r="I297" s="94">
        <v>96.87</v>
      </c>
      <c r="J297" s="95">
        <v>1.7906</v>
      </c>
      <c r="K297" s="96">
        <v>29.35</v>
      </c>
      <c r="L297" s="95">
        <v>1.9E-2</v>
      </c>
      <c r="M297" s="96">
        <v>0.8</v>
      </c>
      <c r="N297" s="96">
        <v>3.28</v>
      </c>
      <c r="O297" s="94">
        <v>-1.84</v>
      </c>
      <c r="P297" s="95">
        <v>0.1043</v>
      </c>
      <c r="Q297" s="96">
        <v>3</v>
      </c>
      <c r="R297" s="94">
        <v>32.96</v>
      </c>
      <c r="S297" s="14" t="s">
        <v>1634</v>
      </c>
      <c r="T297" s="128">
        <v>12009938581</v>
      </c>
      <c r="U297" s="14" t="s">
        <v>1573</v>
      </c>
    </row>
    <row r="298" spans="1:21" ht="15" customHeight="1" x14ac:dyDescent="0.55000000000000004">
      <c r="A298" s="14" t="s">
        <v>535</v>
      </c>
      <c r="B298" s="124" t="s">
        <v>536</v>
      </c>
      <c r="C298" s="125" t="s">
        <v>36</v>
      </c>
      <c r="D298" s="14" t="s">
        <v>37</v>
      </c>
      <c r="E298" s="14" t="s">
        <v>38</v>
      </c>
      <c r="F298" s="14" t="s">
        <v>39</v>
      </c>
      <c r="G298" s="93">
        <v>42548</v>
      </c>
      <c r="H298" s="94">
        <v>29.52</v>
      </c>
      <c r="I298" s="94">
        <v>14.14</v>
      </c>
      <c r="J298" s="95">
        <v>0.47899999999999998</v>
      </c>
      <c r="K298" s="96">
        <v>18.36</v>
      </c>
      <c r="L298" s="95">
        <v>1.84E-2</v>
      </c>
      <c r="M298" s="96">
        <v>1.2</v>
      </c>
      <c r="N298" s="14" t="s">
        <v>40</v>
      </c>
      <c r="O298" s="14" t="s">
        <v>40</v>
      </c>
      <c r="P298" s="95">
        <v>4.9299999999999997E-2</v>
      </c>
      <c r="Q298" s="96">
        <v>6</v>
      </c>
      <c r="R298" s="94">
        <v>11.94</v>
      </c>
      <c r="S298" s="14" t="s">
        <v>1601</v>
      </c>
      <c r="T298" s="128">
        <v>15386932979</v>
      </c>
      <c r="U298" s="14" t="s">
        <v>1573</v>
      </c>
    </row>
    <row r="299" spans="1:21" ht="15" customHeight="1" x14ac:dyDescent="0.55000000000000004">
      <c r="A299" s="14" t="s">
        <v>537</v>
      </c>
      <c r="B299" s="124" t="s">
        <v>538</v>
      </c>
      <c r="C299" s="125" t="s">
        <v>24</v>
      </c>
      <c r="D299" s="14" t="s">
        <v>37</v>
      </c>
      <c r="E299" s="14" t="s">
        <v>38</v>
      </c>
      <c r="F299" s="14" t="s">
        <v>39</v>
      </c>
      <c r="G299" s="93">
        <v>42716</v>
      </c>
      <c r="H299" s="94">
        <v>43.61</v>
      </c>
      <c r="I299" s="94">
        <v>20.010000000000002</v>
      </c>
      <c r="J299" s="95">
        <v>0.45879999999999999</v>
      </c>
      <c r="K299" s="96">
        <v>17.71</v>
      </c>
      <c r="L299" s="95">
        <v>2.1499999999999998E-2</v>
      </c>
      <c r="M299" s="96">
        <v>0.9</v>
      </c>
      <c r="N299" s="96">
        <v>1.9</v>
      </c>
      <c r="O299" s="94">
        <v>-6.68</v>
      </c>
      <c r="P299" s="95">
        <v>4.5999999999999999E-2</v>
      </c>
      <c r="Q299" s="96">
        <v>4</v>
      </c>
      <c r="R299" s="94">
        <v>10.46</v>
      </c>
      <c r="S299" s="14" t="s">
        <v>1587</v>
      </c>
      <c r="T299" s="128">
        <v>7319457804</v>
      </c>
      <c r="U299" s="14" t="s">
        <v>1575</v>
      </c>
    </row>
    <row r="300" spans="1:21" ht="15" customHeight="1" x14ac:dyDescent="0.55000000000000004">
      <c r="A300" s="14" t="s">
        <v>539</v>
      </c>
      <c r="B300" s="124" t="s">
        <v>540</v>
      </c>
      <c r="C300" s="125" t="s">
        <v>30</v>
      </c>
      <c r="D300" s="14" t="s">
        <v>31</v>
      </c>
      <c r="E300" s="14" t="s">
        <v>32</v>
      </c>
      <c r="F300" s="14" t="s">
        <v>33</v>
      </c>
      <c r="G300" s="93">
        <v>42612</v>
      </c>
      <c r="H300" s="94">
        <v>112.27</v>
      </c>
      <c r="I300" s="94">
        <v>87.24</v>
      </c>
      <c r="J300" s="95">
        <v>0.77710000000000001</v>
      </c>
      <c r="K300" s="96">
        <v>17.62</v>
      </c>
      <c r="L300" s="95">
        <v>0</v>
      </c>
      <c r="M300" s="96">
        <v>0.7</v>
      </c>
      <c r="N300" s="96">
        <v>1.69</v>
      </c>
      <c r="O300" s="94">
        <v>-80.81</v>
      </c>
      <c r="P300" s="95">
        <v>4.5600000000000002E-2</v>
      </c>
      <c r="Q300" s="96">
        <v>0</v>
      </c>
      <c r="R300" s="94">
        <v>0</v>
      </c>
      <c r="S300" s="14" t="s">
        <v>1591</v>
      </c>
      <c r="T300" s="128">
        <v>32555468300</v>
      </c>
      <c r="U300" s="14" t="s">
        <v>1573</v>
      </c>
    </row>
    <row r="301" spans="1:21" ht="15" customHeight="1" x14ac:dyDescent="0.55000000000000004">
      <c r="A301" s="14" t="s">
        <v>541</v>
      </c>
      <c r="B301" s="124" t="s">
        <v>542</v>
      </c>
      <c r="C301" s="125" t="s">
        <v>118</v>
      </c>
      <c r="D301" s="14" t="s">
        <v>37</v>
      </c>
      <c r="E301" s="14" t="s">
        <v>26</v>
      </c>
      <c r="F301" s="14" t="s">
        <v>50</v>
      </c>
      <c r="G301" s="93">
        <v>42705</v>
      </c>
      <c r="H301" s="94">
        <v>45.48</v>
      </c>
      <c r="I301" s="94">
        <v>70.38</v>
      </c>
      <c r="J301" s="95">
        <v>1.5475000000000001</v>
      </c>
      <c r="K301" s="96">
        <v>39.99</v>
      </c>
      <c r="L301" s="95">
        <v>4.8500000000000001E-2</v>
      </c>
      <c r="M301" s="96">
        <v>0.2</v>
      </c>
      <c r="N301" s="96">
        <v>2.3199999999999998</v>
      </c>
      <c r="O301" s="94">
        <v>-36.78</v>
      </c>
      <c r="P301" s="95">
        <v>0.15740000000000001</v>
      </c>
      <c r="Q301" s="96">
        <v>9</v>
      </c>
      <c r="R301" s="94">
        <v>43.68</v>
      </c>
      <c r="S301" s="14" t="s">
        <v>1580</v>
      </c>
      <c r="T301" s="128">
        <v>25509574585</v>
      </c>
      <c r="U301" s="14" t="s">
        <v>1573</v>
      </c>
    </row>
    <row r="302" spans="1:21" ht="15" customHeight="1" x14ac:dyDescent="0.55000000000000004">
      <c r="A302" s="14" t="s">
        <v>543</v>
      </c>
      <c r="B302" s="124" t="s">
        <v>544</v>
      </c>
      <c r="C302" s="125" t="s">
        <v>57</v>
      </c>
      <c r="D302" s="14" t="s">
        <v>31</v>
      </c>
      <c r="E302" s="14" t="s">
        <v>26</v>
      </c>
      <c r="F302" s="14" t="s">
        <v>46</v>
      </c>
      <c r="G302" s="93">
        <v>42560</v>
      </c>
      <c r="H302" s="94">
        <v>12.44</v>
      </c>
      <c r="I302" s="94">
        <v>32.79</v>
      </c>
      <c r="J302" s="95">
        <v>2.6358999999999999</v>
      </c>
      <c r="K302" s="96">
        <v>23.93</v>
      </c>
      <c r="L302" s="95">
        <v>6.9199999999999998E-2</v>
      </c>
      <c r="M302" s="96">
        <v>0.2</v>
      </c>
      <c r="N302" s="96">
        <v>1.7</v>
      </c>
      <c r="O302" s="94">
        <v>-23.62</v>
      </c>
      <c r="P302" s="95">
        <v>7.7200000000000005E-2</v>
      </c>
      <c r="Q302" s="96">
        <v>12</v>
      </c>
      <c r="R302" s="94">
        <v>34.4</v>
      </c>
      <c r="S302" s="14" t="s">
        <v>1580</v>
      </c>
      <c r="T302" s="128">
        <v>15393910876</v>
      </c>
      <c r="U302" s="14" t="s">
        <v>1573</v>
      </c>
    </row>
    <row r="303" spans="1:21" ht="15" customHeight="1" x14ac:dyDescent="0.55000000000000004">
      <c r="A303" s="14" t="s">
        <v>545</v>
      </c>
      <c r="B303" s="124" t="s">
        <v>546</v>
      </c>
      <c r="C303" s="125" t="s">
        <v>30</v>
      </c>
      <c r="D303" s="14" t="s">
        <v>31</v>
      </c>
      <c r="E303" s="14" t="s">
        <v>38</v>
      </c>
      <c r="F303" s="14" t="s">
        <v>89</v>
      </c>
      <c r="G303" s="93">
        <v>42788</v>
      </c>
      <c r="H303" s="94">
        <v>203.38</v>
      </c>
      <c r="I303" s="94">
        <v>144.91</v>
      </c>
      <c r="J303" s="95">
        <v>0.71250000000000002</v>
      </c>
      <c r="K303" s="96">
        <v>27.45</v>
      </c>
      <c r="L303" s="95">
        <v>1.84E-2</v>
      </c>
      <c r="M303" s="96">
        <v>1.1000000000000001</v>
      </c>
      <c r="N303" s="96">
        <v>1.34</v>
      </c>
      <c r="O303" s="94">
        <v>-15.89</v>
      </c>
      <c r="P303" s="95">
        <v>9.4700000000000006E-2</v>
      </c>
      <c r="Q303" s="96">
        <v>7</v>
      </c>
      <c r="R303" s="94">
        <v>26.06</v>
      </c>
      <c r="S303" s="14" t="s">
        <v>1582</v>
      </c>
      <c r="T303" s="128">
        <v>175737559073</v>
      </c>
      <c r="U303" s="14" t="s">
        <v>1573</v>
      </c>
    </row>
    <row r="304" spans="1:21" ht="15" customHeight="1" x14ac:dyDescent="0.55000000000000004">
      <c r="A304" s="14" t="s">
        <v>547</v>
      </c>
      <c r="B304" s="124" t="s">
        <v>548</v>
      </c>
      <c r="C304" s="125" t="s">
        <v>32</v>
      </c>
      <c r="D304" s="14" t="s">
        <v>31</v>
      </c>
      <c r="E304" s="14" t="s">
        <v>26</v>
      </c>
      <c r="F304" s="14" t="s">
        <v>46</v>
      </c>
      <c r="G304" s="93">
        <v>42560</v>
      </c>
      <c r="H304" s="94">
        <v>0</v>
      </c>
      <c r="I304" s="94">
        <v>51.44</v>
      </c>
      <c r="J304" s="14" t="s">
        <v>40</v>
      </c>
      <c r="K304" s="14" t="s">
        <v>40</v>
      </c>
      <c r="L304" s="95">
        <v>1.9400000000000001E-2</v>
      </c>
      <c r="M304" s="96">
        <v>1.8</v>
      </c>
      <c r="N304" s="96">
        <v>2.25</v>
      </c>
      <c r="O304" s="94">
        <v>-30.9</v>
      </c>
      <c r="P304" s="95">
        <v>-0.31319999999999998</v>
      </c>
      <c r="Q304" s="96">
        <v>0</v>
      </c>
      <c r="R304" s="94">
        <v>0</v>
      </c>
      <c r="S304" s="14" t="s">
        <v>1596</v>
      </c>
      <c r="T304" s="128">
        <v>16343993830</v>
      </c>
      <c r="U304" s="14" t="s">
        <v>1573</v>
      </c>
    </row>
    <row r="305" spans="1:21" ht="15" customHeight="1" x14ac:dyDescent="0.55000000000000004">
      <c r="A305" s="14" t="s">
        <v>549</v>
      </c>
      <c r="B305" s="124" t="s">
        <v>550</v>
      </c>
      <c r="C305" s="125" t="s">
        <v>118</v>
      </c>
      <c r="D305" s="14" t="s">
        <v>31</v>
      </c>
      <c r="E305" s="14" t="s">
        <v>38</v>
      </c>
      <c r="F305" s="14" t="s">
        <v>89</v>
      </c>
      <c r="G305" s="93">
        <v>42724</v>
      </c>
      <c r="H305" s="94">
        <v>97.74</v>
      </c>
      <c r="I305" s="94">
        <v>48.89</v>
      </c>
      <c r="J305" s="95">
        <v>0.50019999999999998</v>
      </c>
      <c r="K305" s="96">
        <v>19.25</v>
      </c>
      <c r="L305" s="95">
        <v>1.72E-2</v>
      </c>
      <c r="M305" s="96">
        <v>1.2</v>
      </c>
      <c r="N305" s="14" t="s">
        <v>40</v>
      </c>
      <c r="O305" s="14" t="s">
        <v>40</v>
      </c>
      <c r="P305" s="95">
        <v>5.3699999999999998E-2</v>
      </c>
      <c r="Q305" s="96">
        <v>4</v>
      </c>
      <c r="R305" s="94">
        <v>60.41</v>
      </c>
      <c r="S305" s="14" t="s">
        <v>1588</v>
      </c>
      <c r="T305" s="128">
        <v>18585178327</v>
      </c>
      <c r="U305" s="14" t="s">
        <v>1573</v>
      </c>
    </row>
    <row r="306" spans="1:21" ht="15" customHeight="1" x14ac:dyDescent="0.55000000000000004">
      <c r="A306" s="14" t="s">
        <v>551</v>
      </c>
      <c r="B306" s="124" t="s">
        <v>552</v>
      </c>
      <c r="C306" s="125" t="s">
        <v>24</v>
      </c>
      <c r="D306" s="14" t="s">
        <v>37</v>
      </c>
      <c r="E306" s="14" t="s">
        <v>38</v>
      </c>
      <c r="F306" s="14" t="s">
        <v>39</v>
      </c>
      <c r="G306" s="93">
        <v>42549</v>
      </c>
      <c r="H306" s="94">
        <v>131.68</v>
      </c>
      <c r="I306" s="94">
        <v>56.38</v>
      </c>
      <c r="J306" s="95">
        <v>0.42820000000000003</v>
      </c>
      <c r="K306" s="96">
        <v>15.62</v>
      </c>
      <c r="L306" s="95">
        <v>2.2700000000000001E-2</v>
      </c>
      <c r="M306" s="96">
        <v>0.9</v>
      </c>
      <c r="N306" s="96">
        <v>1.74</v>
      </c>
      <c r="O306" s="94">
        <v>-22.17</v>
      </c>
      <c r="P306" s="95">
        <v>3.56E-2</v>
      </c>
      <c r="Q306" s="96">
        <v>6</v>
      </c>
      <c r="R306" s="94">
        <v>29.43</v>
      </c>
      <c r="S306" s="14" t="s">
        <v>1578</v>
      </c>
      <c r="T306" s="128">
        <v>10023090284</v>
      </c>
      <c r="U306" s="14" t="s">
        <v>1573</v>
      </c>
    </row>
    <row r="307" spans="1:21" ht="15" customHeight="1" x14ac:dyDescent="0.55000000000000004">
      <c r="A307" s="14" t="s">
        <v>553</v>
      </c>
      <c r="B307" s="124" t="s">
        <v>554</v>
      </c>
      <c r="C307" s="125" t="s">
        <v>49</v>
      </c>
      <c r="D307" s="14" t="s">
        <v>31</v>
      </c>
      <c r="E307" s="14" t="s">
        <v>38</v>
      </c>
      <c r="F307" s="14" t="s">
        <v>89</v>
      </c>
      <c r="G307" s="93">
        <v>42410</v>
      </c>
      <c r="H307" s="94">
        <v>202.12</v>
      </c>
      <c r="I307" s="94">
        <v>124.5</v>
      </c>
      <c r="J307" s="95">
        <v>0.61599999999999999</v>
      </c>
      <c r="K307" s="96">
        <v>22</v>
      </c>
      <c r="L307" s="95">
        <v>1.7899999999999999E-2</v>
      </c>
      <c r="M307" s="96">
        <v>0.9</v>
      </c>
      <c r="N307" s="96">
        <v>1.0900000000000001</v>
      </c>
      <c r="O307" s="94">
        <v>-14.07</v>
      </c>
      <c r="P307" s="95">
        <v>6.7500000000000004E-2</v>
      </c>
      <c r="Q307" s="96">
        <v>6</v>
      </c>
      <c r="R307" s="94">
        <v>59.12</v>
      </c>
      <c r="S307" s="14" t="s">
        <v>1632</v>
      </c>
      <c r="T307" s="128">
        <v>94662568791</v>
      </c>
      <c r="U307" s="14" t="s">
        <v>1573</v>
      </c>
    </row>
    <row r="308" spans="1:21" ht="15" customHeight="1" x14ac:dyDescent="0.55000000000000004">
      <c r="A308" s="14" t="s">
        <v>555</v>
      </c>
      <c r="B308" s="124" t="s">
        <v>556</v>
      </c>
      <c r="C308" s="125" t="s">
        <v>57</v>
      </c>
      <c r="D308" s="14" t="s">
        <v>31</v>
      </c>
      <c r="E308" s="14" t="s">
        <v>26</v>
      </c>
      <c r="F308" s="14" t="s">
        <v>46</v>
      </c>
      <c r="G308" s="93">
        <v>42544</v>
      </c>
      <c r="H308" s="94">
        <v>14.72</v>
      </c>
      <c r="I308" s="94">
        <v>68.37</v>
      </c>
      <c r="J308" s="95">
        <v>4.6447000000000003</v>
      </c>
      <c r="K308" s="96">
        <v>20.47</v>
      </c>
      <c r="L308" s="95">
        <v>4.02E-2</v>
      </c>
      <c r="M308" s="96">
        <v>1.2</v>
      </c>
      <c r="N308" s="96">
        <v>3.93</v>
      </c>
      <c r="O308" s="94">
        <v>-7.22</v>
      </c>
      <c r="P308" s="95">
        <v>5.9900000000000002E-2</v>
      </c>
      <c r="Q308" s="96">
        <v>20</v>
      </c>
      <c r="R308" s="94">
        <v>0</v>
      </c>
      <c r="S308" s="14" t="s">
        <v>1596</v>
      </c>
      <c r="T308" s="128">
        <v>7537861173</v>
      </c>
      <c r="U308" s="14" t="s">
        <v>1575</v>
      </c>
    </row>
    <row r="309" spans="1:21" ht="15" customHeight="1" x14ac:dyDescent="0.55000000000000004">
      <c r="A309" s="14" t="s">
        <v>557</v>
      </c>
      <c r="B309" s="124" t="s">
        <v>558</v>
      </c>
      <c r="C309" s="125" t="s">
        <v>57</v>
      </c>
      <c r="D309" s="14" t="s">
        <v>31</v>
      </c>
      <c r="E309" s="14" t="s">
        <v>38</v>
      </c>
      <c r="F309" s="14" t="s">
        <v>89</v>
      </c>
      <c r="G309" s="93">
        <v>42509</v>
      </c>
      <c r="H309" s="94">
        <v>62.01</v>
      </c>
      <c r="I309" s="94">
        <v>17.37</v>
      </c>
      <c r="J309" s="95">
        <v>0.28010000000000002</v>
      </c>
      <c r="K309" s="96">
        <v>10.79</v>
      </c>
      <c r="L309" s="95">
        <v>3.6799999999999999E-2</v>
      </c>
      <c r="M309" s="96">
        <v>1.5</v>
      </c>
      <c r="N309" s="96">
        <v>0.9</v>
      </c>
      <c r="O309" s="94">
        <v>-8.56</v>
      </c>
      <c r="P309" s="95">
        <v>1.14E-2</v>
      </c>
      <c r="Q309" s="96">
        <v>0</v>
      </c>
      <c r="R309" s="94">
        <v>0</v>
      </c>
      <c r="S309" s="14" t="s">
        <v>1572</v>
      </c>
      <c r="T309" s="128">
        <v>29368882501</v>
      </c>
      <c r="U309" s="14" t="s">
        <v>1573</v>
      </c>
    </row>
    <row r="310" spans="1:21" ht="15" customHeight="1" x14ac:dyDescent="0.55000000000000004">
      <c r="A310" s="14" t="s">
        <v>559</v>
      </c>
      <c r="B310" s="124" t="s">
        <v>560</v>
      </c>
      <c r="C310" s="125" t="s">
        <v>49</v>
      </c>
      <c r="D310" s="14" t="s">
        <v>31</v>
      </c>
      <c r="E310" s="14" t="s">
        <v>32</v>
      </c>
      <c r="F310" s="14" t="s">
        <v>33</v>
      </c>
      <c r="G310" s="93">
        <v>42551</v>
      </c>
      <c r="H310" s="94">
        <v>25.86</v>
      </c>
      <c r="I310" s="94">
        <v>20.56</v>
      </c>
      <c r="J310" s="95">
        <v>0.79510000000000003</v>
      </c>
      <c r="K310" s="96">
        <v>12.61</v>
      </c>
      <c r="L310" s="95">
        <v>3.8899999999999997E-2</v>
      </c>
      <c r="M310" s="96">
        <v>0.6</v>
      </c>
      <c r="N310" s="96">
        <v>1.18</v>
      </c>
      <c r="O310" s="94">
        <v>-6.43</v>
      </c>
      <c r="P310" s="95">
        <v>2.06E-2</v>
      </c>
      <c r="Q310" s="96">
        <v>0</v>
      </c>
      <c r="R310" s="94">
        <v>1.97</v>
      </c>
      <c r="S310" s="14" t="s">
        <v>1594</v>
      </c>
      <c r="T310" s="128">
        <v>4302922824</v>
      </c>
      <c r="U310" s="14" t="s">
        <v>1575</v>
      </c>
    </row>
    <row r="311" spans="1:21" ht="15" customHeight="1" x14ac:dyDescent="0.55000000000000004">
      <c r="A311" s="14" t="s">
        <v>561</v>
      </c>
      <c r="B311" s="124" t="s">
        <v>562</v>
      </c>
      <c r="C311" s="125" t="s">
        <v>24</v>
      </c>
      <c r="D311" s="14" t="s">
        <v>37</v>
      </c>
      <c r="E311" s="14" t="s">
        <v>32</v>
      </c>
      <c r="F311" s="14" t="s">
        <v>44</v>
      </c>
      <c r="G311" s="93">
        <v>42606</v>
      </c>
      <c r="H311" s="94">
        <v>34.15</v>
      </c>
      <c r="I311" s="94">
        <v>35.25</v>
      </c>
      <c r="J311" s="95">
        <v>1.0322</v>
      </c>
      <c r="K311" s="96">
        <v>27.33</v>
      </c>
      <c r="L311" s="95">
        <v>1.5900000000000001E-2</v>
      </c>
      <c r="M311" s="96">
        <v>0.5</v>
      </c>
      <c r="N311" s="96">
        <v>1.78</v>
      </c>
      <c r="O311" s="94">
        <v>0.03</v>
      </c>
      <c r="P311" s="95">
        <v>9.4100000000000003E-2</v>
      </c>
      <c r="Q311" s="96">
        <v>20</v>
      </c>
      <c r="R311" s="94">
        <v>17.329999999999998</v>
      </c>
      <c r="S311" s="14" t="s">
        <v>1585</v>
      </c>
      <c r="T311" s="128">
        <v>18634882996</v>
      </c>
      <c r="U311" s="14" t="s">
        <v>1573</v>
      </c>
    </row>
    <row r="312" spans="1:21" ht="15" customHeight="1" x14ac:dyDescent="0.55000000000000004">
      <c r="A312" s="14" t="s">
        <v>563</v>
      </c>
      <c r="B312" s="124" t="s">
        <v>564</v>
      </c>
      <c r="C312" s="125" t="s">
        <v>32</v>
      </c>
      <c r="D312" s="14" t="s">
        <v>31</v>
      </c>
      <c r="E312" s="14" t="s">
        <v>26</v>
      </c>
      <c r="F312" s="14" t="s">
        <v>46</v>
      </c>
      <c r="G312" s="93">
        <v>42418</v>
      </c>
      <c r="H312" s="94">
        <v>41.97</v>
      </c>
      <c r="I312" s="94">
        <v>109.9</v>
      </c>
      <c r="J312" s="95">
        <v>2.6185</v>
      </c>
      <c r="K312" s="96">
        <v>37.9</v>
      </c>
      <c r="L312" s="95">
        <v>1.7899999999999999E-2</v>
      </c>
      <c r="M312" s="96">
        <v>1.3</v>
      </c>
      <c r="N312" s="96">
        <v>1.33</v>
      </c>
      <c r="O312" s="94">
        <v>-48.55</v>
      </c>
      <c r="P312" s="95">
        <v>0.14699999999999999</v>
      </c>
      <c r="Q312" s="96">
        <v>14</v>
      </c>
      <c r="R312" s="94">
        <v>40.57</v>
      </c>
      <c r="S312" s="14" t="s">
        <v>1597</v>
      </c>
      <c r="T312" s="128">
        <v>13711573242</v>
      </c>
      <c r="U312" s="14" t="s">
        <v>1573</v>
      </c>
    </row>
    <row r="313" spans="1:21" ht="15" customHeight="1" x14ac:dyDescent="0.55000000000000004">
      <c r="A313" s="14" t="s">
        <v>565</v>
      </c>
      <c r="B313" s="124" t="s">
        <v>566</v>
      </c>
      <c r="C313" s="125" t="s">
        <v>57</v>
      </c>
      <c r="D313" s="14" t="s">
        <v>37</v>
      </c>
      <c r="E313" s="14" t="s">
        <v>26</v>
      </c>
      <c r="F313" s="14" t="s">
        <v>50</v>
      </c>
      <c r="G313" s="93">
        <v>42582</v>
      </c>
      <c r="H313" s="94">
        <v>135.16999999999999</v>
      </c>
      <c r="I313" s="94">
        <v>171.56</v>
      </c>
      <c r="J313" s="95">
        <v>1.2692000000000001</v>
      </c>
      <c r="K313" s="96">
        <v>29.84</v>
      </c>
      <c r="L313" s="95">
        <v>0</v>
      </c>
      <c r="M313" s="96">
        <v>1</v>
      </c>
      <c r="N313" s="96">
        <v>1.65</v>
      </c>
      <c r="O313" s="94">
        <v>-5.03</v>
      </c>
      <c r="P313" s="95">
        <v>0.1067</v>
      </c>
      <c r="Q313" s="96">
        <v>0</v>
      </c>
      <c r="R313" s="94">
        <v>72.61</v>
      </c>
      <c r="S313" s="14" t="s">
        <v>1591</v>
      </c>
      <c r="T313" s="128">
        <v>13587763340</v>
      </c>
      <c r="U313" s="14" t="s">
        <v>1573</v>
      </c>
    </row>
    <row r="314" spans="1:21" ht="15" customHeight="1" x14ac:dyDescent="0.55000000000000004">
      <c r="A314" s="14" t="s">
        <v>567</v>
      </c>
      <c r="B314" s="124" t="s">
        <v>568</v>
      </c>
      <c r="C314" s="125" t="s">
        <v>36</v>
      </c>
      <c r="D314" s="14" t="s">
        <v>31</v>
      </c>
      <c r="E314" s="14" t="s">
        <v>38</v>
      </c>
      <c r="F314" s="14" t="s">
        <v>89</v>
      </c>
      <c r="G314" s="93">
        <v>42575</v>
      </c>
      <c r="H314" s="94">
        <v>38.4</v>
      </c>
      <c r="I314" s="94">
        <v>17.989999999999998</v>
      </c>
      <c r="J314" s="95">
        <v>0.46850000000000003</v>
      </c>
      <c r="K314" s="96">
        <v>17.989999999999998</v>
      </c>
      <c r="L314" s="95">
        <v>4.4499999999999998E-2</v>
      </c>
      <c r="M314" s="96">
        <v>1.3</v>
      </c>
      <c r="N314" s="96">
        <v>1.1499999999999999</v>
      </c>
      <c r="O314" s="94">
        <v>-5.9</v>
      </c>
      <c r="P314" s="95">
        <v>4.7500000000000001E-2</v>
      </c>
      <c r="Q314" s="96">
        <v>7</v>
      </c>
      <c r="R314" s="94">
        <v>18.63</v>
      </c>
      <c r="S314" s="14" t="s">
        <v>1580</v>
      </c>
      <c r="T314" s="128">
        <v>13446810626</v>
      </c>
      <c r="U314" s="14" t="s">
        <v>1573</v>
      </c>
    </row>
    <row r="315" spans="1:21" ht="15" customHeight="1" x14ac:dyDescent="0.55000000000000004">
      <c r="A315" s="14" t="s">
        <v>569</v>
      </c>
      <c r="B315" s="124" t="s">
        <v>570</v>
      </c>
      <c r="C315" s="125" t="s">
        <v>30</v>
      </c>
      <c r="D315" s="14" t="s">
        <v>31</v>
      </c>
      <c r="E315" s="14" t="s">
        <v>26</v>
      </c>
      <c r="F315" s="14" t="s">
        <v>46</v>
      </c>
      <c r="G315" s="93">
        <v>42565</v>
      </c>
      <c r="H315" s="94">
        <v>69.91</v>
      </c>
      <c r="I315" s="94">
        <v>108.35</v>
      </c>
      <c r="J315" s="95">
        <v>1.5498000000000001</v>
      </c>
      <c r="K315" s="96">
        <v>31.41</v>
      </c>
      <c r="L315" s="95">
        <v>2.1000000000000001E-2</v>
      </c>
      <c r="M315" s="96">
        <v>0.3</v>
      </c>
      <c r="N315" s="96">
        <v>0.76</v>
      </c>
      <c r="O315" s="94">
        <v>-12.42</v>
      </c>
      <c r="P315" s="95">
        <v>0.1145</v>
      </c>
      <c r="Q315" s="96">
        <v>7</v>
      </c>
      <c r="R315" s="94">
        <v>19.09</v>
      </c>
      <c r="S315" s="14" t="s">
        <v>1585</v>
      </c>
      <c r="T315" s="128">
        <v>22782651680</v>
      </c>
      <c r="U315" s="14" t="s">
        <v>1573</v>
      </c>
    </row>
    <row r="316" spans="1:21" ht="15" customHeight="1" x14ac:dyDescent="0.55000000000000004">
      <c r="A316" s="14" t="s">
        <v>571</v>
      </c>
      <c r="B316" s="124" t="s">
        <v>572</v>
      </c>
      <c r="C316" s="125" t="s">
        <v>49</v>
      </c>
      <c r="D316" s="14" t="s">
        <v>37</v>
      </c>
      <c r="E316" s="14" t="s">
        <v>26</v>
      </c>
      <c r="F316" s="14" t="s">
        <v>50</v>
      </c>
      <c r="G316" s="93">
        <v>42606</v>
      </c>
      <c r="H316" s="94">
        <v>101.61</v>
      </c>
      <c r="I316" s="94">
        <v>211.25</v>
      </c>
      <c r="J316" s="95">
        <v>2.0790000000000002</v>
      </c>
      <c r="K316" s="96">
        <v>26.14</v>
      </c>
      <c r="L316" s="95">
        <v>5.4999999999999997E-3</v>
      </c>
      <c r="M316" s="96">
        <v>0.9</v>
      </c>
      <c r="N316" s="14" t="s">
        <v>40</v>
      </c>
      <c r="O316" s="14" t="s">
        <v>40</v>
      </c>
      <c r="P316" s="95">
        <v>8.8200000000000001E-2</v>
      </c>
      <c r="Q316" s="96">
        <v>6</v>
      </c>
      <c r="R316" s="94">
        <v>118.04</v>
      </c>
      <c r="S316" s="14" t="s">
        <v>1588</v>
      </c>
      <c r="T316" s="128">
        <v>31768430931</v>
      </c>
      <c r="U316" s="14" t="s">
        <v>1573</v>
      </c>
    </row>
    <row r="317" spans="1:21" ht="15" customHeight="1" x14ac:dyDescent="0.55000000000000004">
      <c r="A317" s="14" t="s">
        <v>573</v>
      </c>
      <c r="B317" s="124" t="s">
        <v>574</v>
      </c>
      <c r="C317" s="125" t="s">
        <v>118</v>
      </c>
      <c r="D317" s="14" t="s">
        <v>31</v>
      </c>
      <c r="E317" s="14" t="s">
        <v>32</v>
      </c>
      <c r="F317" s="14" t="s">
        <v>33</v>
      </c>
      <c r="G317" s="93">
        <v>42318</v>
      </c>
      <c r="H317" s="94">
        <v>200.54</v>
      </c>
      <c r="I317" s="94">
        <v>179.82</v>
      </c>
      <c r="J317" s="95">
        <v>0.89670000000000005</v>
      </c>
      <c r="K317" s="96">
        <v>13.36</v>
      </c>
      <c r="L317" s="95">
        <v>2.8899999999999999E-2</v>
      </c>
      <c r="M317" s="96">
        <v>1</v>
      </c>
      <c r="N317" s="96">
        <v>1.25</v>
      </c>
      <c r="O317" s="94">
        <v>-54.39</v>
      </c>
      <c r="P317" s="95">
        <v>2.4299999999999999E-2</v>
      </c>
      <c r="Q317" s="96">
        <v>20</v>
      </c>
      <c r="R317" s="94">
        <v>64.27</v>
      </c>
      <c r="S317" s="14" t="s">
        <v>1581</v>
      </c>
      <c r="T317" s="128">
        <v>169144142580</v>
      </c>
      <c r="U317" s="14" t="s">
        <v>1573</v>
      </c>
    </row>
    <row r="318" spans="1:21" ht="15" customHeight="1" x14ac:dyDescent="0.55000000000000004">
      <c r="A318" s="14" t="s">
        <v>575</v>
      </c>
      <c r="B318" s="124" t="s">
        <v>576</v>
      </c>
      <c r="C318" s="125" t="s">
        <v>49</v>
      </c>
      <c r="D318" s="14" t="s">
        <v>31</v>
      </c>
      <c r="E318" s="14" t="s">
        <v>32</v>
      </c>
      <c r="F318" s="14" t="s">
        <v>33</v>
      </c>
      <c r="G318" s="93">
        <v>42553</v>
      </c>
      <c r="H318" s="94">
        <v>55.94</v>
      </c>
      <c r="I318" s="94">
        <v>57.13</v>
      </c>
      <c r="J318" s="95">
        <v>1.0213000000000001</v>
      </c>
      <c r="K318" s="96">
        <v>28</v>
      </c>
      <c r="L318" s="95">
        <v>1.09E-2</v>
      </c>
      <c r="M318" s="96">
        <v>0.9</v>
      </c>
      <c r="N318" s="96">
        <v>0.98</v>
      </c>
      <c r="O318" s="94">
        <v>-79.650000000000006</v>
      </c>
      <c r="P318" s="95">
        <v>9.7500000000000003E-2</v>
      </c>
      <c r="Q318" s="96">
        <v>4</v>
      </c>
      <c r="R318" s="94">
        <v>196.71</v>
      </c>
      <c r="S318" s="14" t="s">
        <v>1594</v>
      </c>
      <c r="T318" s="128">
        <v>33661819758</v>
      </c>
      <c r="U318" s="14" t="s">
        <v>1573</v>
      </c>
    </row>
    <row r="319" spans="1:21" ht="15" customHeight="1" x14ac:dyDescent="0.55000000000000004">
      <c r="A319" s="14" t="s">
        <v>577</v>
      </c>
      <c r="B319" s="124" t="s">
        <v>578</v>
      </c>
      <c r="C319" s="125" t="s">
        <v>118</v>
      </c>
      <c r="D319" s="14" t="s">
        <v>37</v>
      </c>
      <c r="E319" s="14" t="s">
        <v>32</v>
      </c>
      <c r="F319" s="14" t="s">
        <v>44</v>
      </c>
      <c r="G319" s="93">
        <v>42545</v>
      </c>
      <c r="H319" s="94">
        <v>135.43</v>
      </c>
      <c r="I319" s="94">
        <v>125.7</v>
      </c>
      <c r="J319" s="95">
        <v>0.92820000000000003</v>
      </c>
      <c r="K319" s="96">
        <v>25.24</v>
      </c>
      <c r="L319" s="95">
        <v>1.7100000000000001E-2</v>
      </c>
      <c r="M319" s="96">
        <v>1</v>
      </c>
      <c r="N319" s="96">
        <v>2.65</v>
      </c>
      <c r="O319" s="94">
        <v>-8</v>
      </c>
      <c r="P319" s="95">
        <v>8.3699999999999997E-2</v>
      </c>
      <c r="Q319" s="96">
        <v>14</v>
      </c>
      <c r="R319" s="94">
        <v>50.06</v>
      </c>
      <c r="S319" s="14" t="s">
        <v>1599</v>
      </c>
      <c r="T319" s="128">
        <v>9968396914</v>
      </c>
      <c r="U319" s="14" t="s">
        <v>1575</v>
      </c>
    </row>
    <row r="320" spans="1:21" ht="15" customHeight="1" x14ac:dyDescent="0.55000000000000004">
      <c r="A320" s="14" t="s">
        <v>1211</v>
      </c>
      <c r="B320" s="124" t="s">
        <v>1212</v>
      </c>
      <c r="C320" s="125" t="s">
        <v>57</v>
      </c>
      <c r="D320" s="14" t="s">
        <v>37</v>
      </c>
      <c r="E320" s="14" t="s">
        <v>26</v>
      </c>
      <c r="F320" s="14" t="s">
        <v>50</v>
      </c>
      <c r="G320" s="93">
        <v>42708</v>
      </c>
      <c r="H320" s="94">
        <v>10.9</v>
      </c>
      <c r="I320" s="94">
        <v>35.6</v>
      </c>
      <c r="J320" s="95">
        <v>3.2660999999999998</v>
      </c>
      <c r="K320" s="96">
        <v>36.33</v>
      </c>
      <c r="L320" s="95">
        <v>0</v>
      </c>
      <c r="M320" s="96">
        <v>0.2</v>
      </c>
      <c r="N320" s="96">
        <v>3.79</v>
      </c>
      <c r="O320" s="94">
        <v>2.46</v>
      </c>
      <c r="P320" s="95">
        <v>0.1391</v>
      </c>
      <c r="Q320" s="96">
        <v>0</v>
      </c>
      <c r="R320" s="94">
        <v>17.690000000000001</v>
      </c>
      <c r="S320" s="14" t="s">
        <v>1572</v>
      </c>
      <c r="T320" s="128">
        <v>2178501358</v>
      </c>
      <c r="U320" s="14" t="s">
        <v>1575</v>
      </c>
    </row>
    <row r="321" spans="1:21" ht="15" customHeight="1" x14ac:dyDescent="0.55000000000000004">
      <c r="A321" s="14" t="s">
        <v>1213</v>
      </c>
      <c r="B321" s="124" t="s">
        <v>1214</v>
      </c>
      <c r="C321" s="125" t="s">
        <v>36</v>
      </c>
      <c r="D321" s="14" t="s">
        <v>31</v>
      </c>
      <c r="E321" s="14" t="s">
        <v>38</v>
      </c>
      <c r="F321" s="14" t="s">
        <v>89</v>
      </c>
      <c r="G321" s="93">
        <v>42707</v>
      </c>
      <c r="H321" s="94">
        <v>68.86</v>
      </c>
      <c r="I321" s="94">
        <v>18.88</v>
      </c>
      <c r="J321" s="95">
        <v>0.2742</v>
      </c>
      <c r="K321" s="96">
        <v>10.55</v>
      </c>
      <c r="L321" s="95">
        <v>2.5399999999999999E-2</v>
      </c>
      <c r="M321" s="96">
        <v>1.6</v>
      </c>
      <c r="N321" s="96">
        <v>1.37</v>
      </c>
      <c r="O321" s="94">
        <v>-6.52</v>
      </c>
      <c r="P321" s="95">
        <v>1.0200000000000001E-2</v>
      </c>
      <c r="Q321" s="96">
        <v>3</v>
      </c>
      <c r="R321" s="94">
        <v>28.21</v>
      </c>
      <c r="S321" s="14" t="s">
        <v>1604</v>
      </c>
      <c r="T321" s="128">
        <v>2520900213</v>
      </c>
      <c r="U321" s="14" t="s">
        <v>1575</v>
      </c>
    </row>
    <row r="322" spans="1:21" ht="15" customHeight="1" x14ac:dyDescent="0.55000000000000004">
      <c r="A322" s="14" t="s">
        <v>1215</v>
      </c>
      <c r="B322" s="124" t="s">
        <v>1216</v>
      </c>
      <c r="C322" s="125" t="s">
        <v>49</v>
      </c>
      <c r="D322" s="14" t="s">
        <v>37</v>
      </c>
      <c r="E322" s="14" t="s">
        <v>26</v>
      </c>
      <c r="F322" s="14" t="s">
        <v>50</v>
      </c>
      <c r="G322" s="93">
        <v>42709</v>
      </c>
      <c r="H322" s="94">
        <v>96.61</v>
      </c>
      <c r="I322" s="94">
        <v>167.4</v>
      </c>
      <c r="J322" s="95">
        <v>1.7326999999999999</v>
      </c>
      <c r="K322" s="96">
        <v>66.69</v>
      </c>
      <c r="L322" s="95">
        <v>0</v>
      </c>
      <c r="M322" s="96">
        <v>0.8</v>
      </c>
      <c r="N322" s="96">
        <v>3.62</v>
      </c>
      <c r="O322" s="94">
        <v>1.96</v>
      </c>
      <c r="P322" s="95">
        <v>0.29099999999999998</v>
      </c>
      <c r="Q322" s="96">
        <v>0</v>
      </c>
      <c r="R322" s="94">
        <v>32.299999999999997</v>
      </c>
      <c r="S322" s="14" t="s">
        <v>1591</v>
      </c>
      <c r="T322" s="128">
        <v>25534535848</v>
      </c>
      <c r="U322" s="14" t="s">
        <v>1573</v>
      </c>
    </row>
    <row r="323" spans="1:21" ht="15" customHeight="1" x14ac:dyDescent="0.55000000000000004">
      <c r="A323" s="14" t="s">
        <v>1217</v>
      </c>
      <c r="B323" s="124" t="s">
        <v>1218</v>
      </c>
      <c r="C323" s="125" t="s">
        <v>57</v>
      </c>
      <c r="D323" s="14" t="s">
        <v>37</v>
      </c>
      <c r="E323" s="14" t="s">
        <v>26</v>
      </c>
      <c r="F323" s="14" t="s">
        <v>50</v>
      </c>
      <c r="G323" s="93">
        <v>42710</v>
      </c>
      <c r="H323" s="94">
        <v>24.17</v>
      </c>
      <c r="I323" s="94">
        <v>38.89</v>
      </c>
      <c r="J323" s="95">
        <v>1.609</v>
      </c>
      <c r="K323" s="96">
        <v>22.48</v>
      </c>
      <c r="L323" s="95">
        <v>5.1000000000000004E-3</v>
      </c>
      <c r="M323" s="96">
        <v>0.8</v>
      </c>
      <c r="N323" s="96">
        <v>1.44</v>
      </c>
      <c r="O323" s="94">
        <v>14.49</v>
      </c>
      <c r="P323" s="95">
        <v>6.9900000000000004E-2</v>
      </c>
      <c r="Q323" s="96">
        <v>2</v>
      </c>
      <c r="R323" s="94">
        <v>34.39</v>
      </c>
      <c r="S323" s="14" t="s">
        <v>1572</v>
      </c>
      <c r="T323" s="128">
        <v>6024992515</v>
      </c>
      <c r="U323" s="14" t="s">
        <v>1575</v>
      </c>
    </row>
    <row r="324" spans="1:21" ht="15" customHeight="1" x14ac:dyDescent="0.55000000000000004">
      <c r="A324" s="14" t="s">
        <v>1241</v>
      </c>
      <c r="B324" s="124" t="s">
        <v>1723</v>
      </c>
      <c r="C324" s="125" t="s">
        <v>25</v>
      </c>
      <c r="D324" s="14" t="s">
        <v>31</v>
      </c>
      <c r="E324" s="14" t="s">
        <v>26</v>
      </c>
      <c r="F324" s="14" t="s">
        <v>46</v>
      </c>
      <c r="G324" s="93">
        <v>42712</v>
      </c>
      <c r="H324" s="94">
        <v>0</v>
      </c>
      <c r="I324" s="94">
        <v>31.28</v>
      </c>
      <c r="J324" s="14" t="s">
        <v>40</v>
      </c>
      <c r="K324" s="96">
        <v>15.26</v>
      </c>
      <c r="L324" s="95">
        <v>7.4000000000000003E-3</v>
      </c>
      <c r="M324" s="96">
        <v>1</v>
      </c>
      <c r="N324" s="96">
        <v>0.95</v>
      </c>
      <c r="O324" s="94">
        <v>-13.16</v>
      </c>
      <c r="P324" s="95">
        <v>3.3799999999999997E-2</v>
      </c>
      <c r="Q324" s="96">
        <v>0</v>
      </c>
      <c r="R324" s="94">
        <v>21.32</v>
      </c>
      <c r="S324" s="14" t="s">
        <v>1596</v>
      </c>
      <c r="T324" s="128">
        <v>26653387077</v>
      </c>
      <c r="U324" s="14" t="s">
        <v>1573</v>
      </c>
    </row>
    <row r="325" spans="1:21" ht="15" customHeight="1" x14ac:dyDescent="0.55000000000000004">
      <c r="A325" s="14" t="s">
        <v>1242</v>
      </c>
      <c r="B325" s="124" t="s">
        <v>1243</v>
      </c>
      <c r="C325" s="125" t="s">
        <v>49</v>
      </c>
      <c r="D325" s="14" t="s">
        <v>37</v>
      </c>
      <c r="E325" s="14" t="s">
        <v>26</v>
      </c>
      <c r="F325" s="14" t="s">
        <v>50</v>
      </c>
      <c r="G325" s="93">
        <v>42713</v>
      </c>
      <c r="H325" s="94">
        <v>54.95</v>
      </c>
      <c r="I325" s="94">
        <v>65</v>
      </c>
      <c r="J325" s="95">
        <v>1.1829000000000001</v>
      </c>
      <c r="K325" s="96">
        <v>25.1</v>
      </c>
      <c r="L325" s="95">
        <v>4.4999999999999997E-3</v>
      </c>
      <c r="M325" s="96">
        <v>1</v>
      </c>
      <c r="N325" s="14" t="s">
        <v>40</v>
      </c>
      <c r="O325" s="14" t="s">
        <v>40</v>
      </c>
      <c r="P325" s="95">
        <v>8.3000000000000004E-2</v>
      </c>
      <c r="Q325" s="96">
        <v>0</v>
      </c>
      <c r="R325" s="94">
        <v>45.81</v>
      </c>
      <c r="S325" s="14" t="s">
        <v>1601</v>
      </c>
      <c r="T325" s="128">
        <v>1758076645</v>
      </c>
      <c r="U325" s="14" t="s">
        <v>1595</v>
      </c>
    </row>
    <row r="326" spans="1:21" ht="15" customHeight="1" x14ac:dyDescent="0.55000000000000004">
      <c r="A326" s="14" t="s">
        <v>579</v>
      </c>
      <c r="B326" s="124" t="s">
        <v>580</v>
      </c>
      <c r="C326" s="125" t="s">
        <v>36</v>
      </c>
      <c r="D326" s="14" t="s">
        <v>37</v>
      </c>
      <c r="E326" s="14" t="s">
        <v>32</v>
      </c>
      <c r="F326" s="14" t="s">
        <v>44</v>
      </c>
      <c r="G326" s="93">
        <v>42555</v>
      </c>
      <c r="H326" s="94">
        <v>14.33</v>
      </c>
      <c r="I326" s="94">
        <v>15.14</v>
      </c>
      <c r="J326" s="95">
        <v>1.0565</v>
      </c>
      <c r="K326" s="96">
        <v>17.2</v>
      </c>
      <c r="L326" s="95">
        <v>2.58E-2</v>
      </c>
      <c r="M326" s="96">
        <v>0.9</v>
      </c>
      <c r="N326" s="96">
        <v>3.9</v>
      </c>
      <c r="O326" s="94">
        <v>2.5099999999999998</v>
      </c>
      <c r="P326" s="95">
        <v>4.3499999999999997E-2</v>
      </c>
      <c r="Q326" s="96">
        <v>4</v>
      </c>
      <c r="R326" s="94">
        <v>9.2200000000000006</v>
      </c>
      <c r="S326" s="14" t="s">
        <v>1581</v>
      </c>
      <c r="T326" s="128">
        <v>34574365721</v>
      </c>
      <c r="U326" s="14" t="s">
        <v>1573</v>
      </c>
    </row>
    <row r="327" spans="1:21" ht="15" customHeight="1" x14ac:dyDescent="0.55000000000000004">
      <c r="A327" s="14" t="s">
        <v>1244</v>
      </c>
      <c r="B327" s="124" t="s">
        <v>1245</v>
      </c>
      <c r="C327" s="125" t="s">
        <v>32</v>
      </c>
      <c r="D327" s="14" t="s">
        <v>31</v>
      </c>
      <c r="E327" s="14" t="s">
        <v>26</v>
      </c>
      <c r="F327" s="14" t="s">
        <v>46</v>
      </c>
      <c r="G327" s="93">
        <v>42717</v>
      </c>
      <c r="H327" s="94">
        <v>0</v>
      </c>
      <c r="I327" s="94">
        <v>68.62</v>
      </c>
      <c r="J327" s="14" t="s">
        <v>40</v>
      </c>
      <c r="K327" s="14" t="s">
        <v>40</v>
      </c>
      <c r="L327" s="95">
        <v>0</v>
      </c>
      <c r="M327" s="105" t="e">
        <v>#N/A</v>
      </c>
      <c r="N327" s="96">
        <v>5.23</v>
      </c>
      <c r="O327" s="94">
        <v>5.66</v>
      </c>
      <c r="P327" s="95">
        <v>-0.45100000000000001</v>
      </c>
      <c r="Q327" s="96">
        <v>0</v>
      </c>
      <c r="R327" s="94">
        <v>9.9499999999999993</v>
      </c>
      <c r="S327" s="14" t="s">
        <v>1591</v>
      </c>
      <c r="T327" s="128">
        <v>1388079931</v>
      </c>
      <c r="U327" s="14" t="s">
        <v>1595</v>
      </c>
    </row>
    <row r="328" spans="1:21" ht="15" customHeight="1" x14ac:dyDescent="0.55000000000000004">
      <c r="A328" s="14" t="s">
        <v>1246</v>
      </c>
      <c r="B328" s="124" t="s">
        <v>1247</v>
      </c>
      <c r="C328" s="125" t="s">
        <v>118</v>
      </c>
      <c r="D328" s="14" t="s">
        <v>37</v>
      </c>
      <c r="E328" s="14" t="s">
        <v>32</v>
      </c>
      <c r="F328" s="14" t="s">
        <v>44</v>
      </c>
      <c r="G328" s="93">
        <v>42717</v>
      </c>
      <c r="H328" s="94">
        <v>124.1</v>
      </c>
      <c r="I328" s="94">
        <v>120.89</v>
      </c>
      <c r="J328" s="95">
        <v>0.97409999999999997</v>
      </c>
      <c r="K328" s="96">
        <v>21.06</v>
      </c>
      <c r="L328" s="95">
        <v>1.5299999999999999E-2</v>
      </c>
      <c r="M328" s="96">
        <v>0.7</v>
      </c>
      <c r="N328" s="96">
        <v>2.99</v>
      </c>
      <c r="O328" s="94">
        <v>-8.6300000000000008</v>
      </c>
      <c r="P328" s="95">
        <v>6.2799999999999995E-2</v>
      </c>
      <c r="Q328" s="96">
        <v>6</v>
      </c>
      <c r="R328" s="94">
        <v>73.64</v>
      </c>
      <c r="S328" s="14" t="s">
        <v>1601</v>
      </c>
      <c r="T328" s="128">
        <v>8528816053</v>
      </c>
      <c r="U328" s="14" t="s">
        <v>1575</v>
      </c>
    </row>
    <row r="329" spans="1:21" ht="15" customHeight="1" x14ac:dyDescent="0.55000000000000004">
      <c r="A329" s="14" t="s">
        <v>1281</v>
      </c>
      <c r="B329" s="124" t="s">
        <v>1282</v>
      </c>
      <c r="C329" s="125" t="s">
        <v>36</v>
      </c>
      <c r="D329" s="14" t="s">
        <v>31</v>
      </c>
      <c r="E329" s="14" t="s">
        <v>38</v>
      </c>
      <c r="F329" s="14" t="s">
        <v>89</v>
      </c>
      <c r="G329" s="93">
        <v>42719</v>
      </c>
      <c r="H329" s="94">
        <v>24.64</v>
      </c>
      <c r="I329" s="94">
        <v>15.39</v>
      </c>
      <c r="J329" s="95">
        <v>0.62460000000000004</v>
      </c>
      <c r="K329" s="96">
        <v>24.05</v>
      </c>
      <c r="L329" s="95">
        <v>3.2500000000000001E-2</v>
      </c>
      <c r="M329" s="96">
        <v>1</v>
      </c>
      <c r="N329" s="96">
        <v>2.54</v>
      </c>
      <c r="O329" s="94">
        <v>-6.07</v>
      </c>
      <c r="P329" s="95">
        <v>7.7700000000000005E-2</v>
      </c>
      <c r="Q329" s="96">
        <v>3</v>
      </c>
      <c r="R329" s="94">
        <v>15.71</v>
      </c>
      <c r="S329" s="14" t="s">
        <v>1580</v>
      </c>
      <c r="T329" s="128">
        <v>1442772026</v>
      </c>
      <c r="U329" s="14" t="s">
        <v>1595</v>
      </c>
    </row>
    <row r="330" spans="1:21" ht="15" customHeight="1" x14ac:dyDescent="0.55000000000000004">
      <c r="A330" s="14" t="s">
        <v>1283</v>
      </c>
      <c r="B330" s="124" t="s">
        <v>1284</v>
      </c>
      <c r="C330" s="125" t="s">
        <v>24</v>
      </c>
      <c r="D330" s="14" t="s">
        <v>25</v>
      </c>
      <c r="E330" s="14" t="s">
        <v>26</v>
      </c>
      <c r="F330" s="14" t="s">
        <v>27</v>
      </c>
      <c r="G330" s="93">
        <v>42720</v>
      </c>
      <c r="H330" s="94">
        <v>29.85</v>
      </c>
      <c r="I330" s="94">
        <v>36.17</v>
      </c>
      <c r="J330" s="95">
        <v>1.2117</v>
      </c>
      <c r="K330" s="96">
        <v>13.55</v>
      </c>
      <c r="L330" s="95">
        <v>6.6E-3</v>
      </c>
      <c r="M330" s="96">
        <v>1.1000000000000001</v>
      </c>
      <c r="N330" s="96">
        <v>1.93</v>
      </c>
      <c r="O330" s="94">
        <v>8.08</v>
      </c>
      <c r="P330" s="95">
        <v>2.52E-2</v>
      </c>
      <c r="Q330" s="96">
        <v>2</v>
      </c>
      <c r="R330" s="94">
        <v>38.47</v>
      </c>
      <c r="S330" s="14" t="s">
        <v>1596</v>
      </c>
      <c r="T330" s="128">
        <v>2522558934</v>
      </c>
      <c r="U330" s="14" t="s">
        <v>1575</v>
      </c>
    </row>
    <row r="331" spans="1:21" ht="15" customHeight="1" x14ac:dyDescent="0.55000000000000004">
      <c r="A331" s="14" t="s">
        <v>581</v>
      </c>
      <c r="B331" s="124" t="s">
        <v>582</v>
      </c>
      <c r="C331" s="125" t="s">
        <v>36</v>
      </c>
      <c r="D331" s="14" t="s">
        <v>25</v>
      </c>
      <c r="E331" s="14" t="s">
        <v>26</v>
      </c>
      <c r="F331" s="14" t="s">
        <v>27</v>
      </c>
      <c r="G331" s="93">
        <v>42510</v>
      </c>
      <c r="H331" s="94">
        <v>26.44</v>
      </c>
      <c r="I331" s="94">
        <v>36.200000000000003</v>
      </c>
      <c r="J331" s="95">
        <v>1.3691</v>
      </c>
      <c r="K331" s="96">
        <v>16.84</v>
      </c>
      <c r="L331" s="95">
        <v>2.7099999999999999E-2</v>
      </c>
      <c r="M331" s="96">
        <v>1</v>
      </c>
      <c r="N331" s="96">
        <v>1.56</v>
      </c>
      <c r="O331" s="94">
        <v>-3.47</v>
      </c>
      <c r="P331" s="95">
        <v>4.1700000000000001E-2</v>
      </c>
      <c r="Q331" s="96">
        <v>2</v>
      </c>
      <c r="R331" s="94">
        <v>24.32</v>
      </c>
      <c r="S331" s="14" t="s">
        <v>1572</v>
      </c>
      <c r="T331" s="128">
        <v>171457889736</v>
      </c>
      <c r="U331" s="14" t="s">
        <v>1573</v>
      </c>
    </row>
    <row r="332" spans="1:21" ht="15" customHeight="1" x14ac:dyDescent="0.55000000000000004">
      <c r="A332" s="14" t="s">
        <v>1285</v>
      </c>
      <c r="B332" s="124" t="s">
        <v>1286</v>
      </c>
      <c r="C332" s="125" t="s">
        <v>118</v>
      </c>
      <c r="D332" s="14" t="s">
        <v>31</v>
      </c>
      <c r="E332" s="14" t="s">
        <v>38</v>
      </c>
      <c r="F332" s="14" t="s">
        <v>89</v>
      </c>
      <c r="G332" s="93">
        <v>42723</v>
      </c>
      <c r="H332" s="94">
        <v>105.08</v>
      </c>
      <c r="I332" s="94">
        <v>37.75</v>
      </c>
      <c r="J332" s="95">
        <v>0.35930000000000001</v>
      </c>
      <c r="K332" s="96">
        <v>13.83</v>
      </c>
      <c r="L332" s="95">
        <v>0</v>
      </c>
      <c r="M332" s="96">
        <v>1.6</v>
      </c>
      <c r="N332" s="14" t="s">
        <v>40</v>
      </c>
      <c r="O332" s="14" t="s">
        <v>40</v>
      </c>
      <c r="P332" s="95">
        <v>2.6599999999999999E-2</v>
      </c>
      <c r="Q332" s="96">
        <v>0</v>
      </c>
      <c r="R332" s="94">
        <v>43.19</v>
      </c>
      <c r="S332" s="14" t="s">
        <v>1594</v>
      </c>
      <c r="T332" s="128">
        <v>726425213</v>
      </c>
      <c r="U332" s="14" t="s">
        <v>1595</v>
      </c>
    </row>
    <row r="333" spans="1:21" ht="15" customHeight="1" x14ac:dyDescent="0.55000000000000004">
      <c r="A333" s="14" t="s">
        <v>583</v>
      </c>
      <c r="B333" s="124" t="s">
        <v>584</v>
      </c>
      <c r="C333" s="125" t="s">
        <v>32</v>
      </c>
      <c r="D333" s="14" t="s">
        <v>31</v>
      </c>
      <c r="E333" s="14" t="s">
        <v>26</v>
      </c>
      <c r="F333" s="14" t="s">
        <v>46</v>
      </c>
      <c r="G333" s="93">
        <v>42394</v>
      </c>
      <c r="H333" s="94">
        <v>47.82</v>
      </c>
      <c r="I333" s="94">
        <v>125.44</v>
      </c>
      <c r="J333" s="95">
        <v>2.6232000000000002</v>
      </c>
      <c r="K333" s="96">
        <v>46.98</v>
      </c>
      <c r="L333" s="95">
        <v>8.8000000000000005E-3</v>
      </c>
      <c r="M333" s="96">
        <v>1.1000000000000001</v>
      </c>
      <c r="N333" s="96">
        <v>0.76</v>
      </c>
      <c r="O333" s="94">
        <v>-4.9800000000000004</v>
      </c>
      <c r="P333" s="95">
        <v>0.19239999999999999</v>
      </c>
      <c r="Q333" s="96">
        <v>2</v>
      </c>
      <c r="R333" s="94">
        <v>17.579999999999998</v>
      </c>
      <c r="S333" s="14" t="s">
        <v>1584</v>
      </c>
      <c r="T333" s="128">
        <v>31653242708</v>
      </c>
      <c r="U333" s="14" t="s">
        <v>1573</v>
      </c>
    </row>
    <row r="334" spans="1:21" ht="15" customHeight="1" x14ac:dyDescent="0.55000000000000004">
      <c r="A334" s="14" t="s">
        <v>1287</v>
      </c>
      <c r="B334" s="124" t="s">
        <v>1288</v>
      </c>
      <c r="C334" s="125" t="s">
        <v>36</v>
      </c>
      <c r="D334" s="14" t="s">
        <v>37</v>
      </c>
      <c r="E334" s="14" t="s">
        <v>38</v>
      </c>
      <c r="F334" s="14" t="s">
        <v>39</v>
      </c>
      <c r="G334" s="93">
        <v>42724</v>
      </c>
      <c r="H334" s="94">
        <v>113.19</v>
      </c>
      <c r="I334" s="94">
        <v>65.3</v>
      </c>
      <c r="J334" s="95">
        <v>0.57689999999999997</v>
      </c>
      <c r="K334" s="96">
        <v>17.739999999999998</v>
      </c>
      <c r="L334" s="95">
        <v>9.7999999999999997E-3</v>
      </c>
      <c r="M334" s="96">
        <v>1.3</v>
      </c>
      <c r="N334" s="96">
        <v>3.01</v>
      </c>
      <c r="O334" s="94">
        <v>3.59</v>
      </c>
      <c r="P334" s="95">
        <v>4.6199999999999998E-2</v>
      </c>
      <c r="Q334" s="96">
        <v>4</v>
      </c>
      <c r="R334" s="94">
        <v>44.72</v>
      </c>
      <c r="S334" s="14" t="s">
        <v>1584</v>
      </c>
      <c r="T334" s="128">
        <v>1567209672</v>
      </c>
      <c r="U334" s="14" t="s">
        <v>1595</v>
      </c>
    </row>
    <row r="335" spans="1:21" ht="15" customHeight="1" x14ac:dyDescent="0.55000000000000004">
      <c r="A335" s="14" t="s">
        <v>585</v>
      </c>
      <c r="B335" s="124" t="s">
        <v>586</v>
      </c>
      <c r="C335" s="125" t="s">
        <v>49</v>
      </c>
      <c r="D335" s="14" t="s">
        <v>31</v>
      </c>
      <c r="E335" s="14" t="s">
        <v>32</v>
      </c>
      <c r="F335" s="14" t="s">
        <v>33</v>
      </c>
      <c r="G335" s="93">
        <v>42349</v>
      </c>
      <c r="H335" s="94">
        <v>56.59</v>
      </c>
      <c r="I335" s="94">
        <v>52.7</v>
      </c>
      <c r="J335" s="95">
        <v>0.93130000000000002</v>
      </c>
      <c r="K335" s="96">
        <v>23.01</v>
      </c>
      <c r="L335" s="95">
        <v>3.1899999999999998E-2</v>
      </c>
      <c r="M335" s="96">
        <v>1.6</v>
      </c>
      <c r="N335" s="96">
        <v>1.34</v>
      </c>
      <c r="O335" s="94">
        <v>-35.64</v>
      </c>
      <c r="P335" s="95">
        <v>7.2599999999999998E-2</v>
      </c>
      <c r="Q335" s="96">
        <v>6</v>
      </c>
      <c r="R335" s="94">
        <v>25.01</v>
      </c>
      <c r="S335" s="14" t="s">
        <v>1603</v>
      </c>
      <c r="T335" s="128">
        <v>21784359530</v>
      </c>
      <c r="U335" s="14" t="s">
        <v>1573</v>
      </c>
    </row>
    <row r="336" spans="1:21" ht="15" customHeight="1" x14ac:dyDescent="0.55000000000000004">
      <c r="A336" s="14" t="s">
        <v>1306</v>
      </c>
      <c r="B336" s="124" t="s">
        <v>1307</v>
      </c>
      <c r="C336" s="125" t="s">
        <v>57</v>
      </c>
      <c r="D336" s="14" t="s">
        <v>37</v>
      </c>
      <c r="E336" s="14" t="s">
        <v>26</v>
      </c>
      <c r="F336" s="14" t="s">
        <v>50</v>
      </c>
      <c r="G336" s="93">
        <v>42725</v>
      </c>
      <c r="H336" s="94">
        <v>5.34</v>
      </c>
      <c r="I336" s="94">
        <v>34.6</v>
      </c>
      <c r="J336" s="95">
        <v>6.4794</v>
      </c>
      <c r="K336" s="96">
        <v>27.68</v>
      </c>
      <c r="L336" s="95">
        <v>1.6799999999999999E-2</v>
      </c>
      <c r="M336" s="96">
        <v>1.6</v>
      </c>
      <c r="N336" s="96">
        <v>3.65</v>
      </c>
      <c r="O336" s="94">
        <v>5.34</v>
      </c>
      <c r="P336" s="95">
        <v>9.5899999999999999E-2</v>
      </c>
      <c r="Q336" s="96">
        <v>2</v>
      </c>
      <c r="R336" s="94">
        <v>17.18</v>
      </c>
      <c r="S336" s="14" t="s">
        <v>1599</v>
      </c>
      <c r="T336" s="128">
        <v>1073230711</v>
      </c>
      <c r="U336" s="14" t="s">
        <v>1595</v>
      </c>
    </row>
    <row r="337" spans="1:21" ht="15" customHeight="1" x14ac:dyDescent="0.55000000000000004">
      <c r="A337" s="14" t="s">
        <v>1308</v>
      </c>
      <c r="B337" s="124" t="s">
        <v>1309</v>
      </c>
      <c r="C337" s="125" t="s">
        <v>25</v>
      </c>
      <c r="D337" s="14" t="s">
        <v>31</v>
      </c>
      <c r="E337" s="14" t="s">
        <v>26</v>
      </c>
      <c r="F337" s="14" t="s">
        <v>46</v>
      </c>
      <c r="G337" s="93">
        <v>42726</v>
      </c>
      <c r="H337" s="94">
        <v>24.4</v>
      </c>
      <c r="I337" s="94">
        <v>94.25</v>
      </c>
      <c r="J337" s="95">
        <v>3.8626999999999998</v>
      </c>
      <c r="K337" s="96">
        <v>26.7</v>
      </c>
      <c r="L337" s="95">
        <v>2.1100000000000001E-2</v>
      </c>
      <c r="M337" s="96">
        <v>0.7</v>
      </c>
      <c r="N337" s="14" t="s">
        <v>40</v>
      </c>
      <c r="O337" s="14" t="s">
        <v>40</v>
      </c>
      <c r="P337" s="95">
        <v>9.0999999999999998E-2</v>
      </c>
      <c r="Q337" s="96">
        <v>14</v>
      </c>
      <c r="R337" s="94">
        <v>59.43</v>
      </c>
      <c r="S337" s="14" t="s">
        <v>1588</v>
      </c>
      <c r="T337" s="128">
        <v>1032601398</v>
      </c>
      <c r="U337" s="14" t="s">
        <v>1595</v>
      </c>
    </row>
    <row r="338" spans="1:21" ht="15" customHeight="1" x14ac:dyDescent="0.55000000000000004">
      <c r="A338" s="14" t="s">
        <v>587</v>
      </c>
      <c r="B338" s="124" t="s">
        <v>588</v>
      </c>
      <c r="C338" s="125" t="s">
        <v>49</v>
      </c>
      <c r="D338" s="14" t="s">
        <v>31</v>
      </c>
      <c r="E338" s="14" t="s">
        <v>32</v>
      </c>
      <c r="F338" s="14" t="s">
        <v>33</v>
      </c>
      <c r="G338" s="93">
        <v>42719</v>
      </c>
      <c r="H338" s="94">
        <v>26.82</v>
      </c>
      <c r="I338" s="94">
        <v>24.1</v>
      </c>
      <c r="J338" s="95">
        <v>0.89859999999999995</v>
      </c>
      <c r="K338" s="96">
        <v>21.71</v>
      </c>
      <c r="L338" s="95">
        <v>2.3699999999999999E-2</v>
      </c>
      <c r="M338" s="96">
        <v>1.6</v>
      </c>
      <c r="N338" s="96">
        <v>0.99</v>
      </c>
      <c r="O338" s="94">
        <v>-7.76</v>
      </c>
      <c r="P338" s="95">
        <v>6.6100000000000006E-2</v>
      </c>
      <c r="Q338" s="96">
        <v>4</v>
      </c>
      <c r="R338" s="94">
        <v>12.23</v>
      </c>
      <c r="S338" s="14" t="s">
        <v>1638</v>
      </c>
      <c r="T338" s="128">
        <v>9459907598</v>
      </c>
      <c r="U338" s="14" t="s">
        <v>1575</v>
      </c>
    </row>
    <row r="339" spans="1:21" ht="15" customHeight="1" x14ac:dyDescent="0.55000000000000004">
      <c r="A339" s="14" t="s">
        <v>1320</v>
      </c>
      <c r="B339" s="124" t="s">
        <v>1321</v>
      </c>
      <c r="C339" s="125" t="s">
        <v>118</v>
      </c>
      <c r="D339" s="14" t="s">
        <v>37</v>
      </c>
      <c r="E339" s="14" t="s">
        <v>32</v>
      </c>
      <c r="F339" s="14" t="s">
        <v>44</v>
      </c>
      <c r="G339" s="93">
        <v>42732</v>
      </c>
      <c r="H339" s="94">
        <v>157.69999999999999</v>
      </c>
      <c r="I339" s="94">
        <v>118.3</v>
      </c>
      <c r="J339" s="95">
        <v>0.75019999999999998</v>
      </c>
      <c r="K339" s="96">
        <v>28.85</v>
      </c>
      <c r="L339" s="95">
        <v>0</v>
      </c>
      <c r="M339" s="96">
        <v>1.7</v>
      </c>
      <c r="N339" s="96">
        <v>8.1999999999999993</v>
      </c>
      <c r="O339" s="94">
        <v>19.57</v>
      </c>
      <c r="P339" s="95">
        <v>0.1018</v>
      </c>
      <c r="Q339" s="96">
        <v>0</v>
      </c>
      <c r="R339" s="94">
        <v>54.34</v>
      </c>
      <c r="S339" s="14" t="s">
        <v>1572</v>
      </c>
      <c r="T339" s="128">
        <v>6325328918</v>
      </c>
      <c r="U339" s="14" t="s">
        <v>1575</v>
      </c>
    </row>
    <row r="340" spans="1:21" ht="15" customHeight="1" x14ac:dyDescent="0.55000000000000004">
      <c r="A340" s="14" t="s">
        <v>1322</v>
      </c>
      <c r="B340" s="124" t="s">
        <v>1323</v>
      </c>
      <c r="C340" s="125" t="s">
        <v>118</v>
      </c>
      <c r="D340" s="14" t="s">
        <v>37</v>
      </c>
      <c r="E340" s="14" t="s">
        <v>26</v>
      </c>
      <c r="F340" s="14" t="s">
        <v>50</v>
      </c>
      <c r="G340" s="93">
        <v>42733</v>
      </c>
      <c r="H340" s="94">
        <v>0</v>
      </c>
      <c r="I340" s="94">
        <v>52.99</v>
      </c>
      <c r="J340" s="14" t="s">
        <v>40</v>
      </c>
      <c r="K340" s="96">
        <v>23.55</v>
      </c>
      <c r="L340" s="95">
        <v>3.6200000000000003E-2</v>
      </c>
      <c r="M340" s="96">
        <v>0.8</v>
      </c>
      <c r="N340" s="96">
        <v>3.22</v>
      </c>
      <c r="O340" s="94">
        <v>-1.33</v>
      </c>
      <c r="P340" s="95">
        <v>7.5300000000000006E-2</v>
      </c>
      <c r="Q340" s="96">
        <v>6</v>
      </c>
      <c r="R340" s="94">
        <v>31.17</v>
      </c>
      <c r="S340" s="14" t="s">
        <v>1590</v>
      </c>
      <c r="T340" s="128">
        <v>1028369544</v>
      </c>
      <c r="U340" s="14" t="s">
        <v>1595</v>
      </c>
    </row>
    <row r="341" spans="1:21" ht="15" customHeight="1" x14ac:dyDescent="0.55000000000000004">
      <c r="A341" s="14" t="s">
        <v>1324</v>
      </c>
      <c r="B341" s="124" t="s">
        <v>1325</v>
      </c>
      <c r="C341" s="125" t="s">
        <v>32</v>
      </c>
      <c r="D341" s="14" t="s">
        <v>31</v>
      </c>
      <c r="E341" s="14" t="s">
        <v>26</v>
      </c>
      <c r="F341" s="14" t="s">
        <v>46</v>
      </c>
      <c r="G341" s="93">
        <v>42735</v>
      </c>
      <c r="H341" s="94">
        <v>0</v>
      </c>
      <c r="I341" s="94">
        <v>2</v>
      </c>
      <c r="J341" s="14" t="s">
        <v>40</v>
      </c>
      <c r="K341" s="14" t="s">
        <v>40</v>
      </c>
      <c r="L341" s="95">
        <v>0</v>
      </c>
      <c r="M341" s="96">
        <v>1.3</v>
      </c>
      <c r="N341" s="96">
        <v>3.37</v>
      </c>
      <c r="O341" s="94">
        <v>-0.62</v>
      </c>
      <c r="P341" s="95">
        <v>-4.7600000000000003E-2</v>
      </c>
      <c r="Q341" s="96">
        <v>0</v>
      </c>
      <c r="R341" s="94">
        <v>0</v>
      </c>
      <c r="S341" s="14" t="s">
        <v>1605</v>
      </c>
      <c r="T341" s="128">
        <v>149069506</v>
      </c>
      <c r="U341" s="14" t="s">
        <v>1595</v>
      </c>
    </row>
    <row r="342" spans="1:21" ht="15" customHeight="1" x14ac:dyDescent="0.55000000000000004">
      <c r="A342" s="14" t="s">
        <v>1345</v>
      </c>
      <c r="B342" s="124" t="s">
        <v>1346</v>
      </c>
      <c r="C342" s="125" t="s">
        <v>32</v>
      </c>
      <c r="D342" s="14" t="s">
        <v>31</v>
      </c>
      <c r="E342" s="14" t="s">
        <v>26</v>
      </c>
      <c r="F342" s="14" t="s">
        <v>46</v>
      </c>
      <c r="G342" s="93">
        <v>42739</v>
      </c>
      <c r="H342" s="94">
        <v>0</v>
      </c>
      <c r="I342" s="94">
        <v>14.25</v>
      </c>
      <c r="J342" s="14" t="s">
        <v>40</v>
      </c>
      <c r="K342" s="14" t="s">
        <v>40</v>
      </c>
      <c r="L342" s="95">
        <v>0</v>
      </c>
      <c r="M342" s="96">
        <v>1.3</v>
      </c>
      <c r="N342" s="96">
        <v>2.09</v>
      </c>
      <c r="O342" s="94">
        <v>-7.22</v>
      </c>
      <c r="P342" s="95">
        <v>-0.27229999999999999</v>
      </c>
      <c r="Q342" s="96">
        <v>0</v>
      </c>
      <c r="R342" s="94">
        <v>0</v>
      </c>
      <c r="S342" s="14" t="s">
        <v>1579</v>
      </c>
      <c r="T342" s="128">
        <v>1097645552</v>
      </c>
      <c r="U342" s="14" t="s">
        <v>1595</v>
      </c>
    </row>
    <row r="343" spans="1:21" ht="15" customHeight="1" x14ac:dyDescent="0.55000000000000004">
      <c r="A343" s="14" t="s">
        <v>1347</v>
      </c>
      <c r="B343" s="124" t="s">
        <v>1348</v>
      </c>
      <c r="C343" s="125" t="s">
        <v>24</v>
      </c>
      <c r="D343" s="14" t="s">
        <v>37</v>
      </c>
      <c r="E343" s="14" t="s">
        <v>38</v>
      </c>
      <c r="F343" s="14" t="s">
        <v>39</v>
      </c>
      <c r="G343" s="93">
        <v>42742</v>
      </c>
      <c r="H343" s="94">
        <v>36.6</v>
      </c>
      <c r="I343" s="94">
        <v>22.9</v>
      </c>
      <c r="J343" s="95">
        <v>0.62570000000000003</v>
      </c>
      <c r="K343" s="96">
        <v>24.11</v>
      </c>
      <c r="L343" s="95">
        <v>2.7099999999999999E-2</v>
      </c>
      <c r="M343" s="96">
        <v>0.9</v>
      </c>
      <c r="N343" s="96">
        <v>4.43</v>
      </c>
      <c r="O343" s="94">
        <v>4.0199999999999996</v>
      </c>
      <c r="P343" s="95">
        <v>7.8E-2</v>
      </c>
      <c r="Q343" s="96">
        <v>4</v>
      </c>
      <c r="R343" s="94">
        <v>11.88</v>
      </c>
      <c r="S343" s="14" t="s">
        <v>1597</v>
      </c>
      <c r="T343" s="128">
        <v>789994409</v>
      </c>
      <c r="U343" s="14" t="s">
        <v>1595</v>
      </c>
    </row>
    <row r="344" spans="1:21" ht="15" customHeight="1" x14ac:dyDescent="0.55000000000000004">
      <c r="A344" s="14" t="s">
        <v>589</v>
      </c>
      <c r="B344" s="124" t="s">
        <v>590</v>
      </c>
      <c r="C344" s="125" t="s">
        <v>30</v>
      </c>
      <c r="D344" s="14" t="s">
        <v>31</v>
      </c>
      <c r="E344" s="14" t="s">
        <v>38</v>
      </c>
      <c r="F344" s="14" t="s">
        <v>89</v>
      </c>
      <c r="G344" s="93">
        <v>42510</v>
      </c>
      <c r="H344" s="94">
        <v>120.75</v>
      </c>
      <c r="I344" s="94">
        <v>79.36</v>
      </c>
      <c r="J344" s="95">
        <v>0.65720000000000001</v>
      </c>
      <c r="K344" s="96">
        <v>25.27</v>
      </c>
      <c r="L344" s="95">
        <v>1.4999999999999999E-2</v>
      </c>
      <c r="M344" s="96">
        <v>1.3</v>
      </c>
      <c r="N344" s="96">
        <v>1.22</v>
      </c>
      <c r="O344" s="94">
        <v>-24.29</v>
      </c>
      <c r="P344" s="95">
        <v>8.3900000000000002E-2</v>
      </c>
      <c r="Q344" s="96">
        <v>6</v>
      </c>
      <c r="R344" s="94">
        <v>44.45</v>
      </c>
      <c r="S344" s="14" t="s">
        <v>1589</v>
      </c>
      <c r="T344" s="128">
        <v>20523723857</v>
      </c>
      <c r="U344" s="14" t="s">
        <v>1573</v>
      </c>
    </row>
    <row r="345" spans="1:21" ht="15" customHeight="1" x14ac:dyDescent="0.55000000000000004">
      <c r="A345" s="14" t="s">
        <v>1349</v>
      </c>
      <c r="B345" s="124" t="s">
        <v>1350</v>
      </c>
      <c r="C345" s="125" t="s">
        <v>49</v>
      </c>
      <c r="D345" s="14" t="s">
        <v>37</v>
      </c>
      <c r="E345" s="14" t="s">
        <v>26</v>
      </c>
      <c r="F345" s="14" t="s">
        <v>50</v>
      </c>
      <c r="G345" s="93">
        <v>42743</v>
      </c>
      <c r="H345" s="94">
        <v>33.130000000000003</v>
      </c>
      <c r="I345" s="94">
        <v>57.08</v>
      </c>
      <c r="J345" s="95">
        <v>1.7229000000000001</v>
      </c>
      <c r="K345" s="96">
        <v>44.94</v>
      </c>
      <c r="L345" s="95">
        <v>0</v>
      </c>
      <c r="M345" s="96">
        <v>1.2</v>
      </c>
      <c r="N345" s="96">
        <v>3.8</v>
      </c>
      <c r="O345" s="94">
        <v>8.92</v>
      </c>
      <c r="P345" s="95">
        <v>0.1822</v>
      </c>
      <c r="Q345" s="96">
        <v>0</v>
      </c>
      <c r="R345" s="94">
        <v>20.41</v>
      </c>
      <c r="S345" s="14" t="s">
        <v>1572</v>
      </c>
      <c r="T345" s="128">
        <v>1577910038</v>
      </c>
      <c r="U345" s="14" t="s">
        <v>1595</v>
      </c>
    </row>
    <row r="346" spans="1:21" ht="15" customHeight="1" x14ac:dyDescent="0.55000000000000004">
      <c r="A346" s="14" t="s">
        <v>1351</v>
      </c>
      <c r="B346" s="124" t="s">
        <v>1352</v>
      </c>
      <c r="C346" s="125" t="s">
        <v>118</v>
      </c>
      <c r="D346" s="14" t="s">
        <v>31</v>
      </c>
      <c r="E346" s="14" t="s">
        <v>38</v>
      </c>
      <c r="F346" s="14" t="s">
        <v>89</v>
      </c>
      <c r="G346" s="93">
        <v>42743</v>
      </c>
      <c r="H346" s="94">
        <v>13.67</v>
      </c>
      <c r="I346" s="94">
        <v>8.6999999999999993</v>
      </c>
      <c r="J346" s="95">
        <v>0.63639999999999997</v>
      </c>
      <c r="K346" s="96">
        <v>15.26</v>
      </c>
      <c r="L346" s="95">
        <v>0</v>
      </c>
      <c r="M346" s="96">
        <v>1.7</v>
      </c>
      <c r="N346" s="96">
        <v>4.63</v>
      </c>
      <c r="O346" s="94">
        <v>-12.52</v>
      </c>
      <c r="P346" s="95">
        <v>3.3799999999999997E-2</v>
      </c>
      <c r="Q346" s="96">
        <v>0</v>
      </c>
      <c r="R346" s="94">
        <v>16.79</v>
      </c>
      <c r="S346" s="14" t="s">
        <v>1597</v>
      </c>
      <c r="T346" s="128">
        <v>862625922</v>
      </c>
      <c r="U346" s="14" t="s">
        <v>1595</v>
      </c>
    </row>
    <row r="347" spans="1:21" ht="15" customHeight="1" x14ac:dyDescent="0.55000000000000004">
      <c r="A347" s="14" t="s">
        <v>591</v>
      </c>
      <c r="B347" s="124" t="s">
        <v>1289</v>
      </c>
      <c r="C347" s="125" t="s">
        <v>30</v>
      </c>
      <c r="D347" s="14" t="s">
        <v>31</v>
      </c>
      <c r="E347" s="14" t="s">
        <v>26</v>
      </c>
      <c r="F347" s="14" t="s">
        <v>46</v>
      </c>
      <c r="G347" s="93">
        <v>42575</v>
      </c>
      <c r="H347" s="94">
        <v>25.84</v>
      </c>
      <c r="I347" s="94">
        <v>36.35</v>
      </c>
      <c r="J347" s="95">
        <v>1.4067000000000001</v>
      </c>
      <c r="K347" s="96">
        <v>27.13</v>
      </c>
      <c r="L347" s="95">
        <v>5.28E-2</v>
      </c>
      <c r="M347" s="96">
        <v>1</v>
      </c>
      <c r="N347" s="96">
        <v>1.1100000000000001</v>
      </c>
      <c r="O347" s="94">
        <v>-23.98</v>
      </c>
      <c r="P347" s="95">
        <v>9.3100000000000002E-2</v>
      </c>
      <c r="Q347" s="96">
        <v>7</v>
      </c>
      <c r="R347" s="94">
        <v>10.65</v>
      </c>
      <c r="S347" s="14" t="s">
        <v>1580</v>
      </c>
      <c r="T347" s="128">
        <v>9665492400</v>
      </c>
      <c r="U347" s="14" t="s">
        <v>1575</v>
      </c>
    </row>
    <row r="348" spans="1:21" ht="15" customHeight="1" x14ac:dyDescent="0.55000000000000004">
      <c r="A348" s="14" t="s">
        <v>1353</v>
      </c>
      <c r="B348" s="124" t="s">
        <v>1354</v>
      </c>
      <c r="C348" s="125" t="s">
        <v>57</v>
      </c>
      <c r="D348" s="14" t="s">
        <v>37</v>
      </c>
      <c r="E348" s="14" t="s">
        <v>26</v>
      </c>
      <c r="F348" s="14" t="s">
        <v>50</v>
      </c>
      <c r="G348" s="93">
        <v>42743</v>
      </c>
      <c r="H348" s="94">
        <v>17.34</v>
      </c>
      <c r="I348" s="94">
        <v>37.1</v>
      </c>
      <c r="J348" s="95">
        <v>2.1396000000000002</v>
      </c>
      <c r="K348" s="96">
        <v>27.08</v>
      </c>
      <c r="L348" s="95">
        <v>1.11E-2</v>
      </c>
      <c r="M348" s="96">
        <v>1.3</v>
      </c>
      <c r="N348" s="96">
        <v>2.5</v>
      </c>
      <c r="O348" s="94">
        <v>-10.210000000000001</v>
      </c>
      <c r="P348" s="95">
        <v>9.2899999999999996E-2</v>
      </c>
      <c r="Q348" s="96">
        <v>11</v>
      </c>
      <c r="R348" s="94">
        <v>33.65</v>
      </c>
      <c r="S348" s="14" t="s">
        <v>1593</v>
      </c>
      <c r="T348" s="128">
        <v>1702641620</v>
      </c>
      <c r="U348" s="14" t="s">
        <v>1595</v>
      </c>
    </row>
    <row r="349" spans="1:21" ht="15" customHeight="1" x14ac:dyDescent="0.55000000000000004">
      <c r="A349" s="14" t="s">
        <v>1355</v>
      </c>
      <c r="B349" s="124" t="s">
        <v>1356</v>
      </c>
      <c r="C349" s="125" t="s">
        <v>57</v>
      </c>
      <c r="D349" s="14" t="s">
        <v>37</v>
      </c>
      <c r="E349" s="14" t="s">
        <v>26</v>
      </c>
      <c r="F349" s="14" t="s">
        <v>50</v>
      </c>
      <c r="G349" s="93">
        <v>42743</v>
      </c>
      <c r="H349" s="94">
        <v>8.01</v>
      </c>
      <c r="I349" s="94">
        <v>22.49</v>
      </c>
      <c r="J349" s="95">
        <v>2.8077000000000001</v>
      </c>
      <c r="K349" s="96">
        <v>107.1</v>
      </c>
      <c r="L349" s="95">
        <v>2.1299999999999999E-2</v>
      </c>
      <c r="M349" s="96">
        <v>1.2</v>
      </c>
      <c r="N349" s="96">
        <v>2.36</v>
      </c>
      <c r="O349" s="94">
        <v>1.71</v>
      </c>
      <c r="P349" s="95">
        <v>0.49299999999999999</v>
      </c>
      <c r="Q349" s="96">
        <v>0</v>
      </c>
      <c r="R349" s="94">
        <v>7.91</v>
      </c>
      <c r="S349" s="14" t="s">
        <v>1572</v>
      </c>
      <c r="T349" s="128">
        <v>3098864975</v>
      </c>
      <c r="U349" s="14" t="s">
        <v>1575</v>
      </c>
    </row>
    <row r="350" spans="1:21" ht="15" customHeight="1" x14ac:dyDescent="0.55000000000000004">
      <c r="A350" s="14" t="s">
        <v>592</v>
      </c>
      <c r="B350" s="124" t="s">
        <v>593</v>
      </c>
      <c r="C350" s="125" t="s">
        <v>49</v>
      </c>
      <c r="D350" s="14" t="s">
        <v>37</v>
      </c>
      <c r="E350" s="14" t="s">
        <v>26</v>
      </c>
      <c r="F350" s="14" t="s">
        <v>50</v>
      </c>
      <c r="G350" s="93">
        <v>42560</v>
      </c>
      <c r="H350" s="94">
        <v>296.64999999999998</v>
      </c>
      <c r="I350" s="94">
        <v>737</v>
      </c>
      <c r="J350" s="95">
        <v>2.4843999999999999</v>
      </c>
      <c r="K350" s="96">
        <v>47</v>
      </c>
      <c r="L350" s="95">
        <v>0</v>
      </c>
      <c r="M350" s="96">
        <v>0.6</v>
      </c>
      <c r="N350" s="96">
        <v>5.31</v>
      </c>
      <c r="O350" s="94">
        <v>48.06</v>
      </c>
      <c r="P350" s="95">
        <v>0.1925</v>
      </c>
      <c r="Q350" s="96">
        <v>0</v>
      </c>
      <c r="R350" s="94">
        <v>225.05</v>
      </c>
      <c r="S350" s="14" t="s">
        <v>1591</v>
      </c>
      <c r="T350" s="128">
        <v>28476219266</v>
      </c>
      <c r="U350" s="14" t="s">
        <v>1573</v>
      </c>
    </row>
    <row r="351" spans="1:21" ht="15" customHeight="1" x14ac:dyDescent="0.55000000000000004">
      <c r="A351" s="14" t="s">
        <v>1357</v>
      </c>
      <c r="B351" s="124" t="s">
        <v>1358</v>
      </c>
      <c r="C351" s="125" t="s">
        <v>32</v>
      </c>
      <c r="D351" s="14" t="s">
        <v>31</v>
      </c>
      <c r="E351" s="14" t="s">
        <v>26</v>
      </c>
      <c r="F351" s="14" t="s">
        <v>46</v>
      </c>
      <c r="G351" s="93">
        <v>42745</v>
      </c>
      <c r="H351" s="94">
        <v>13.12</v>
      </c>
      <c r="I351" s="94">
        <v>20.02</v>
      </c>
      <c r="J351" s="95">
        <v>1.5259</v>
      </c>
      <c r="K351" s="96">
        <v>58.88</v>
      </c>
      <c r="L351" s="95">
        <v>1.4E-2</v>
      </c>
      <c r="M351" s="96">
        <v>1.4</v>
      </c>
      <c r="N351" s="96">
        <v>1.45</v>
      </c>
      <c r="O351" s="94">
        <v>6.78</v>
      </c>
      <c r="P351" s="95">
        <v>0.25190000000000001</v>
      </c>
      <c r="Q351" s="96">
        <v>2</v>
      </c>
      <c r="R351" s="94">
        <v>0</v>
      </c>
      <c r="S351" s="14" t="s">
        <v>1591</v>
      </c>
      <c r="T351" s="128">
        <v>665800370</v>
      </c>
      <c r="U351" s="14" t="s">
        <v>1595</v>
      </c>
    </row>
    <row r="352" spans="1:21" ht="15" customHeight="1" x14ac:dyDescent="0.55000000000000004">
      <c r="A352" s="14" t="s">
        <v>1393</v>
      </c>
      <c r="B352" s="124" t="s">
        <v>1394</v>
      </c>
      <c r="C352" s="125" t="s">
        <v>30</v>
      </c>
      <c r="D352" s="14" t="s">
        <v>31</v>
      </c>
      <c r="E352" s="14" t="s">
        <v>38</v>
      </c>
      <c r="F352" s="14" t="s">
        <v>89</v>
      </c>
      <c r="G352" s="93">
        <v>42746</v>
      </c>
      <c r="H352" s="94">
        <v>-0.94</v>
      </c>
      <c r="I352" s="94">
        <v>64.7</v>
      </c>
      <c r="J352" s="95">
        <v>-68.829800000000006</v>
      </c>
      <c r="K352" s="14" t="s">
        <v>40</v>
      </c>
      <c r="L352" s="95">
        <v>0</v>
      </c>
      <c r="M352" s="96">
        <v>1.3</v>
      </c>
      <c r="N352" s="96">
        <v>1.74</v>
      </c>
      <c r="O352" s="94">
        <v>-6.08</v>
      </c>
      <c r="P352" s="95">
        <v>-16.217500000000001</v>
      </c>
      <c r="Q352" s="96">
        <v>0</v>
      </c>
      <c r="R352" s="94">
        <v>19.84</v>
      </c>
      <c r="S352" s="14" t="s">
        <v>1572</v>
      </c>
      <c r="T352" s="128">
        <v>2486598614</v>
      </c>
      <c r="U352" s="14" t="s">
        <v>1575</v>
      </c>
    </row>
    <row r="353" spans="1:21" ht="15" customHeight="1" x14ac:dyDescent="0.55000000000000004">
      <c r="A353" s="14" t="s">
        <v>1395</v>
      </c>
      <c r="B353" s="124" t="s">
        <v>1396</v>
      </c>
      <c r="C353" s="125" t="s">
        <v>57</v>
      </c>
      <c r="D353" s="14" t="s">
        <v>37</v>
      </c>
      <c r="E353" s="14" t="s">
        <v>26</v>
      </c>
      <c r="F353" s="14" t="s">
        <v>50</v>
      </c>
      <c r="G353" s="93">
        <v>42747</v>
      </c>
      <c r="H353" s="94">
        <v>14.85</v>
      </c>
      <c r="I353" s="94">
        <v>40.97</v>
      </c>
      <c r="J353" s="95">
        <v>2.7589000000000001</v>
      </c>
      <c r="K353" s="96">
        <v>13.89</v>
      </c>
      <c r="L353" s="95">
        <v>1.2E-2</v>
      </c>
      <c r="M353" s="96">
        <v>1.4</v>
      </c>
      <c r="N353" s="96">
        <v>1.61</v>
      </c>
      <c r="O353" s="94">
        <v>-8.31</v>
      </c>
      <c r="P353" s="95">
        <v>2.69E-2</v>
      </c>
      <c r="Q353" s="96">
        <v>4</v>
      </c>
      <c r="R353" s="94">
        <v>28.31</v>
      </c>
      <c r="S353" s="14" t="s">
        <v>1632</v>
      </c>
      <c r="T353" s="128">
        <v>3748160000</v>
      </c>
      <c r="U353" s="14" t="s">
        <v>1575</v>
      </c>
    </row>
    <row r="354" spans="1:21" ht="15" customHeight="1" x14ac:dyDescent="0.55000000000000004">
      <c r="A354" s="14" t="s">
        <v>594</v>
      </c>
      <c r="B354" s="124" t="s">
        <v>595</v>
      </c>
      <c r="C354" s="125" t="s">
        <v>24</v>
      </c>
      <c r="D354" s="14" t="s">
        <v>25</v>
      </c>
      <c r="E354" s="14" t="s">
        <v>26</v>
      </c>
      <c r="F354" s="14" t="s">
        <v>27</v>
      </c>
      <c r="G354" s="93">
        <v>42557</v>
      </c>
      <c r="H354" s="94">
        <v>100.87</v>
      </c>
      <c r="I354" s="94">
        <v>132.01</v>
      </c>
      <c r="J354" s="95">
        <v>1.3087</v>
      </c>
      <c r="K354" s="96">
        <v>23.83</v>
      </c>
      <c r="L354" s="95">
        <v>1.6199999999999999E-2</v>
      </c>
      <c r="M354" s="96">
        <v>1</v>
      </c>
      <c r="N354" s="96">
        <v>2.2999999999999998</v>
      </c>
      <c r="O354" s="94">
        <v>10.93</v>
      </c>
      <c r="P354" s="95">
        <v>7.6600000000000001E-2</v>
      </c>
      <c r="Q354" s="96">
        <v>20</v>
      </c>
      <c r="R354" s="94">
        <v>42.2</v>
      </c>
      <c r="S354" s="14" t="s">
        <v>1632</v>
      </c>
      <c r="T354" s="128">
        <v>45817643556</v>
      </c>
      <c r="U354" s="14" t="s">
        <v>1573</v>
      </c>
    </row>
    <row r="355" spans="1:21" ht="15" customHeight="1" x14ac:dyDescent="0.55000000000000004">
      <c r="A355" s="14" t="s">
        <v>1397</v>
      </c>
      <c r="B355" s="124" t="s">
        <v>1398</v>
      </c>
      <c r="C355" s="125" t="s">
        <v>32</v>
      </c>
      <c r="D355" s="14" t="s">
        <v>31</v>
      </c>
      <c r="E355" s="14" t="s">
        <v>26</v>
      </c>
      <c r="F355" s="14" t="s">
        <v>46</v>
      </c>
      <c r="G355" s="93">
        <v>42748</v>
      </c>
      <c r="H355" s="94">
        <v>0</v>
      </c>
      <c r="I355" s="94">
        <v>12.1</v>
      </c>
      <c r="J355" s="14" t="s">
        <v>40</v>
      </c>
      <c r="K355" s="14" t="s">
        <v>40</v>
      </c>
      <c r="L355" s="95">
        <v>4.1000000000000003E-3</v>
      </c>
      <c r="M355" s="96">
        <v>2.1</v>
      </c>
      <c r="N355" s="96">
        <v>1.98</v>
      </c>
      <c r="O355" s="94">
        <v>-1.29</v>
      </c>
      <c r="P355" s="95">
        <v>-0.1163</v>
      </c>
      <c r="Q355" s="96">
        <v>1</v>
      </c>
      <c r="R355" s="94">
        <v>0</v>
      </c>
      <c r="S355" s="14" t="s">
        <v>1591</v>
      </c>
      <c r="T355" s="128">
        <v>391093925</v>
      </c>
      <c r="U355" s="14" t="s">
        <v>1595</v>
      </c>
    </row>
    <row r="356" spans="1:21" ht="15" customHeight="1" x14ac:dyDescent="0.55000000000000004">
      <c r="A356" s="14" t="s">
        <v>596</v>
      </c>
      <c r="B356" s="124" t="s">
        <v>597</v>
      </c>
      <c r="C356" s="125" t="s">
        <v>43</v>
      </c>
      <c r="D356" s="14" t="s">
        <v>25</v>
      </c>
      <c r="E356" s="14" t="s">
        <v>38</v>
      </c>
      <c r="F356" s="14" t="s">
        <v>131</v>
      </c>
      <c r="G356" s="93">
        <v>42575</v>
      </c>
      <c r="H356" s="94">
        <v>60.45</v>
      </c>
      <c r="I356" s="94">
        <v>32.19</v>
      </c>
      <c r="J356" s="95">
        <v>0.53249999999999997</v>
      </c>
      <c r="K356" s="96">
        <v>14.97</v>
      </c>
      <c r="L356" s="95">
        <v>3.3599999999999998E-2</v>
      </c>
      <c r="M356" s="96">
        <v>1.8</v>
      </c>
      <c r="N356" s="96">
        <v>0.5</v>
      </c>
      <c r="O356" s="94">
        <v>-25.68</v>
      </c>
      <c r="P356" s="95">
        <v>3.2399999999999998E-2</v>
      </c>
      <c r="Q356" s="96">
        <v>7</v>
      </c>
      <c r="R356" s="94">
        <v>30.2</v>
      </c>
      <c r="S356" s="14" t="s">
        <v>1594</v>
      </c>
      <c r="T356" s="128">
        <v>12995553846</v>
      </c>
      <c r="U356" s="14" t="s">
        <v>1573</v>
      </c>
    </row>
    <row r="357" spans="1:21" ht="15" customHeight="1" x14ac:dyDescent="0.55000000000000004">
      <c r="A357" s="14" t="s">
        <v>1399</v>
      </c>
      <c r="B357" s="124" t="s">
        <v>1400</v>
      </c>
      <c r="C357" s="125" t="s">
        <v>49</v>
      </c>
      <c r="D357" s="14" t="s">
        <v>31</v>
      </c>
      <c r="E357" s="14" t="s">
        <v>38</v>
      </c>
      <c r="F357" s="14" t="s">
        <v>89</v>
      </c>
      <c r="G357" s="93">
        <v>42751</v>
      </c>
      <c r="H357" s="94">
        <v>130.52000000000001</v>
      </c>
      <c r="I357" s="94">
        <v>93.71</v>
      </c>
      <c r="J357" s="95">
        <v>0.71799999999999997</v>
      </c>
      <c r="K357" s="96">
        <v>27.64</v>
      </c>
      <c r="L357" s="95">
        <v>1.2800000000000001E-2</v>
      </c>
      <c r="M357" s="96">
        <v>0.6</v>
      </c>
      <c r="N357" s="96">
        <v>0.56000000000000005</v>
      </c>
      <c r="O357" s="94">
        <v>-41.31</v>
      </c>
      <c r="P357" s="95">
        <v>9.5699999999999993E-2</v>
      </c>
      <c r="Q357" s="96">
        <v>4</v>
      </c>
      <c r="R357" s="94">
        <v>0</v>
      </c>
      <c r="S357" s="14" t="s">
        <v>1607</v>
      </c>
      <c r="T357" s="128">
        <v>2962334159</v>
      </c>
      <c r="U357" s="14" t="s">
        <v>1575</v>
      </c>
    </row>
    <row r="358" spans="1:21" ht="15" customHeight="1" x14ac:dyDescent="0.55000000000000004">
      <c r="A358" s="14" t="s">
        <v>1401</v>
      </c>
      <c r="B358" s="124" t="s">
        <v>1402</v>
      </c>
      <c r="C358" s="125" t="s">
        <v>30</v>
      </c>
      <c r="D358" s="14" t="s">
        <v>31</v>
      </c>
      <c r="E358" s="14" t="s">
        <v>32</v>
      </c>
      <c r="F358" s="14" t="s">
        <v>33</v>
      </c>
      <c r="G358" s="93">
        <v>42759</v>
      </c>
      <c r="H358" s="94">
        <v>98.37</v>
      </c>
      <c r="I358" s="94">
        <v>98.17</v>
      </c>
      <c r="J358" s="95">
        <v>0.998</v>
      </c>
      <c r="K358" s="96">
        <v>29.22</v>
      </c>
      <c r="L358" s="95">
        <v>8.8999999999999999E-3</v>
      </c>
      <c r="M358" s="96">
        <v>0.8</v>
      </c>
      <c r="N358" s="96">
        <v>1.4</v>
      </c>
      <c r="O358" s="94">
        <v>-13.25</v>
      </c>
      <c r="P358" s="95">
        <v>0.1036</v>
      </c>
      <c r="Q358" s="96">
        <v>3</v>
      </c>
      <c r="R358" s="94">
        <v>31.54</v>
      </c>
      <c r="S358" s="14" t="s">
        <v>1606</v>
      </c>
      <c r="T358" s="128">
        <v>10960224983</v>
      </c>
      <c r="U358" s="14" t="s">
        <v>1573</v>
      </c>
    </row>
    <row r="359" spans="1:21" ht="15" customHeight="1" x14ac:dyDescent="0.55000000000000004">
      <c r="A359" s="14" t="s">
        <v>598</v>
      </c>
      <c r="B359" s="124" t="s">
        <v>599</v>
      </c>
      <c r="C359" s="125" t="s">
        <v>36</v>
      </c>
      <c r="D359" s="14" t="s">
        <v>37</v>
      </c>
      <c r="E359" s="14" t="s">
        <v>38</v>
      </c>
      <c r="F359" s="14" t="s">
        <v>39</v>
      </c>
      <c r="G359" s="93">
        <v>42573</v>
      </c>
      <c r="H359" s="94">
        <v>60.88</v>
      </c>
      <c r="I359" s="94">
        <v>25.51</v>
      </c>
      <c r="J359" s="95">
        <v>0.41899999999999998</v>
      </c>
      <c r="K359" s="96">
        <v>16.149999999999999</v>
      </c>
      <c r="L359" s="95">
        <v>1.2500000000000001E-2</v>
      </c>
      <c r="M359" s="96">
        <v>0.9</v>
      </c>
      <c r="N359" s="96">
        <v>1.03</v>
      </c>
      <c r="O359" s="94">
        <v>-9.74</v>
      </c>
      <c r="P359" s="95">
        <v>3.8199999999999998E-2</v>
      </c>
      <c r="Q359" s="96">
        <v>0</v>
      </c>
      <c r="R359" s="94">
        <v>22.85</v>
      </c>
      <c r="S359" s="14" t="s">
        <v>1572</v>
      </c>
      <c r="T359" s="128">
        <v>4661117600</v>
      </c>
      <c r="U359" s="14" t="s">
        <v>1575</v>
      </c>
    </row>
    <row r="360" spans="1:21" ht="15" customHeight="1" x14ac:dyDescent="0.55000000000000004">
      <c r="A360" s="14" t="s">
        <v>1443</v>
      </c>
      <c r="B360" s="124" t="s">
        <v>1444</v>
      </c>
      <c r="C360" s="125" t="s">
        <v>118</v>
      </c>
      <c r="D360" s="14" t="s">
        <v>31</v>
      </c>
      <c r="E360" s="14" t="s">
        <v>38</v>
      </c>
      <c r="F360" s="14" t="s">
        <v>89</v>
      </c>
      <c r="G360" s="93">
        <v>42760</v>
      </c>
      <c r="H360" s="94">
        <v>60.78</v>
      </c>
      <c r="I360" s="94">
        <v>19.96</v>
      </c>
      <c r="J360" s="95">
        <v>0.32840000000000003</v>
      </c>
      <c r="K360" s="96">
        <v>12.63</v>
      </c>
      <c r="L360" s="95">
        <v>0</v>
      </c>
      <c r="M360" s="96">
        <v>0.3</v>
      </c>
      <c r="N360" s="96">
        <v>0.8</v>
      </c>
      <c r="O360" s="94">
        <v>-10.86</v>
      </c>
      <c r="P360" s="95">
        <v>2.07E-2</v>
      </c>
      <c r="Q360" s="96">
        <v>0</v>
      </c>
      <c r="R360" s="94">
        <v>23.97</v>
      </c>
      <c r="S360" s="14" t="s">
        <v>1576</v>
      </c>
      <c r="T360" s="128">
        <v>6864743444</v>
      </c>
      <c r="U360" s="14" t="s">
        <v>1575</v>
      </c>
    </row>
    <row r="361" spans="1:21" ht="15" customHeight="1" x14ac:dyDescent="0.55000000000000004">
      <c r="A361" s="14" t="s">
        <v>1445</v>
      </c>
      <c r="B361" s="124" t="s">
        <v>1446</v>
      </c>
      <c r="C361" s="125" t="s">
        <v>32</v>
      </c>
      <c r="D361" s="14" t="s">
        <v>31</v>
      </c>
      <c r="E361" s="14" t="s">
        <v>26</v>
      </c>
      <c r="F361" s="14" t="s">
        <v>46</v>
      </c>
      <c r="G361" s="93">
        <v>42761</v>
      </c>
      <c r="H361" s="94">
        <v>32.270000000000003</v>
      </c>
      <c r="I361" s="94">
        <v>89.4</v>
      </c>
      <c r="J361" s="95">
        <v>2.7704</v>
      </c>
      <c r="K361" s="96">
        <v>54.18</v>
      </c>
      <c r="L361" s="95">
        <v>4.4999999999999997E-3</v>
      </c>
      <c r="M361" s="96">
        <v>1.3</v>
      </c>
      <c r="N361" s="96">
        <v>1.21</v>
      </c>
      <c r="O361" s="94">
        <v>-10.71</v>
      </c>
      <c r="P361" s="95">
        <v>0.22839999999999999</v>
      </c>
      <c r="Q361" s="96">
        <v>4</v>
      </c>
      <c r="R361" s="94">
        <v>16.670000000000002</v>
      </c>
      <c r="S361" s="14" t="s">
        <v>1589</v>
      </c>
      <c r="T361" s="128">
        <v>2632688078</v>
      </c>
      <c r="U361" s="14" t="s">
        <v>1575</v>
      </c>
    </row>
    <row r="362" spans="1:21" ht="15" customHeight="1" x14ac:dyDescent="0.55000000000000004">
      <c r="A362" s="14" t="s">
        <v>600</v>
      </c>
      <c r="B362" s="124" t="s">
        <v>601</v>
      </c>
      <c r="C362" s="125" t="s">
        <v>25</v>
      </c>
      <c r="D362" s="14" t="s">
        <v>31</v>
      </c>
      <c r="E362" s="14" t="s">
        <v>26</v>
      </c>
      <c r="F362" s="14" t="s">
        <v>46</v>
      </c>
      <c r="G362" s="93">
        <v>42555</v>
      </c>
      <c r="H362" s="94">
        <v>28.33</v>
      </c>
      <c r="I362" s="94">
        <v>41.94</v>
      </c>
      <c r="J362" s="95">
        <v>1.4803999999999999</v>
      </c>
      <c r="K362" s="96">
        <v>20.87</v>
      </c>
      <c r="L362" s="95">
        <v>2.6200000000000001E-2</v>
      </c>
      <c r="M362" s="96">
        <v>1.3</v>
      </c>
      <c r="N362" s="96">
        <v>0.94</v>
      </c>
      <c r="O362" s="94">
        <v>-15.67</v>
      </c>
      <c r="P362" s="95">
        <v>6.1800000000000001E-2</v>
      </c>
      <c r="Q362" s="96">
        <v>6</v>
      </c>
      <c r="R362" s="94">
        <v>26.46</v>
      </c>
      <c r="S362" s="14" t="s">
        <v>1578</v>
      </c>
      <c r="T362" s="128">
        <v>39651115300</v>
      </c>
      <c r="U362" s="14" t="s">
        <v>1573</v>
      </c>
    </row>
    <row r="363" spans="1:21" ht="15" customHeight="1" x14ac:dyDescent="0.55000000000000004">
      <c r="A363" s="14" t="s">
        <v>1447</v>
      </c>
      <c r="B363" s="124" t="s">
        <v>1448</v>
      </c>
      <c r="C363" s="125" t="s">
        <v>32</v>
      </c>
      <c r="D363" s="14" t="s">
        <v>31</v>
      </c>
      <c r="E363" s="14" t="s">
        <v>26</v>
      </c>
      <c r="F363" s="14" t="s">
        <v>46</v>
      </c>
      <c r="G363" s="93">
        <v>42762</v>
      </c>
      <c r="H363" s="94">
        <v>0</v>
      </c>
      <c r="I363" s="94">
        <v>6.34</v>
      </c>
      <c r="J363" s="14" t="s">
        <v>40</v>
      </c>
      <c r="K363" s="14" t="s">
        <v>40</v>
      </c>
      <c r="L363" s="95">
        <v>0</v>
      </c>
      <c r="M363" s="96">
        <v>0.7</v>
      </c>
      <c r="N363" s="96">
        <v>1.47</v>
      </c>
      <c r="O363" s="94">
        <v>-13.36</v>
      </c>
      <c r="P363" s="95">
        <v>-5.8900000000000001E-2</v>
      </c>
      <c r="Q363" s="96">
        <v>0</v>
      </c>
      <c r="R363" s="94">
        <v>0</v>
      </c>
      <c r="S363" s="14" t="s">
        <v>1577</v>
      </c>
      <c r="T363" s="128">
        <v>2009083238</v>
      </c>
      <c r="U363" s="14" t="s">
        <v>1575</v>
      </c>
    </row>
    <row r="364" spans="1:21" ht="15" customHeight="1" x14ac:dyDescent="0.55000000000000004">
      <c r="A364" s="14" t="s">
        <v>602</v>
      </c>
      <c r="B364" s="124" t="s">
        <v>603</v>
      </c>
      <c r="C364" s="125" t="s">
        <v>25</v>
      </c>
      <c r="D364" s="14" t="s">
        <v>31</v>
      </c>
      <c r="E364" s="14" t="s">
        <v>26</v>
      </c>
      <c r="F364" s="14" t="s">
        <v>46</v>
      </c>
      <c r="G364" s="93">
        <v>42766</v>
      </c>
      <c r="H364" s="94">
        <v>11.92</v>
      </c>
      <c r="I364" s="94">
        <v>56.41</v>
      </c>
      <c r="J364" s="95">
        <v>4.7324000000000002</v>
      </c>
      <c r="K364" s="96">
        <v>22.56</v>
      </c>
      <c r="L364" s="95">
        <v>0</v>
      </c>
      <c r="M364" s="96">
        <v>1.7</v>
      </c>
      <c r="N364" s="96">
        <v>1.61</v>
      </c>
      <c r="O364" s="94">
        <v>-1.9</v>
      </c>
      <c r="P364" s="95">
        <v>7.0300000000000001E-2</v>
      </c>
      <c r="Q364" s="96">
        <v>0</v>
      </c>
      <c r="R364" s="94">
        <v>49.11</v>
      </c>
      <c r="S364" s="14" t="s">
        <v>1582</v>
      </c>
      <c r="T364" s="128">
        <v>6953962588</v>
      </c>
      <c r="U364" s="14" t="s">
        <v>1575</v>
      </c>
    </row>
    <row r="365" spans="1:21" ht="15" customHeight="1" x14ac:dyDescent="0.55000000000000004">
      <c r="A365" s="14" t="s">
        <v>1449</v>
      </c>
      <c r="B365" s="124" t="s">
        <v>1450</v>
      </c>
      <c r="C365" s="125" t="s">
        <v>57</v>
      </c>
      <c r="D365" s="14" t="s">
        <v>37</v>
      </c>
      <c r="E365" s="14" t="s">
        <v>26</v>
      </c>
      <c r="F365" s="14" t="s">
        <v>50</v>
      </c>
      <c r="G365" s="93">
        <v>42764</v>
      </c>
      <c r="H365" s="94">
        <v>74.95</v>
      </c>
      <c r="I365" s="94">
        <v>133.80000000000001</v>
      </c>
      <c r="J365" s="95">
        <v>1.7851999999999999</v>
      </c>
      <c r="K365" s="96">
        <v>33.450000000000003</v>
      </c>
      <c r="L365" s="95">
        <v>1.1900000000000001E-2</v>
      </c>
      <c r="M365" s="96">
        <v>0.7</v>
      </c>
      <c r="N365" s="96">
        <v>3.63</v>
      </c>
      <c r="O365" s="94">
        <v>11.33</v>
      </c>
      <c r="P365" s="95">
        <v>0.12479999999999999</v>
      </c>
      <c r="Q365" s="96">
        <v>13</v>
      </c>
      <c r="R365" s="94">
        <v>57.73</v>
      </c>
      <c r="S365" s="14" t="s">
        <v>1585</v>
      </c>
      <c r="T365" s="128">
        <v>2511358756</v>
      </c>
      <c r="U365" s="14" t="s">
        <v>1575</v>
      </c>
    </row>
    <row r="366" spans="1:21" ht="15" customHeight="1" x14ac:dyDescent="0.55000000000000004">
      <c r="A366" s="14" t="s">
        <v>1451</v>
      </c>
      <c r="B366" s="124" t="s">
        <v>1452</v>
      </c>
      <c r="C366" s="125" t="s">
        <v>49</v>
      </c>
      <c r="D366" s="14" t="s">
        <v>31</v>
      </c>
      <c r="E366" s="14" t="s">
        <v>26</v>
      </c>
      <c r="F366" s="14" t="s">
        <v>46</v>
      </c>
      <c r="G366" s="93">
        <v>42765</v>
      </c>
      <c r="H366" s="94">
        <v>78.75</v>
      </c>
      <c r="I366" s="94">
        <v>93.77</v>
      </c>
      <c r="J366" s="95">
        <v>1.1907000000000001</v>
      </c>
      <c r="K366" s="96">
        <v>33.49</v>
      </c>
      <c r="L366" s="95">
        <v>1.1599999999999999E-2</v>
      </c>
      <c r="M366" s="96">
        <v>0.7</v>
      </c>
      <c r="N366" s="96">
        <v>0.9</v>
      </c>
      <c r="O366" s="94">
        <v>-5.29</v>
      </c>
      <c r="P366" s="95">
        <v>0.1249</v>
      </c>
      <c r="Q366" s="96">
        <v>20</v>
      </c>
      <c r="R366" s="94">
        <v>29.43</v>
      </c>
      <c r="S366" s="14" t="s">
        <v>1581</v>
      </c>
      <c r="T366" s="128">
        <v>7283946441</v>
      </c>
      <c r="U366" s="14" t="s">
        <v>1575</v>
      </c>
    </row>
    <row r="367" spans="1:21" ht="15" customHeight="1" x14ac:dyDescent="0.55000000000000004">
      <c r="A367" s="14" t="s">
        <v>1453</v>
      </c>
      <c r="B367" s="124" t="s">
        <v>1454</v>
      </c>
      <c r="C367" s="125" t="s">
        <v>49</v>
      </c>
      <c r="D367" s="14" t="s">
        <v>31</v>
      </c>
      <c r="E367" s="14" t="s">
        <v>38</v>
      </c>
      <c r="F367" s="14" t="s">
        <v>89</v>
      </c>
      <c r="G367" s="93">
        <v>42766</v>
      </c>
      <c r="H367" s="94">
        <v>296.70999999999998</v>
      </c>
      <c r="I367" s="94">
        <v>114.7</v>
      </c>
      <c r="J367" s="95">
        <v>0.3866</v>
      </c>
      <c r="K367" s="96">
        <v>14.88</v>
      </c>
      <c r="L367" s="95">
        <v>5.1999999999999998E-3</v>
      </c>
      <c r="M367" s="96">
        <v>1.7</v>
      </c>
      <c r="N367" s="96">
        <v>1.23</v>
      </c>
      <c r="O367" s="94">
        <v>-32.9</v>
      </c>
      <c r="P367" s="95">
        <v>3.1899999999999998E-2</v>
      </c>
      <c r="Q367" s="96">
        <v>6</v>
      </c>
      <c r="R367" s="94">
        <v>98.52</v>
      </c>
      <c r="S367" s="14" t="s">
        <v>1594</v>
      </c>
      <c r="T367" s="128">
        <v>5243714756</v>
      </c>
      <c r="U367" s="14" t="s">
        <v>1575</v>
      </c>
    </row>
    <row r="368" spans="1:21" ht="15" customHeight="1" x14ac:dyDescent="0.55000000000000004">
      <c r="A368" s="14" t="s">
        <v>604</v>
      </c>
      <c r="B368" s="124" t="s">
        <v>605</v>
      </c>
      <c r="C368" s="125" t="s">
        <v>24</v>
      </c>
      <c r="D368" s="14" t="s">
        <v>37</v>
      </c>
      <c r="E368" s="14" t="s">
        <v>26</v>
      </c>
      <c r="F368" s="14" t="s">
        <v>50</v>
      </c>
      <c r="G368" s="93">
        <v>42751</v>
      </c>
      <c r="H368" s="94">
        <v>105.81</v>
      </c>
      <c r="I368" s="94">
        <v>122.21</v>
      </c>
      <c r="J368" s="95">
        <v>1.155</v>
      </c>
      <c r="K368" s="96">
        <v>22.18</v>
      </c>
      <c r="L368" s="95">
        <v>2.5399999999999999E-2</v>
      </c>
      <c r="M368" s="96">
        <v>0.7</v>
      </c>
      <c r="N368" s="96">
        <v>2.73</v>
      </c>
      <c r="O368" s="94">
        <v>-1.54</v>
      </c>
      <c r="P368" s="95">
        <v>6.8400000000000002E-2</v>
      </c>
      <c r="Q368" s="96">
        <v>20</v>
      </c>
      <c r="R368" s="94">
        <v>60.27</v>
      </c>
      <c r="S368" s="14" t="s">
        <v>1579</v>
      </c>
      <c r="T368" s="128">
        <v>331582224722</v>
      </c>
      <c r="U368" s="14" t="s">
        <v>1573</v>
      </c>
    </row>
    <row r="369" spans="1:21" ht="15" customHeight="1" x14ac:dyDescent="0.55000000000000004">
      <c r="A369" s="14" t="s">
        <v>606</v>
      </c>
      <c r="B369" s="124" t="s">
        <v>607</v>
      </c>
      <c r="C369" s="125" t="s">
        <v>30</v>
      </c>
      <c r="D369" s="14" t="s">
        <v>31</v>
      </c>
      <c r="E369" s="14" t="s">
        <v>32</v>
      </c>
      <c r="F369" s="14" t="s">
        <v>33</v>
      </c>
      <c r="G369" s="93">
        <v>42542</v>
      </c>
      <c r="H369" s="94">
        <v>27.12</v>
      </c>
      <c r="I369" s="94">
        <v>28</v>
      </c>
      <c r="J369" s="95">
        <v>1.0324</v>
      </c>
      <c r="K369" s="96">
        <v>27.18</v>
      </c>
      <c r="L369" s="95">
        <v>1.43E-2</v>
      </c>
      <c r="M369" s="96">
        <v>1.2</v>
      </c>
      <c r="N369" s="96">
        <v>2.16</v>
      </c>
      <c r="O369" s="94">
        <v>-2.58</v>
      </c>
      <c r="P369" s="95">
        <v>9.3399999999999997E-2</v>
      </c>
      <c r="Q369" s="96">
        <v>3</v>
      </c>
      <c r="R369" s="94">
        <v>22.36</v>
      </c>
      <c r="S369" s="14" t="s">
        <v>1572</v>
      </c>
      <c r="T369" s="128">
        <v>10615320184</v>
      </c>
      <c r="U369" s="14" t="s">
        <v>1573</v>
      </c>
    </row>
    <row r="370" spans="1:21" ht="15" customHeight="1" x14ac:dyDescent="0.55000000000000004">
      <c r="A370" s="14" t="s">
        <v>1491</v>
      </c>
      <c r="B370" s="124" t="s">
        <v>1492</v>
      </c>
      <c r="C370" s="125" t="s">
        <v>144</v>
      </c>
      <c r="D370" s="14" t="s">
        <v>37</v>
      </c>
      <c r="E370" s="14" t="s">
        <v>38</v>
      </c>
      <c r="F370" s="14" t="s">
        <v>39</v>
      </c>
      <c r="G370" s="93">
        <v>42768</v>
      </c>
      <c r="H370" s="94">
        <v>30.95</v>
      </c>
      <c r="I370" s="94">
        <v>12.66</v>
      </c>
      <c r="J370" s="95">
        <v>0.40899999999999997</v>
      </c>
      <c r="K370" s="96">
        <v>15.83</v>
      </c>
      <c r="L370" s="95">
        <v>3.32E-2</v>
      </c>
      <c r="M370" s="96">
        <v>1.6</v>
      </c>
      <c r="N370" s="96">
        <v>3.15</v>
      </c>
      <c r="O370" s="94">
        <v>-1.97</v>
      </c>
      <c r="P370" s="95">
        <v>3.6600000000000001E-2</v>
      </c>
      <c r="Q370" s="96">
        <v>4</v>
      </c>
      <c r="R370" s="94">
        <v>13.5</v>
      </c>
      <c r="S370" s="14" t="s">
        <v>1594</v>
      </c>
      <c r="T370" s="128">
        <v>2372438395</v>
      </c>
      <c r="U370" s="14" t="s">
        <v>1575</v>
      </c>
    </row>
    <row r="371" spans="1:21" ht="15" customHeight="1" x14ac:dyDescent="0.55000000000000004">
      <c r="A371" s="14" t="s">
        <v>608</v>
      </c>
      <c r="B371" s="124" t="s">
        <v>609</v>
      </c>
      <c r="C371" s="125" t="s">
        <v>25</v>
      </c>
      <c r="D371" s="14" t="s">
        <v>31</v>
      </c>
      <c r="E371" s="14" t="s">
        <v>26</v>
      </c>
      <c r="F371" s="14" t="s">
        <v>46</v>
      </c>
      <c r="G371" s="93">
        <v>42405</v>
      </c>
      <c r="H371" s="94">
        <v>0</v>
      </c>
      <c r="I371" s="94">
        <v>28.19</v>
      </c>
      <c r="J371" s="14" t="s">
        <v>40</v>
      </c>
      <c r="K371" s="14" t="s">
        <v>40</v>
      </c>
      <c r="L371" s="95">
        <v>2.1600000000000001E-2</v>
      </c>
      <c r="M371" s="96">
        <v>1.9</v>
      </c>
      <c r="N371" s="96">
        <v>2.27</v>
      </c>
      <c r="O371" s="94">
        <v>-2.29</v>
      </c>
      <c r="P371" s="95">
        <v>-0.14929999999999999</v>
      </c>
      <c r="Q371" s="96">
        <v>3</v>
      </c>
      <c r="R371" s="94">
        <v>9.23</v>
      </c>
      <c r="S371" s="14" t="s">
        <v>1589</v>
      </c>
      <c r="T371" s="128">
        <v>2808298255</v>
      </c>
      <c r="U371" s="14" t="s">
        <v>1575</v>
      </c>
    </row>
    <row r="372" spans="1:21" ht="15" customHeight="1" x14ac:dyDescent="0.55000000000000004">
      <c r="A372" s="14" t="s">
        <v>610</v>
      </c>
      <c r="B372" s="124" t="s">
        <v>611</v>
      </c>
      <c r="C372" s="125" t="s">
        <v>36</v>
      </c>
      <c r="D372" s="14" t="s">
        <v>25</v>
      </c>
      <c r="E372" s="14" t="s">
        <v>32</v>
      </c>
      <c r="F372" s="14" t="s">
        <v>125</v>
      </c>
      <c r="G372" s="93">
        <v>42575</v>
      </c>
      <c r="H372" s="94">
        <v>96.69</v>
      </c>
      <c r="I372" s="94">
        <v>90.62</v>
      </c>
      <c r="J372" s="95">
        <v>0.93720000000000003</v>
      </c>
      <c r="K372" s="96">
        <v>16.78</v>
      </c>
      <c r="L372" s="95">
        <v>1.9900000000000001E-2</v>
      </c>
      <c r="M372" s="96">
        <v>1.5</v>
      </c>
      <c r="N372" s="14" t="s">
        <v>40</v>
      </c>
      <c r="O372" s="14" t="s">
        <v>40</v>
      </c>
      <c r="P372" s="95">
        <v>4.1399999999999999E-2</v>
      </c>
      <c r="Q372" s="96">
        <v>6</v>
      </c>
      <c r="R372" s="94">
        <v>87.12</v>
      </c>
      <c r="S372" s="14" t="s">
        <v>1601</v>
      </c>
      <c r="T372" s="128">
        <v>324621255107</v>
      </c>
      <c r="U372" s="14" t="s">
        <v>1573</v>
      </c>
    </row>
    <row r="373" spans="1:21" ht="15" customHeight="1" x14ac:dyDescent="0.55000000000000004">
      <c r="A373" s="14" t="s">
        <v>1493</v>
      </c>
      <c r="B373" s="124" t="s">
        <v>1494</v>
      </c>
      <c r="C373" s="125" t="s">
        <v>30</v>
      </c>
      <c r="D373" s="14" t="s">
        <v>31</v>
      </c>
      <c r="E373" s="14" t="s">
        <v>26</v>
      </c>
      <c r="F373" s="14" t="s">
        <v>46</v>
      </c>
      <c r="G373" s="93">
        <v>42768</v>
      </c>
      <c r="H373" s="94">
        <v>19.41</v>
      </c>
      <c r="I373" s="94">
        <v>52.2</v>
      </c>
      <c r="J373" s="95">
        <v>2.6892999999999998</v>
      </c>
      <c r="K373" s="96">
        <v>19.77</v>
      </c>
      <c r="L373" s="95">
        <v>2.3400000000000001E-2</v>
      </c>
      <c r="M373" s="96">
        <v>1.1000000000000001</v>
      </c>
      <c r="N373" s="96">
        <v>1.25</v>
      </c>
      <c r="O373" s="94">
        <v>-20.72</v>
      </c>
      <c r="P373" s="95">
        <v>5.6399999999999999E-2</v>
      </c>
      <c r="Q373" s="96">
        <v>18</v>
      </c>
      <c r="R373" s="94">
        <v>31.59</v>
      </c>
      <c r="S373" s="14" t="s">
        <v>1583</v>
      </c>
      <c r="T373" s="128">
        <v>3024310922</v>
      </c>
      <c r="U373" s="14" t="s">
        <v>1575</v>
      </c>
    </row>
    <row r="374" spans="1:21" ht="15" customHeight="1" x14ac:dyDescent="0.55000000000000004">
      <c r="A374" s="14" t="s">
        <v>612</v>
      </c>
      <c r="B374" s="124" t="s">
        <v>613</v>
      </c>
      <c r="C374" s="125" t="s">
        <v>30</v>
      </c>
      <c r="D374" s="14" t="s">
        <v>31</v>
      </c>
      <c r="E374" s="14" t="s">
        <v>26</v>
      </c>
      <c r="F374" s="14" t="s">
        <v>46</v>
      </c>
      <c r="G374" s="93">
        <v>42504</v>
      </c>
      <c r="H374" s="94">
        <v>32.4</v>
      </c>
      <c r="I374" s="94">
        <v>46.66</v>
      </c>
      <c r="J374" s="95">
        <v>1.4400999999999999</v>
      </c>
      <c r="K374" s="96">
        <v>14.86</v>
      </c>
      <c r="L374" s="95">
        <v>3.1699999999999999E-2</v>
      </c>
      <c r="M374" s="96">
        <v>1</v>
      </c>
      <c r="N374" s="96">
        <v>1.02</v>
      </c>
      <c r="O374" s="94">
        <v>-21.81</v>
      </c>
      <c r="P374" s="95">
        <v>3.1800000000000002E-2</v>
      </c>
      <c r="Q374" s="96">
        <v>7</v>
      </c>
      <c r="R374" s="94">
        <v>16.670000000000002</v>
      </c>
      <c r="S374" s="14" t="s">
        <v>1577</v>
      </c>
      <c r="T374" s="128">
        <v>8288345534</v>
      </c>
      <c r="U374" s="14" t="s">
        <v>1575</v>
      </c>
    </row>
    <row r="375" spans="1:21" ht="15" customHeight="1" x14ac:dyDescent="0.55000000000000004">
      <c r="A375" s="14" t="s">
        <v>614</v>
      </c>
      <c r="B375" s="124" t="s">
        <v>615</v>
      </c>
      <c r="C375" s="125" t="s">
        <v>30</v>
      </c>
      <c r="D375" s="14" t="s">
        <v>31</v>
      </c>
      <c r="E375" s="14" t="s">
        <v>26</v>
      </c>
      <c r="F375" s="14" t="s">
        <v>46</v>
      </c>
      <c r="G375" s="93">
        <v>42566</v>
      </c>
      <c r="H375" s="94">
        <v>18.11</v>
      </c>
      <c r="I375" s="94">
        <v>74.069999999999993</v>
      </c>
      <c r="J375" s="95">
        <v>4.09</v>
      </c>
      <c r="K375" s="96">
        <v>25.99</v>
      </c>
      <c r="L375" s="95">
        <v>2.69E-2</v>
      </c>
      <c r="M375" s="96">
        <v>0.5</v>
      </c>
      <c r="N375" s="96">
        <v>0.62</v>
      </c>
      <c r="O375" s="94">
        <v>-28.3</v>
      </c>
      <c r="P375" s="95">
        <v>8.7400000000000005E-2</v>
      </c>
      <c r="Q375" s="96">
        <v>12</v>
      </c>
      <c r="R375" s="94">
        <v>21.74</v>
      </c>
      <c r="S375" s="14" t="s">
        <v>1585</v>
      </c>
      <c r="T375" s="128">
        <v>25542147888</v>
      </c>
      <c r="U375" s="14" t="s">
        <v>1573</v>
      </c>
    </row>
    <row r="376" spans="1:21" ht="15" customHeight="1" x14ac:dyDescent="0.55000000000000004">
      <c r="A376" s="14" t="s">
        <v>1495</v>
      </c>
      <c r="B376" s="124" t="s">
        <v>1496</v>
      </c>
      <c r="C376" s="125" t="s">
        <v>25</v>
      </c>
      <c r="D376" s="14" t="s">
        <v>31</v>
      </c>
      <c r="E376" s="14" t="s">
        <v>26</v>
      </c>
      <c r="F376" s="14" t="s">
        <v>46</v>
      </c>
      <c r="G376" s="93">
        <v>42769</v>
      </c>
      <c r="H376" s="94">
        <v>2.12</v>
      </c>
      <c r="I376" s="94">
        <v>78.83</v>
      </c>
      <c r="J376" s="95">
        <v>37.183999999999997</v>
      </c>
      <c r="K376" s="14" t="s">
        <v>40</v>
      </c>
      <c r="L376" s="95">
        <v>2.2200000000000001E-2</v>
      </c>
      <c r="M376" s="96">
        <v>0.6</v>
      </c>
      <c r="N376" s="96">
        <v>4.13</v>
      </c>
      <c r="O376" s="94">
        <v>2.12</v>
      </c>
      <c r="P376" s="95">
        <v>-1.0530999999999999</v>
      </c>
      <c r="Q376" s="96">
        <v>5</v>
      </c>
      <c r="R376" s="94">
        <v>67.599999999999994</v>
      </c>
      <c r="S376" s="14" t="s">
        <v>1574</v>
      </c>
      <c r="T376" s="128">
        <v>1417806536</v>
      </c>
      <c r="U376" s="14" t="s">
        <v>1595</v>
      </c>
    </row>
    <row r="377" spans="1:21" ht="15" customHeight="1" x14ac:dyDescent="0.55000000000000004">
      <c r="A377" s="14" t="s">
        <v>1497</v>
      </c>
      <c r="B377" s="124" t="s">
        <v>1498</v>
      </c>
      <c r="C377" s="125" t="s">
        <v>49</v>
      </c>
      <c r="D377" s="14" t="s">
        <v>37</v>
      </c>
      <c r="E377" s="14" t="s">
        <v>26</v>
      </c>
      <c r="F377" s="14" t="s">
        <v>50</v>
      </c>
      <c r="G377" s="93">
        <v>42769</v>
      </c>
      <c r="H377" s="94">
        <v>33.47</v>
      </c>
      <c r="I377" s="94">
        <v>51.77</v>
      </c>
      <c r="J377" s="95">
        <v>1.5468</v>
      </c>
      <c r="K377" s="96">
        <v>24.08</v>
      </c>
      <c r="L377" s="95">
        <v>1.3899999999999999E-2</v>
      </c>
      <c r="M377" s="96">
        <v>0.9</v>
      </c>
      <c r="N377" s="96">
        <v>1.94</v>
      </c>
      <c r="O377" s="94">
        <v>-5.74</v>
      </c>
      <c r="P377" s="95">
        <v>7.7899999999999997E-2</v>
      </c>
      <c r="Q377" s="96">
        <v>2</v>
      </c>
      <c r="R377" s="94">
        <v>32.590000000000003</v>
      </c>
      <c r="S377" s="14" t="s">
        <v>1589</v>
      </c>
      <c r="T377" s="128">
        <v>1401480489</v>
      </c>
      <c r="U377" s="14" t="s">
        <v>1595</v>
      </c>
    </row>
    <row r="378" spans="1:21" ht="15" customHeight="1" x14ac:dyDescent="0.55000000000000004">
      <c r="A378" s="14" t="s">
        <v>1499</v>
      </c>
      <c r="B378" s="124" t="s">
        <v>1500</v>
      </c>
      <c r="C378" s="125" t="s">
        <v>25</v>
      </c>
      <c r="D378" s="14" t="s">
        <v>31</v>
      </c>
      <c r="E378" s="14" t="s">
        <v>32</v>
      </c>
      <c r="F378" s="14" t="s">
        <v>33</v>
      </c>
      <c r="G378" s="93">
        <v>42770</v>
      </c>
      <c r="H378" s="94">
        <v>23.2</v>
      </c>
      <c r="I378" s="94">
        <v>23.86</v>
      </c>
      <c r="J378" s="95">
        <v>1.0284</v>
      </c>
      <c r="K378" s="96">
        <v>39.770000000000003</v>
      </c>
      <c r="L378" s="95">
        <v>0</v>
      </c>
      <c r="M378" s="96">
        <v>1.6</v>
      </c>
      <c r="N378" s="96">
        <v>2.78</v>
      </c>
      <c r="O378" s="94">
        <v>-0.22</v>
      </c>
      <c r="P378" s="95">
        <v>0.15629999999999999</v>
      </c>
      <c r="Q378" s="96">
        <v>0</v>
      </c>
      <c r="R378" s="94">
        <v>7.18</v>
      </c>
      <c r="S378" s="14" t="s">
        <v>1587</v>
      </c>
      <c r="T378" s="128">
        <v>3170207632</v>
      </c>
      <c r="U378" s="14" t="s">
        <v>1575</v>
      </c>
    </row>
    <row r="379" spans="1:21" ht="15" customHeight="1" x14ac:dyDescent="0.55000000000000004">
      <c r="A379" s="14" t="s">
        <v>1501</v>
      </c>
      <c r="B379" s="124" t="s">
        <v>1502</v>
      </c>
      <c r="C379" s="125" t="s">
        <v>43</v>
      </c>
      <c r="D379" s="14" t="s">
        <v>37</v>
      </c>
      <c r="E379" s="14" t="s">
        <v>38</v>
      </c>
      <c r="F379" s="14" t="s">
        <v>39</v>
      </c>
      <c r="G379" s="93">
        <v>42770</v>
      </c>
      <c r="H379" s="94">
        <v>84.55</v>
      </c>
      <c r="I379" s="94">
        <v>17.75</v>
      </c>
      <c r="J379" s="95">
        <v>0.2099</v>
      </c>
      <c r="K379" s="96">
        <v>8.07</v>
      </c>
      <c r="L379" s="95">
        <v>5.5999999999999999E-3</v>
      </c>
      <c r="M379" s="96">
        <v>1.9</v>
      </c>
      <c r="N379" s="96">
        <v>5.52</v>
      </c>
      <c r="O379" s="94">
        <v>8.5</v>
      </c>
      <c r="P379" s="95">
        <v>-2.2000000000000001E-3</v>
      </c>
      <c r="Q379" s="96">
        <v>0</v>
      </c>
      <c r="R379" s="94">
        <v>25.21</v>
      </c>
      <c r="S379" s="14" t="s">
        <v>1582</v>
      </c>
      <c r="T379" s="128">
        <v>1559090402</v>
      </c>
      <c r="U379" s="14" t="s">
        <v>1595</v>
      </c>
    </row>
    <row r="380" spans="1:21" ht="15" customHeight="1" x14ac:dyDescent="0.55000000000000004">
      <c r="A380" s="14" t="s">
        <v>1503</v>
      </c>
      <c r="B380" s="124" t="s">
        <v>1504</v>
      </c>
      <c r="C380" s="125" t="s">
        <v>25</v>
      </c>
      <c r="D380" s="14" t="s">
        <v>31</v>
      </c>
      <c r="E380" s="14" t="s">
        <v>26</v>
      </c>
      <c r="F380" s="14" t="s">
        <v>46</v>
      </c>
      <c r="G380" s="93">
        <v>42771</v>
      </c>
      <c r="H380" s="94">
        <v>0</v>
      </c>
      <c r="I380" s="94">
        <v>15.05</v>
      </c>
      <c r="J380" s="14" t="s">
        <v>40</v>
      </c>
      <c r="K380" s="14" t="s">
        <v>40</v>
      </c>
      <c r="L380" s="95">
        <v>2.1299999999999999E-2</v>
      </c>
      <c r="M380" s="96">
        <v>1.5</v>
      </c>
      <c r="N380" s="96">
        <v>1.1499999999999999</v>
      </c>
      <c r="O380" s="94">
        <v>-9.44</v>
      </c>
      <c r="P380" s="95">
        <v>-0.10970000000000001</v>
      </c>
      <c r="Q380" s="96">
        <v>0</v>
      </c>
      <c r="R380" s="94">
        <v>7.49</v>
      </c>
      <c r="S380" s="14" t="s">
        <v>1582</v>
      </c>
      <c r="T380" s="128">
        <v>2151697564</v>
      </c>
      <c r="U380" s="14" t="s">
        <v>1575</v>
      </c>
    </row>
    <row r="381" spans="1:21" ht="15" customHeight="1" x14ac:dyDescent="0.55000000000000004">
      <c r="A381" s="14" t="s">
        <v>1505</v>
      </c>
      <c r="B381" s="124" t="s">
        <v>1506</v>
      </c>
      <c r="C381" s="125" t="s">
        <v>43</v>
      </c>
      <c r="D381" s="14" t="s">
        <v>37</v>
      </c>
      <c r="E381" s="14" t="s">
        <v>38</v>
      </c>
      <c r="F381" s="14" t="s">
        <v>39</v>
      </c>
      <c r="G381" s="93">
        <v>42773</v>
      </c>
      <c r="H381" s="94">
        <v>50.08</v>
      </c>
      <c r="I381" s="94">
        <v>21.38</v>
      </c>
      <c r="J381" s="95">
        <v>0.4269</v>
      </c>
      <c r="K381" s="96">
        <v>11.88</v>
      </c>
      <c r="L381" s="95">
        <v>1.3100000000000001E-2</v>
      </c>
      <c r="M381" s="96">
        <v>1.2</v>
      </c>
      <c r="N381" s="96">
        <v>1.58</v>
      </c>
      <c r="O381" s="94">
        <v>5.19</v>
      </c>
      <c r="P381" s="95">
        <v>1.6899999999999998E-2</v>
      </c>
      <c r="Q381" s="96">
        <v>2</v>
      </c>
      <c r="R381" s="94">
        <v>30.13</v>
      </c>
      <c r="S381" s="14" t="s">
        <v>1583</v>
      </c>
      <c r="T381" s="128">
        <v>817587353</v>
      </c>
      <c r="U381" s="14" t="s">
        <v>1595</v>
      </c>
    </row>
    <row r="382" spans="1:21" ht="15" customHeight="1" x14ac:dyDescent="0.55000000000000004">
      <c r="A382" s="14" t="s">
        <v>616</v>
      </c>
      <c r="B382" s="124" t="s">
        <v>617</v>
      </c>
      <c r="C382" s="125" t="s">
        <v>36</v>
      </c>
      <c r="D382" s="14" t="s">
        <v>37</v>
      </c>
      <c r="E382" s="14" t="s">
        <v>38</v>
      </c>
      <c r="F382" s="14" t="s">
        <v>39</v>
      </c>
      <c r="G382" s="93">
        <v>42545</v>
      </c>
      <c r="H382" s="94">
        <v>38.630000000000003</v>
      </c>
      <c r="I382" s="94">
        <v>18.77</v>
      </c>
      <c r="J382" s="95">
        <v>0.4859</v>
      </c>
      <c r="K382" s="96">
        <v>18.77</v>
      </c>
      <c r="L382" s="95">
        <v>1.6E-2</v>
      </c>
      <c r="M382" s="96">
        <v>1.1000000000000001</v>
      </c>
      <c r="N382" s="14" t="s">
        <v>40</v>
      </c>
      <c r="O382" s="14" t="s">
        <v>40</v>
      </c>
      <c r="P382" s="95">
        <v>5.1400000000000001E-2</v>
      </c>
      <c r="Q382" s="96">
        <v>6</v>
      </c>
      <c r="R382" s="94">
        <v>17.05</v>
      </c>
      <c r="S382" s="14" t="s">
        <v>1601</v>
      </c>
      <c r="T382" s="128">
        <v>20393204852</v>
      </c>
      <c r="U382" s="14" t="s">
        <v>1573</v>
      </c>
    </row>
    <row r="383" spans="1:21" ht="15" customHeight="1" x14ac:dyDescent="0.55000000000000004">
      <c r="A383" s="14" t="s">
        <v>1639</v>
      </c>
      <c r="B383" s="124" t="s">
        <v>1640</v>
      </c>
      <c r="C383" s="125" t="s">
        <v>57</v>
      </c>
      <c r="D383" s="14" t="s">
        <v>37</v>
      </c>
      <c r="E383" s="14" t="s">
        <v>26</v>
      </c>
      <c r="F383" s="14" t="s">
        <v>50</v>
      </c>
      <c r="G383" s="93">
        <v>42774</v>
      </c>
      <c r="H383" s="94">
        <v>24.92</v>
      </c>
      <c r="I383" s="94">
        <v>37.6</v>
      </c>
      <c r="J383" s="95">
        <v>1.5087999999999999</v>
      </c>
      <c r="K383" s="96">
        <v>15.67</v>
      </c>
      <c r="L383" s="95">
        <v>0</v>
      </c>
      <c r="M383" s="105" t="e">
        <v>#N/A</v>
      </c>
      <c r="N383" s="96">
        <v>2.88</v>
      </c>
      <c r="O383" s="94">
        <v>-2.5299999999999998</v>
      </c>
      <c r="P383" s="95">
        <v>3.5799999999999998E-2</v>
      </c>
      <c r="Q383" s="96">
        <v>0</v>
      </c>
      <c r="R383" s="94">
        <v>21.71</v>
      </c>
      <c r="S383" s="14" t="s">
        <v>1572</v>
      </c>
      <c r="T383" s="128">
        <v>6458212774</v>
      </c>
      <c r="U383" s="14" t="s">
        <v>1575</v>
      </c>
    </row>
    <row r="384" spans="1:21" ht="15" customHeight="1" x14ac:dyDescent="0.55000000000000004">
      <c r="A384" s="14" t="s">
        <v>1641</v>
      </c>
      <c r="B384" s="124" t="s">
        <v>1642</v>
      </c>
      <c r="C384" s="125" t="s">
        <v>118</v>
      </c>
      <c r="D384" s="14" t="s">
        <v>37</v>
      </c>
      <c r="E384" s="14" t="s">
        <v>32</v>
      </c>
      <c r="F384" s="14" t="s">
        <v>44</v>
      </c>
      <c r="G384" s="93">
        <v>42774</v>
      </c>
      <c r="H384" s="94">
        <v>35.65</v>
      </c>
      <c r="I384" s="94">
        <v>30.91</v>
      </c>
      <c r="J384" s="95">
        <v>0.86699999999999999</v>
      </c>
      <c r="K384" s="96">
        <v>23.78</v>
      </c>
      <c r="L384" s="95">
        <v>1.29E-2</v>
      </c>
      <c r="M384" s="96">
        <v>1.5</v>
      </c>
      <c r="N384" s="96">
        <v>1.96</v>
      </c>
      <c r="O384" s="94">
        <v>-3.23</v>
      </c>
      <c r="P384" s="95">
        <v>7.6399999999999996E-2</v>
      </c>
      <c r="Q384" s="96">
        <v>3</v>
      </c>
      <c r="R384" s="94">
        <v>25.94</v>
      </c>
      <c r="S384" s="14" t="s">
        <v>1583</v>
      </c>
      <c r="T384" s="128">
        <v>1795686149</v>
      </c>
      <c r="U384" s="14" t="s">
        <v>1595</v>
      </c>
    </row>
    <row r="385" spans="1:21" ht="15" customHeight="1" x14ac:dyDescent="0.55000000000000004">
      <c r="A385" s="14" t="s">
        <v>1557</v>
      </c>
      <c r="B385" s="124" t="s">
        <v>1643</v>
      </c>
      <c r="C385" s="125" t="s">
        <v>25</v>
      </c>
      <c r="D385" s="14" t="s">
        <v>31</v>
      </c>
      <c r="E385" s="14" t="s">
        <v>26</v>
      </c>
      <c r="F385" s="14" t="s">
        <v>46</v>
      </c>
      <c r="G385" s="93">
        <v>42775</v>
      </c>
      <c r="H385" s="94">
        <v>0.76</v>
      </c>
      <c r="I385" s="94">
        <v>91.51</v>
      </c>
      <c r="J385" s="95">
        <v>120.4079</v>
      </c>
      <c r="K385" s="96">
        <v>43.17</v>
      </c>
      <c r="L385" s="95">
        <v>3.1699999999999999E-2</v>
      </c>
      <c r="M385" s="105" t="e">
        <v>#N/A</v>
      </c>
      <c r="N385" s="96">
        <v>0.95</v>
      </c>
      <c r="O385" s="94">
        <v>-44.38</v>
      </c>
      <c r="P385" s="95">
        <v>0.17330000000000001</v>
      </c>
      <c r="Q385" s="96">
        <v>2</v>
      </c>
      <c r="R385" s="94">
        <v>58.75</v>
      </c>
      <c r="S385" s="14" t="s">
        <v>1585</v>
      </c>
      <c r="T385" s="128">
        <v>108424507230</v>
      </c>
      <c r="U385" s="14" t="s">
        <v>1573</v>
      </c>
    </row>
    <row r="386" spans="1:21" ht="15" customHeight="1" x14ac:dyDescent="0.55000000000000004">
      <c r="A386" s="14" t="s">
        <v>618</v>
      </c>
      <c r="B386" s="124" t="s">
        <v>619</v>
      </c>
      <c r="C386" s="125" t="s">
        <v>24</v>
      </c>
      <c r="D386" s="14" t="s">
        <v>37</v>
      </c>
      <c r="E386" s="14" t="s">
        <v>38</v>
      </c>
      <c r="F386" s="14" t="s">
        <v>39</v>
      </c>
      <c r="G386" s="93">
        <v>42607</v>
      </c>
      <c r="H386" s="94">
        <v>47.87</v>
      </c>
      <c r="I386" s="94">
        <v>24.25</v>
      </c>
      <c r="J386" s="95">
        <v>0.50660000000000005</v>
      </c>
      <c r="K386" s="96">
        <v>19.559999999999999</v>
      </c>
      <c r="L386" s="95">
        <v>4.1599999999999998E-2</v>
      </c>
      <c r="M386" s="96">
        <v>0.7</v>
      </c>
      <c r="N386" s="96">
        <v>4.63</v>
      </c>
      <c r="O386" s="94">
        <v>-13.21</v>
      </c>
      <c r="P386" s="95">
        <v>5.5300000000000002E-2</v>
      </c>
      <c r="Q386" s="96">
        <v>6</v>
      </c>
      <c r="R386" s="94">
        <v>19.53</v>
      </c>
      <c r="S386" s="14" t="s">
        <v>1580</v>
      </c>
      <c r="T386" s="128">
        <v>10336666945</v>
      </c>
      <c r="U386" s="14" t="s">
        <v>1573</v>
      </c>
    </row>
    <row r="387" spans="1:21" ht="15" customHeight="1" x14ac:dyDescent="0.55000000000000004">
      <c r="A387" s="14" t="s">
        <v>1644</v>
      </c>
      <c r="B387" s="124" t="s">
        <v>1645</v>
      </c>
      <c r="C387" s="125" t="s">
        <v>25</v>
      </c>
      <c r="D387" s="14" t="s">
        <v>31</v>
      </c>
      <c r="E387" s="14" t="s">
        <v>26</v>
      </c>
      <c r="F387" s="14" t="s">
        <v>46</v>
      </c>
      <c r="G387" s="93">
        <v>42775</v>
      </c>
      <c r="H387" s="94">
        <v>1.73</v>
      </c>
      <c r="I387" s="94">
        <v>11.3</v>
      </c>
      <c r="J387" s="95">
        <v>6.5317999999999996</v>
      </c>
      <c r="K387" s="96">
        <v>13.95</v>
      </c>
      <c r="L387" s="95">
        <v>0</v>
      </c>
      <c r="M387" s="96">
        <v>1.7</v>
      </c>
      <c r="N387" s="96">
        <v>1.79</v>
      </c>
      <c r="O387" s="94">
        <v>0.09</v>
      </c>
      <c r="P387" s="95">
        <v>2.7300000000000001E-2</v>
      </c>
      <c r="Q387" s="96">
        <v>0</v>
      </c>
      <c r="R387" s="94">
        <v>9.9499999999999993</v>
      </c>
      <c r="S387" s="14" t="s">
        <v>1577</v>
      </c>
      <c r="T387" s="128">
        <v>184480775</v>
      </c>
      <c r="U387" s="14" t="s">
        <v>1595</v>
      </c>
    </row>
    <row r="388" spans="1:21" ht="15" customHeight="1" x14ac:dyDescent="0.55000000000000004">
      <c r="A388" s="14" t="s">
        <v>620</v>
      </c>
      <c r="B388" s="124" t="s">
        <v>621</v>
      </c>
      <c r="C388" s="125" t="s">
        <v>30</v>
      </c>
      <c r="D388" s="14" t="s">
        <v>31</v>
      </c>
      <c r="E388" s="14" t="s">
        <v>26</v>
      </c>
      <c r="F388" s="14" t="s">
        <v>46</v>
      </c>
      <c r="G388" s="93">
        <v>42606</v>
      </c>
      <c r="H388" s="94">
        <v>2.89</v>
      </c>
      <c r="I388" s="94">
        <v>18.03</v>
      </c>
      <c r="J388" s="95">
        <v>6.2388000000000003</v>
      </c>
      <c r="K388" s="96">
        <v>20.49</v>
      </c>
      <c r="L388" s="95">
        <v>6.0499999999999998E-2</v>
      </c>
      <c r="M388" s="96">
        <v>1.6</v>
      </c>
      <c r="N388" s="14" t="s">
        <v>40</v>
      </c>
      <c r="O388" s="14" t="s">
        <v>40</v>
      </c>
      <c r="P388" s="95">
        <v>5.9900000000000002E-2</v>
      </c>
      <c r="Q388" s="96">
        <v>0</v>
      </c>
      <c r="R388" s="94">
        <v>0</v>
      </c>
      <c r="S388" s="14" t="s">
        <v>1594</v>
      </c>
      <c r="T388" s="128">
        <v>14633018345</v>
      </c>
      <c r="U388" s="14" t="s">
        <v>1573</v>
      </c>
    </row>
    <row r="389" spans="1:21" ht="15" customHeight="1" x14ac:dyDescent="0.55000000000000004">
      <c r="A389" s="14" t="s">
        <v>622</v>
      </c>
      <c r="B389" s="124" t="s">
        <v>623</v>
      </c>
      <c r="C389" s="125" t="s">
        <v>118</v>
      </c>
      <c r="D389" s="14" t="s">
        <v>37</v>
      </c>
      <c r="E389" s="14" t="s">
        <v>26</v>
      </c>
      <c r="F389" s="14" t="s">
        <v>50</v>
      </c>
      <c r="G389" s="93">
        <v>42564</v>
      </c>
      <c r="H389" s="94">
        <v>55.78</v>
      </c>
      <c r="I389" s="94">
        <v>90.12</v>
      </c>
      <c r="J389" s="95">
        <v>1.6155999999999999</v>
      </c>
      <c r="K389" s="96">
        <v>26.51</v>
      </c>
      <c r="L389" s="95">
        <v>2.29E-2</v>
      </c>
      <c r="M389" s="96">
        <v>1.6</v>
      </c>
      <c r="N389" s="96">
        <v>3.92</v>
      </c>
      <c r="O389" s="94">
        <v>-2.5499999999999998</v>
      </c>
      <c r="P389" s="95">
        <v>0.09</v>
      </c>
      <c r="Q389" s="96">
        <v>6</v>
      </c>
      <c r="R389" s="94">
        <v>16.91</v>
      </c>
      <c r="S389" s="14" t="s">
        <v>1572</v>
      </c>
      <c r="T389" s="128">
        <v>14113497078</v>
      </c>
      <c r="U389" s="14" t="s">
        <v>1573</v>
      </c>
    </row>
    <row r="390" spans="1:21" ht="15" customHeight="1" x14ac:dyDescent="0.55000000000000004">
      <c r="A390" s="14" t="s">
        <v>1646</v>
      </c>
      <c r="B390" s="124" t="s">
        <v>1647</v>
      </c>
      <c r="C390" s="125" t="s">
        <v>25</v>
      </c>
      <c r="D390" s="14" t="s">
        <v>31</v>
      </c>
      <c r="E390" s="14" t="s">
        <v>26</v>
      </c>
      <c r="F390" s="14" t="s">
        <v>46</v>
      </c>
      <c r="G390" s="93">
        <v>42777</v>
      </c>
      <c r="H390" s="94">
        <v>8.66</v>
      </c>
      <c r="I390" s="94">
        <v>20.47</v>
      </c>
      <c r="J390" s="95">
        <v>2.3637000000000001</v>
      </c>
      <c r="K390" s="96">
        <v>24.37</v>
      </c>
      <c r="L390" s="95">
        <v>0</v>
      </c>
      <c r="M390" s="96">
        <v>1.2</v>
      </c>
      <c r="N390" s="96">
        <v>6.89</v>
      </c>
      <c r="O390" s="94">
        <v>8.66</v>
      </c>
      <c r="P390" s="95">
        <v>7.9299999999999995E-2</v>
      </c>
      <c r="Q390" s="96">
        <v>0</v>
      </c>
      <c r="R390" s="94">
        <v>16.920000000000002</v>
      </c>
      <c r="S390" s="14" t="s">
        <v>1572</v>
      </c>
      <c r="T390" s="128">
        <v>1447559583</v>
      </c>
      <c r="U390" s="14" t="s">
        <v>1595</v>
      </c>
    </row>
    <row r="391" spans="1:21" ht="15" customHeight="1" x14ac:dyDescent="0.55000000000000004">
      <c r="A391" s="14" t="s">
        <v>1648</v>
      </c>
      <c r="B391" s="124" t="s">
        <v>1649</v>
      </c>
      <c r="C391" s="125" t="s">
        <v>32</v>
      </c>
      <c r="D391" s="14" t="s">
        <v>31</v>
      </c>
      <c r="E391" s="14" t="s">
        <v>26</v>
      </c>
      <c r="F391" s="14" t="s">
        <v>46</v>
      </c>
      <c r="G391" s="93">
        <v>42778</v>
      </c>
      <c r="H391" s="94">
        <v>9.5299999999999994</v>
      </c>
      <c r="I391" s="94">
        <v>50.34</v>
      </c>
      <c r="J391" s="95">
        <v>5.2823000000000002</v>
      </c>
      <c r="K391" s="14" t="s">
        <v>40</v>
      </c>
      <c r="L391" s="95">
        <v>0</v>
      </c>
      <c r="M391" s="105" t="e">
        <v>#N/A</v>
      </c>
      <c r="N391" s="96">
        <v>7.44</v>
      </c>
      <c r="O391" s="94">
        <v>9.5299999999999994</v>
      </c>
      <c r="P391" s="95">
        <v>-0.31030000000000002</v>
      </c>
      <c r="Q391" s="96">
        <v>0</v>
      </c>
      <c r="R391" s="94">
        <v>29.7</v>
      </c>
      <c r="S391" s="14" t="s">
        <v>1589</v>
      </c>
      <c r="T391" s="128">
        <v>2697440466</v>
      </c>
      <c r="U391" s="14" t="s">
        <v>1575</v>
      </c>
    </row>
    <row r="392" spans="1:21" ht="15" customHeight="1" x14ac:dyDescent="0.55000000000000004">
      <c r="A392" s="14" t="s">
        <v>624</v>
      </c>
      <c r="B392" s="124" t="s">
        <v>625</v>
      </c>
      <c r="C392" s="125" t="s">
        <v>49</v>
      </c>
      <c r="D392" s="14" t="s">
        <v>31</v>
      </c>
      <c r="E392" s="14" t="s">
        <v>26</v>
      </c>
      <c r="F392" s="14" t="s">
        <v>46</v>
      </c>
      <c r="G392" s="93">
        <v>42545</v>
      </c>
      <c r="H392" s="94">
        <v>47.14</v>
      </c>
      <c r="I392" s="94">
        <v>132.55000000000001</v>
      </c>
      <c r="J392" s="95">
        <v>2.8117999999999999</v>
      </c>
      <c r="K392" s="96">
        <v>29.07</v>
      </c>
      <c r="L392" s="95">
        <v>2.69E-2</v>
      </c>
      <c r="M392" s="96">
        <v>0.7</v>
      </c>
      <c r="N392" s="96">
        <v>0.96</v>
      </c>
      <c r="O392" s="94">
        <v>-26.31</v>
      </c>
      <c r="P392" s="95">
        <v>0.1028</v>
      </c>
      <c r="Q392" s="96">
        <v>20</v>
      </c>
      <c r="R392" s="94">
        <v>6.37</v>
      </c>
      <c r="S392" s="14" t="s">
        <v>1599</v>
      </c>
      <c r="T392" s="128">
        <v>46860313505</v>
      </c>
      <c r="U392" s="14" t="s">
        <v>1573</v>
      </c>
    </row>
    <row r="393" spans="1:21" ht="15" customHeight="1" x14ac:dyDescent="0.55000000000000004">
      <c r="A393" s="14" t="s">
        <v>626</v>
      </c>
      <c r="B393" s="124" t="s">
        <v>627</v>
      </c>
      <c r="C393" s="125" t="s">
        <v>30</v>
      </c>
      <c r="D393" s="14" t="s">
        <v>31</v>
      </c>
      <c r="E393" s="14" t="s">
        <v>26</v>
      </c>
      <c r="F393" s="14" t="s">
        <v>46</v>
      </c>
      <c r="G393" s="93">
        <v>42751</v>
      </c>
      <c r="H393" s="94">
        <v>13.74</v>
      </c>
      <c r="I393" s="94">
        <v>21.31</v>
      </c>
      <c r="J393" s="95">
        <v>1.5508999999999999</v>
      </c>
      <c r="K393" s="96">
        <v>43.49</v>
      </c>
      <c r="L393" s="95">
        <v>4.1799999999999997E-2</v>
      </c>
      <c r="M393" s="96">
        <v>0.7</v>
      </c>
      <c r="N393" s="96">
        <v>0.56000000000000005</v>
      </c>
      <c r="O393" s="94">
        <v>-19.57</v>
      </c>
      <c r="P393" s="95">
        <v>0.1749</v>
      </c>
      <c r="Q393" s="96">
        <v>5</v>
      </c>
      <c r="R393" s="94">
        <v>10.73</v>
      </c>
      <c r="S393" s="14" t="s">
        <v>1596</v>
      </c>
      <c r="T393" s="128">
        <v>47931646737</v>
      </c>
      <c r="U393" s="14" t="s">
        <v>1573</v>
      </c>
    </row>
    <row r="394" spans="1:21" ht="15" customHeight="1" x14ac:dyDescent="0.55000000000000004">
      <c r="A394" s="14" t="s">
        <v>1650</v>
      </c>
      <c r="B394" s="124" t="s">
        <v>1651</v>
      </c>
      <c r="C394" s="125" t="s">
        <v>25</v>
      </c>
      <c r="D394" s="14" t="s">
        <v>31</v>
      </c>
      <c r="E394" s="14" t="s">
        <v>26</v>
      </c>
      <c r="F394" s="14" t="s">
        <v>46</v>
      </c>
      <c r="G394" s="93">
        <v>42779</v>
      </c>
      <c r="H394" s="94">
        <v>0</v>
      </c>
      <c r="I394" s="94">
        <v>42.45</v>
      </c>
      <c r="J394" s="14" t="s">
        <v>40</v>
      </c>
      <c r="K394" s="96">
        <v>27.39</v>
      </c>
      <c r="L394" s="95">
        <v>2.2599999999999999E-2</v>
      </c>
      <c r="M394" s="96">
        <v>1</v>
      </c>
      <c r="N394" s="14" t="s">
        <v>40</v>
      </c>
      <c r="O394" s="14" t="s">
        <v>40</v>
      </c>
      <c r="P394" s="95">
        <v>9.4399999999999998E-2</v>
      </c>
      <c r="Q394" s="96">
        <v>0</v>
      </c>
      <c r="R394" s="94">
        <v>39.53</v>
      </c>
      <c r="S394" s="14" t="s">
        <v>1588</v>
      </c>
      <c r="T394" s="128">
        <v>2189965739</v>
      </c>
      <c r="U394" s="14" t="s">
        <v>1575</v>
      </c>
    </row>
    <row r="395" spans="1:21" ht="15" customHeight="1" x14ac:dyDescent="0.55000000000000004">
      <c r="A395" s="14" t="s">
        <v>1652</v>
      </c>
      <c r="B395" s="124" t="s">
        <v>1653</v>
      </c>
      <c r="C395" s="125" t="s">
        <v>25</v>
      </c>
      <c r="D395" s="14" t="s">
        <v>31</v>
      </c>
      <c r="E395" s="14" t="s">
        <v>26</v>
      </c>
      <c r="F395" s="14" t="s">
        <v>46</v>
      </c>
      <c r="G395" s="93">
        <v>42779</v>
      </c>
      <c r="H395" s="94">
        <v>0</v>
      </c>
      <c r="I395" s="94">
        <v>37.090000000000003</v>
      </c>
      <c r="J395" s="14" t="s">
        <v>40</v>
      </c>
      <c r="K395" s="14" t="s">
        <v>40</v>
      </c>
      <c r="L395" s="95">
        <v>2.1600000000000001E-2</v>
      </c>
      <c r="M395" s="96">
        <v>1.9</v>
      </c>
      <c r="N395" s="96">
        <v>2.4900000000000002</v>
      </c>
      <c r="O395" s="94">
        <v>-4.6900000000000004</v>
      </c>
      <c r="P395" s="95">
        <v>-0.2243</v>
      </c>
      <c r="Q395" s="96">
        <v>2</v>
      </c>
      <c r="R395" s="94">
        <v>13.53</v>
      </c>
      <c r="S395" s="14" t="s">
        <v>1589</v>
      </c>
      <c r="T395" s="128">
        <v>2980718205</v>
      </c>
      <c r="U395" s="14" t="s">
        <v>1575</v>
      </c>
    </row>
    <row r="396" spans="1:21" ht="15" customHeight="1" x14ac:dyDescent="0.55000000000000004">
      <c r="A396" s="14" t="s">
        <v>628</v>
      </c>
      <c r="B396" s="124" t="s">
        <v>629</v>
      </c>
      <c r="C396" s="125" t="s">
        <v>30</v>
      </c>
      <c r="D396" s="14" t="s">
        <v>31</v>
      </c>
      <c r="E396" s="14" t="s">
        <v>38</v>
      </c>
      <c r="F396" s="14" t="s">
        <v>89</v>
      </c>
      <c r="G396" s="93">
        <v>42706</v>
      </c>
      <c r="H396" s="94">
        <v>86.11</v>
      </c>
      <c r="I396" s="94">
        <v>64.540000000000006</v>
      </c>
      <c r="J396" s="95">
        <v>0.74950000000000006</v>
      </c>
      <c r="K396" s="96">
        <v>22.97</v>
      </c>
      <c r="L396" s="95">
        <v>0</v>
      </c>
      <c r="M396" s="96">
        <v>1.3</v>
      </c>
      <c r="N396" s="96">
        <v>2.54</v>
      </c>
      <c r="O396" s="94">
        <v>-50.03</v>
      </c>
      <c r="P396" s="95">
        <v>7.2300000000000003E-2</v>
      </c>
      <c r="Q396" s="96">
        <v>0</v>
      </c>
      <c r="R396" s="94">
        <v>33.6</v>
      </c>
      <c r="S396" s="14" t="s">
        <v>1578</v>
      </c>
      <c r="T396" s="128">
        <v>12120520009</v>
      </c>
      <c r="U396" s="14" t="s">
        <v>1573</v>
      </c>
    </row>
    <row r="397" spans="1:21" ht="15" customHeight="1" x14ac:dyDescent="0.55000000000000004">
      <c r="A397" s="14" t="s">
        <v>1654</v>
      </c>
      <c r="B397" s="124" t="s">
        <v>1655</v>
      </c>
      <c r="C397" s="125" t="s">
        <v>32</v>
      </c>
      <c r="D397" s="14" t="s">
        <v>31</v>
      </c>
      <c r="E397" s="14" t="s">
        <v>26</v>
      </c>
      <c r="F397" s="14" t="s">
        <v>46</v>
      </c>
      <c r="G397" s="93">
        <v>42780</v>
      </c>
      <c r="H397" s="94">
        <v>0</v>
      </c>
      <c r="I397" s="94">
        <v>18.93</v>
      </c>
      <c r="J397" s="14" t="s">
        <v>40</v>
      </c>
      <c r="K397" s="14" t="s">
        <v>40</v>
      </c>
      <c r="L397" s="95">
        <v>0</v>
      </c>
      <c r="M397" s="105" t="e">
        <v>#N/A</v>
      </c>
      <c r="N397" s="96">
        <v>2.2200000000000002</v>
      </c>
      <c r="O397" s="94">
        <v>-1.97</v>
      </c>
      <c r="P397" s="95">
        <v>-0.27910000000000001</v>
      </c>
      <c r="Q397" s="96">
        <v>0</v>
      </c>
      <c r="R397" s="94">
        <v>15.67</v>
      </c>
      <c r="S397" s="14" t="s">
        <v>1572</v>
      </c>
      <c r="T397" s="128">
        <v>1723182916</v>
      </c>
      <c r="U397" s="14" t="s">
        <v>1595</v>
      </c>
    </row>
    <row r="398" spans="1:21" ht="15" customHeight="1" x14ac:dyDescent="0.55000000000000004">
      <c r="A398" s="14" t="s">
        <v>1656</v>
      </c>
      <c r="B398" s="124" t="s">
        <v>1657</v>
      </c>
      <c r="C398" s="125" t="s">
        <v>25</v>
      </c>
      <c r="D398" s="14" t="s">
        <v>31</v>
      </c>
      <c r="E398" s="14" t="s">
        <v>26</v>
      </c>
      <c r="F398" s="14" t="s">
        <v>46</v>
      </c>
      <c r="G398" s="93">
        <v>42780</v>
      </c>
      <c r="H398" s="94">
        <v>0</v>
      </c>
      <c r="I398" s="94">
        <v>9</v>
      </c>
      <c r="J398" s="14" t="s">
        <v>40</v>
      </c>
      <c r="K398" s="14" t="s">
        <v>40</v>
      </c>
      <c r="L398" s="95">
        <v>5.33E-2</v>
      </c>
      <c r="M398" s="96">
        <v>1.1000000000000001</v>
      </c>
      <c r="N398" s="96">
        <v>1.61</v>
      </c>
      <c r="O398" s="94">
        <v>-43.22</v>
      </c>
      <c r="P398" s="95">
        <v>-5.5199999999999999E-2</v>
      </c>
      <c r="Q398" s="96">
        <v>0</v>
      </c>
      <c r="R398" s="94">
        <v>0</v>
      </c>
      <c r="S398" s="14" t="s">
        <v>1591</v>
      </c>
      <c r="T398" s="128">
        <v>791655867</v>
      </c>
      <c r="U398" s="14" t="s">
        <v>1595</v>
      </c>
    </row>
    <row r="399" spans="1:21" ht="15" customHeight="1" x14ac:dyDescent="0.55000000000000004">
      <c r="A399" s="14" t="s">
        <v>1694</v>
      </c>
      <c r="B399" s="124" t="s">
        <v>1695</v>
      </c>
      <c r="C399" s="125" t="s">
        <v>57</v>
      </c>
      <c r="D399" s="14" t="s">
        <v>37</v>
      </c>
      <c r="E399" s="14" t="s">
        <v>26</v>
      </c>
      <c r="F399" s="14" t="s">
        <v>50</v>
      </c>
      <c r="G399" s="93">
        <v>42786</v>
      </c>
      <c r="H399" s="94">
        <v>27.22</v>
      </c>
      <c r="I399" s="94">
        <v>32.700000000000003</v>
      </c>
      <c r="J399" s="95">
        <v>1.2013</v>
      </c>
      <c r="K399" s="96">
        <v>27.95</v>
      </c>
      <c r="L399" s="95">
        <v>7.3000000000000001E-3</v>
      </c>
      <c r="M399" s="96">
        <v>0.7</v>
      </c>
      <c r="N399" s="96">
        <v>2.42</v>
      </c>
      <c r="O399" s="94">
        <v>-1.26</v>
      </c>
      <c r="P399" s="95">
        <v>9.7199999999999995E-2</v>
      </c>
      <c r="Q399" s="96">
        <v>0</v>
      </c>
      <c r="R399" s="94">
        <v>15.24</v>
      </c>
      <c r="S399" s="14" t="s">
        <v>1606</v>
      </c>
      <c r="T399" s="128">
        <v>2682256476</v>
      </c>
      <c r="U399" s="14" t="s">
        <v>1575</v>
      </c>
    </row>
    <row r="400" spans="1:21" ht="15" customHeight="1" x14ac:dyDescent="0.55000000000000004">
      <c r="A400" s="14" t="s">
        <v>630</v>
      </c>
      <c r="B400" s="124" t="s">
        <v>631</v>
      </c>
      <c r="C400" s="125" t="s">
        <v>57</v>
      </c>
      <c r="D400" s="14" t="s">
        <v>31</v>
      </c>
      <c r="E400" s="14" t="s">
        <v>26</v>
      </c>
      <c r="F400" s="14" t="s">
        <v>46</v>
      </c>
      <c r="G400" s="93">
        <v>42579</v>
      </c>
      <c r="H400" s="94">
        <v>10.76</v>
      </c>
      <c r="I400" s="94">
        <v>41.96</v>
      </c>
      <c r="J400" s="95">
        <v>3.8996</v>
      </c>
      <c r="K400" s="96">
        <v>23.57</v>
      </c>
      <c r="L400" s="95">
        <v>3.1899999999999998E-2</v>
      </c>
      <c r="M400" s="96">
        <v>0.7</v>
      </c>
      <c r="N400" s="96">
        <v>1.18</v>
      </c>
      <c r="O400" s="94">
        <v>-6.81</v>
      </c>
      <c r="P400" s="95">
        <v>7.5399999999999995E-2</v>
      </c>
      <c r="Q400" s="96">
        <v>20</v>
      </c>
      <c r="R400" s="94">
        <v>15.6</v>
      </c>
      <c r="S400" s="14" t="s">
        <v>1585</v>
      </c>
      <c r="T400" s="128">
        <v>179679284246</v>
      </c>
      <c r="U400" s="14" t="s">
        <v>1573</v>
      </c>
    </row>
    <row r="401" spans="1:21" ht="15" customHeight="1" x14ac:dyDescent="0.55000000000000004">
      <c r="A401" s="14" t="s">
        <v>1696</v>
      </c>
      <c r="B401" s="124" t="s">
        <v>1697</v>
      </c>
      <c r="C401" s="125" t="s">
        <v>32</v>
      </c>
      <c r="D401" s="14" t="s">
        <v>31</v>
      </c>
      <c r="E401" s="14" t="s">
        <v>26</v>
      </c>
      <c r="F401" s="14" t="s">
        <v>46</v>
      </c>
      <c r="G401" s="93">
        <v>42786</v>
      </c>
      <c r="H401" s="94">
        <v>0</v>
      </c>
      <c r="I401" s="94">
        <v>43.85</v>
      </c>
      <c r="J401" s="14" t="s">
        <v>40</v>
      </c>
      <c r="K401" s="14" t="s">
        <v>40</v>
      </c>
      <c r="L401" s="95">
        <v>0</v>
      </c>
      <c r="M401" s="96">
        <v>0.9</v>
      </c>
      <c r="N401" s="96">
        <v>1.57</v>
      </c>
      <c r="O401" s="94">
        <v>-30.03</v>
      </c>
      <c r="P401" s="95">
        <v>-0.66890000000000005</v>
      </c>
      <c r="Q401" s="96">
        <v>0</v>
      </c>
      <c r="R401" s="94">
        <v>5.34</v>
      </c>
      <c r="S401" s="14" t="s">
        <v>1590</v>
      </c>
      <c r="T401" s="128">
        <v>940149931</v>
      </c>
      <c r="U401" s="14" t="s">
        <v>1595</v>
      </c>
    </row>
    <row r="402" spans="1:21" ht="15" customHeight="1" x14ac:dyDescent="0.55000000000000004">
      <c r="A402" s="14" t="s">
        <v>1698</v>
      </c>
      <c r="B402" s="124" t="s">
        <v>1699</v>
      </c>
      <c r="C402" s="125" t="s">
        <v>32</v>
      </c>
      <c r="D402" s="14" t="s">
        <v>31</v>
      </c>
      <c r="E402" s="14" t="s">
        <v>26</v>
      </c>
      <c r="F402" s="14" t="s">
        <v>46</v>
      </c>
      <c r="G402" s="93">
        <v>42786</v>
      </c>
      <c r="H402" s="94">
        <v>1.2</v>
      </c>
      <c r="I402" s="94">
        <v>3.53</v>
      </c>
      <c r="J402" s="95">
        <v>2.9417</v>
      </c>
      <c r="K402" s="14" t="s">
        <v>40</v>
      </c>
      <c r="L402" s="95">
        <v>0</v>
      </c>
      <c r="M402" s="96">
        <v>1.2</v>
      </c>
      <c r="N402" s="96">
        <v>6.95</v>
      </c>
      <c r="O402" s="94">
        <v>1.2</v>
      </c>
      <c r="P402" s="95">
        <v>-9.9400000000000002E-2</v>
      </c>
      <c r="Q402" s="96">
        <v>0</v>
      </c>
      <c r="R402" s="94">
        <v>0</v>
      </c>
      <c r="S402" s="14" t="s">
        <v>1572</v>
      </c>
      <c r="T402" s="128">
        <v>238382307</v>
      </c>
      <c r="U402" s="14" t="s">
        <v>1595</v>
      </c>
    </row>
    <row r="403" spans="1:21" ht="15" customHeight="1" x14ac:dyDescent="0.55000000000000004">
      <c r="A403" s="14" t="s">
        <v>632</v>
      </c>
      <c r="B403" s="124" t="s">
        <v>633</v>
      </c>
      <c r="C403" s="125" t="s">
        <v>36</v>
      </c>
      <c r="D403" s="14" t="s">
        <v>37</v>
      </c>
      <c r="E403" s="14" t="s">
        <v>38</v>
      </c>
      <c r="F403" s="14" t="s">
        <v>39</v>
      </c>
      <c r="G403" s="93">
        <v>42560</v>
      </c>
      <c r="H403" s="94">
        <v>156.59</v>
      </c>
      <c r="I403" s="94">
        <v>36.5</v>
      </c>
      <c r="J403" s="95">
        <v>0.2331</v>
      </c>
      <c r="K403" s="96">
        <v>8.9700000000000006</v>
      </c>
      <c r="L403" s="95">
        <v>0</v>
      </c>
      <c r="M403" s="96">
        <v>0.7</v>
      </c>
      <c r="N403" s="96">
        <v>3.83</v>
      </c>
      <c r="O403" s="94">
        <v>5.81</v>
      </c>
      <c r="P403" s="95">
        <v>2.3E-3</v>
      </c>
      <c r="Q403" s="96">
        <v>0</v>
      </c>
      <c r="R403" s="94">
        <v>33.46</v>
      </c>
      <c r="S403" s="14" t="s">
        <v>1587</v>
      </c>
      <c r="T403" s="128">
        <v>5976931758</v>
      </c>
      <c r="U403" s="14" t="s">
        <v>1575</v>
      </c>
    </row>
    <row r="404" spans="1:21" ht="15" customHeight="1" x14ac:dyDescent="0.55000000000000004">
      <c r="A404" s="14" t="s">
        <v>634</v>
      </c>
      <c r="B404" s="124" t="s">
        <v>635</v>
      </c>
      <c r="C404" s="125" t="s">
        <v>49</v>
      </c>
      <c r="D404" s="14" t="s">
        <v>31</v>
      </c>
      <c r="E404" s="14" t="s">
        <v>38</v>
      </c>
      <c r="F404" s="14" t="s">
        <v>89</v>
      </c>
      <c r="G404" s="93">
        <v>42608</v>
      </c>
      <c r="H404" s="94">
        <v>72.73</v>
      </c>
      <c r="I404" s="94">
        <v>31.8</v>
      </c>
      <c r="J404" s="95">
        <v>0.43719999999999998</v>
      </c>
      <c r="K404" s="96">
        <v>16.829999999999998</v>
      </c>
      <c r="L404" s="95">
        <v>1.29E-2</v>
      </c>
      <c r="M404" s="96">
        <v>0.8</v>
      </c>
      <c r="N404" s="96">
        <v>0.7</v>
      </c>
      <c r="O404" s="94">
        <v>-18.82</v>
      </c>
      <c r="P404" s="95">
        <v>4.1599999999999998E-2</v>
      </c>
      <c r="Q404" s="96">
        <v>11</v>
      </c>
      <c r="R404" s="94">
        <v>17.86</v>
      </c>
      <c r="S404" s="14" t="s">
        <v>1611</v>
      </c>
      <c r="T404" s="128">
        <v>28873501371</v>
      </c>
      <c r="U404" s="14" t="s">
        <v>1573</v>
      </c>
    </row>
    <row r="405" spans="1:21" ht="15" customHeight="1" x14ac:dyDescent="0.55000000000000004">
      <c r="A405" s="14" t="s">
        <v>1700</v>
      </c>
      <c r="B405" s="124" t="s">
        <v>1701</v>
      </c>
      <c r="C405" s="125" t="s">
        <v>49</v>
      </c>
      <c r="D405" s="14" t="s">
        <v>31</v>
      </c>
      <c r="E405" s="14" t="s">
        <v>26</v>
      </c>
      <c r="F405" s="14" t="s">
        <v>46</v>
      </c>
      <c r="G405" s="93">
        <v>42787</v>
      </c>
      <c r="H405" s="94">
        <v>6.75</v>
      </c>
      <c r="I405" s="94">
        <v>27.23</v>
      </c>
      <c r="J405" s="95">
        <v>4.0340999999999996</v>
      </c>
      <c r="K405" s="96">
        <v>23.27</v>
      </c>
      <c r="L405" s="95">
        <v>0</v>
      </c>
      <c r="M405" s="96">
        <v>1.5</v>
      </c>
      <c r="N405" s="96">
        <v>2.3199999999999998</v>
      </c>
      <c r="O405" s="94">
        <v>-53.73</v>
      </c>
      <c r="P405" s="95">
        <v>7.3899999999999993E-2</v>
      </c>
      <c r="Q405" s="96">
        <v>0</v>
      </c>
      <c r="R405" s="94">
        <v>37.5</v>
      </c>
      <c r="S405" s="14" t="s">
        <v>1590</v>
      </c>
      <c r="T405" s="128">
        <v>863204492</v>
      </c>
      <c r="U405" s="14" t="s">
        <v>1595</v>
      </c>
    </row>
    <row r="406" spans="1:21" ht="15" customHeight="1" x14ac:dyDescent="0.55000000000000004">
      <c r="A406" s="14" t="s">
        <v>1724</v>
      </c>
      <c r="B406" s="124" t="s">
        <v>1725</v>
      </c>
      <c r="C406" s="125" t="s">
        <v>25</v>
      </c>
      <c r="D406" s="14" t="s">
        <v>31</v>
      </c>
      <c r="E406" s="14" t="s">
        <v>26</v>
      </c>
      <c r="F406" s="14" t="s">
        <v>46</v>
      </c>
      <c r="G406" s="93">
        <v>42789</v>
      </c>
      <c r="H406" s="94">
        <v>48.55</v>
      </c>
      <c r="I406" s="94">
        <v>77.150000000000006</v>
      </c>
      <c r="J406" s="95">
        <v>1.5891</v>
      </c>
      <c r="K406" s="96">
        <v>38.96</v>
      </c>
      <c r="L406" s="95">
        <v>1.9199999999999998E-2</v>
      </c>
      <c r="M406" s="96">
        <v>0.8</v>
      </c>
      <c r="N406" s="96">
        <v>0.79</v>
      </c>
      <c r="O406" s="94">
        <v>-28.66</v>
      </c>
      <c r="P406" s="95">
        <v>0.15229999999999999</v>
      </c>
      <c r="Q406" s="96">
        <v>2</v>
      </c>
      <c r="R406" s="94">
        <v>31.92</v>
      </c>
      <c r="S406" s="14" t="s">
        <v>1580</v>
      </c>
      <c r="T406" s="128">
        <v>7579446751</v>
      </c>
      <c r="U406" s="14" t="s">
        <v>1575</v>
      </c>
    </row>
    <row r="407" spans="1:21" ht="15" customHeight="1" x14ac:dyDescent="0.55000000000000004">
      <c r="A407" s="14" t="s">
        <v>1726</v>
      </c>
      <c r="B407" s="124" t="s">
        <v>1727</v>
      </c>
      <c r="C407" s="125" t="s">
        <v>25</v>
      </c>
      <c r="D407" s="14" t="s">
        <v>31</v>
      </c>
      <c r="E407" s="14" t="s">
        <v>26</v>
      </c>
      <c r="F407" s="14" t="s">
        <v>46</v>
      </c>
      <c r="G407" s="93">
        <v>42789</v>
      </c>
      <c r="H407" s="94">
        <v>0</v>
      </c>
      <c r="I407" s="94">
        <v>22.65</v>
      </c>
      <c r="J407" s="14" t="s">
        <v>40</v>
      </c>
      <c r="K407" s="14" t="s">
        <v>40</v>
      </c>
      <c r="L407" s="95">
        <v>5.0299999999999997E-2</v>
      </c>
      <c r="M407" s="96">
        <v>0.7</v>
      </c>
      <c r="N407" s="96">
        <v>0.41</v>
      </c>
      <c r="O407" s="94">
        <v>-23.45</v>
      </c>
      <c r="P407" s="95">
        <v>-1.175</v>
      </c>
      <c r="Q407" s="96">
        <v>3</v>
      </c>
      <c r="R407" s="94">
        <v>4.21</v>
      </c>
      <c r="S407" s="14" t="s">
        <v>1580</v>
      </c>
      <c r="T407" s="128">
        <v>1894782253</v>
      </c>
      <c r="U407" s="14" t="s">
        <v>1595</v>
      </c>
    </row>
    <row r="408" spans="1:21" ht="15" customHeight="1" x14ac:dyDescent="0.55000000000000004">
      <c r="A408" s="14" t="s">
        <v>1728</v>
      </c>
      <c r="B408" s="124" t="s">
        <v>1729</v>
      </c>
      <c r="C408" s="125" t="s">
        <v>36</v>
      </c>
      <c r="D408" s="14" t="s">
        <v>25</v>
      </c>
      <c r="E408" s="14" t="s">
        <v>32</v>
      </c>
      <c r="F408" s="14" t="s">
        <v>125</v>
      </c>
      <c r="G408" s="93">
        <v>42790</v>
      </c>
      <c r="H408" s="94">
        <v>21.65</v>
      </c>
      <c r="I408" s="94">
        <v>22.6</v>
      </c>
      <c r="J408" s="95">
        <v>1.0439000000000001</v>
      </c>
      <c r="K408" s="96">
        <v>18.829999999999998</v>
      </c>
      <c r="L408" s="95">
        <v>1.77E-2</v>
      </c>
      <c r="M408" s="96">
        <v>2.8</v>
      </c>
      <c r="N408" s="96">
        <v>2.2599999999999998</v>
      </c>
      <c r="O408" s="94">
        <v>-16.11</v>
      </c>
      <c r="P408" s="95">
        <v>5.1700000000000003E-2</v>
      </c>
      <c r="Q408" s="96">
        <v>0</v>
      </c>
      <c r="R408" s="94">
        <v>16.420000000000002</v>
      </c>
      <c r="S408" s="14" t="s">
        <v>1603</v>
      </c>
      <c r="T408" s="128">
        <v>2183777763</v>
      </c>
      <c r="U408" s="14" t="s">
        <v>1575</v>
      </c>
    </row>
    <row r="409" spans="1:21" ht="15" customHeight="1" x14ac:dyDescent="0.55000000000000004">
      <c r="A409" s="14" t="s">
        <v>636</v>
      </c>
      <c r="B409" s="124" t="s">
        <v>637</v>
      </c>
      <c r="C409" s="125" t="s">
        <v>30</v>
      </c>
      <c r="D409" s="14" t="s">
        <v>31</v>
      </c>
      <c r="E409" s="14" t="s">
        <v>26</v>
      </c>
      <c r="F409" s="14" t="s">
        <v>46</v>
      </c>
      <c r="G409" s="93">
        <v>42326</v>
      </c>
      <c r="H409" s="94">
        <v>22.02</v>
      </c>
      <c r="I409" s="94">
        <v>42.62</v>
      </c>
      <c r="J409" s="95">
        <v>1.9355</v>
      </c>
      <c r="K409" s="96">
        <v>12.5</v>
      </c>
      <c r="L409" s="95">
        <v>4.3400000000000001E-2</v>
      </c>
      <c r="M409" s="96">
        <v>1.1000000000000001</v>
      </c>
      <c r="N409" s="96">
        <v>1.57</v>
      </c>
      <c r="O409" s="94">
        <v>-16.43</v>
      </c>
      <c r="P409" s="95">
        <v>0.02</v>
      </c>
      <c r="Q409" s="96">
        <v>5</v>
      </c>
      <c r="R409" s="94">
        <v>34.28</v>
      </c>
      <c r="S409" s="14" t="s">
        <v>1577</v>
      </c>
      <c r="T409" s="128">
        <v>7661240719</v>
      </c>
      <c r="U409" s="14" t="s">
        <v>1575</v>
      </c>
    </row>
    <row r="410" spans="1:21" ht="15" customHeight="1" x14ac:dyDescent="0.55000000000000004">
      <c r="A410" s="14" t="s">
        <v>638</v>
      </c>
      <c r="B410" s="124" t="s">
        <v>639</v>
      </c>
      <c r="C410" s="125" t="s">
        <v>36</v>
      </c>
      <c r="D410" s="14" t="s">
        <v>37</v>
      </c>
      <c r="E410" s="14" t="s">
        <v>38</v>
      </c>
      <c r="F410" s="14" t="s">
        <v>39</v>
      </c>
      <c r="G410" s="93">
        <v>42725</v>
      </c>
      <c r="H410" s="94">
        <v>120.79</v>
      </c>
      <c r="I410" s="94">
        <v>88.63</v>
      </c>
      <c r="J410" s="95">
        <v>0.73380000000000001</v>
      </c>
      <c r="K410" s="96">
        <v>21.25</v>
      </c>
      <c r="L410" s="95">
        <v>1.49E-2</v>
      </c>
      <c r="M410" s="96">
        <v>0.9</v>
      </c>
      <c r="N410" s="96">
        <v>1.02</v>
      </c>
      <c r="O410" s="94">
        <v>-37</v>
      </c>
      <c r="P410" s="95">
        <v>6.3799999999999996E-2</v>
      </c>
      <c r="Q410" s="96">
        <v>5</v>
      </c>
      <c r="R410" s="94">
        <v>60.54</v>
      </c>
      <c r="S410" s="14" t="s">
        <v>1631</v>
      </c>
      <c r="T410" s="128">
        <v>9461458449</v>
      </c>
      <c r="U410" s="14" t="s">
        <v>1575</v>
      </c>
    </row>
    <row r="411" spans="1:21" ht="15" customHeight="1" x14ac:dyDescent="0.55000000000000004">
      <c r="A411" s="14" t="s">
        <v>1730</v>
      </c>
      <c r="B411" s="124" t="s">
        <v>1731</v>
      </c>
      <c r="C411" s="125" t="s">
        <v>49</v>
      </c>
      <c r="D411" s="14" t="s">
        <v>37</v>
      </c>
      <c r="E411" s="14" t="s">
        <v>26</v>
      </c>
      <c r="F411" s="14" t="s">
        <v>50</v>
      </c>
      <c r="G411" s="93">
        <v>42791</v>
      </c>
      <c r="H411" s="94">
        <v>83.99</v>
      </c>
      <c r="I411" s="94">
        <v>131.68</v>
      </c>
      <c r="J411" s="95">
        <v>1.5678000000000001</v>
      </c>
      <c r="K411" s="96">
        <v>31.5</v>
      </c>
      <c r="L411" s="95">
        <v>9.9000000000000008E-3</v>
      </c>
      <c r="M411" s="96">
        <v>1.1000000000000001</v>
      </c>
      <c r="N411" s="96">
        <v>3.16</v>
      </c>
      <c r="O411" s="94">
        <v>7.66</v>
      </c>
      <c r="P411" s="95">
        <v>0.115</v>
      </c>
      <c r="Q411" s="96">
        <v>9</v>
      </c>
      <c r="R411" s="94">
        <v>55.37</v>
      </c>
      <c r="S411" s="14" t="s">
        <v>1590</v>
      </c>
      <c r="T411" s="128">
        <v>1740388917</v>
      </c>
      <c r="U411" s="14" t="s">
        <v>1595</v>
      </c>
    </row>
    <row r="412" spans="1:21" ht="15" customHeight="1" x14ac:dyDescent="0.55000000000000004">
      <c r="A412" s="14" t="s">
        <v>640</v>
      </c>
      <c r="B412" s="124" t="s">
        <v>641</v>
      </c>
      <c r="C412" s="125" t="s">
        <v>32</v>
      </c>
      <c r="D412" s="14" t="s">
        <v>31</v>
      </c>
      <c r="E412" s="14" t="s">
        <v>26</v>
      </c>
      <c r="F412" s="14" t="s">
        <v>46</v>
      </c>
      <c r="G412" s="93">
        <v>42779</v>
      </c>
      <c r="H412" s="94">
        <v>0</v>
      </c>
      <c r="I412" s="94">
        <v>46.98</v>
      </c>
      <c r="J412" s="14" t="s">
        <v>40</v>
      </c>
      <c r="K412" s="96">
        <v>34.54</v>
      </c>
      <c r="L412" s="95">
        <v>5.3E-3</v>
      </c>
      <c r="M412" s="96">
        <v>0.7</v>
      </c>
      <c r="N412" s="14" t="s">
        <v>40</v>
      </c>
      <c r="O412" s="14" t="s">
        <v>40</v>
      </c>
      <c r="P412" s="95">
        <v>0.13020000000000001</v>
      </c>
      <c r="Q412" s="96">
        <v>1</v>
      </c>
      <c r="R412" s="94">
        <v>45.27</v>
      </c>
      <c r="S412" s="14" t="s">
        <v>1588</v>
      </c>
      <c r="T412" s="128">
        <v>15764768989</v>
      </c>
      <c r="U412" s="14" t="s">
        <v>1573</v>
      </c>
    </row>
    <row r="413" spans="1:21" ht="15" customHeight="1" x14ac:dyDescent="0.55000000000000004">
      <c r="A413" s="14" t="s">
        <v>1732</v>
      </c>
      <c r="B413" s="124" t="s">
        <v>1733</v>
      </c>
      <c r="C413" s="125" t="s">
        <v>36</v>
      </c>
      <c r="D413" s="14" t="s">
        <v>37</v>
      </c>
      <c r="E413" s="14" t="s">
        <v>38</v>
      </c>
      <c r="F413" s="14" t="s">
        <v>39</v>
      </c>
      <c r="G413" s="93">
        <v>42792</v>
      </c>
      <c r="H413" s="94">
        <v>98.91</v>
      </c>
      <c r="I413" s="94">
        <v>71.7</v>
      </c>
      <c r="J413" s="95">
        <v>0.72489999999999999</v>
      </c>
      <c r="K413" s="96">
        <v>25.7</v>
      </c>
      <c r="L413" s="95">
        <v>2.8E-3</v>
      </c>
      <c r="M413" s="96">
        <v>1.1000000000000001</v>
      </c>
      <c r="N413" s="96">
        <v>2.04</v>
      </c>
      <c r="O413" s="94">
        <v>-26.47</v>
      </c>
      <c r="P413" s="95">
        <v>8.5999999999999993E-2</v>
      </c>
      <c r="Q413" s="96">
        <v>0</v>
      </c>
      <c r="R413" s="94">
        <v>39.96</v>
      </c>
      <c r="S413" s="14" t="s">
        <v>1583</v>
      </c>
      <c r="T413" s="128">
        <v>1217346854</v>
      </c>
      <c r="U413" s="14" t="s">
        <v>1595</v>
      </c>
    </row>
    <row r="414" spans="1:21" ht="15" customHeight="1" x14ac:dyDescent="0.55000000000000004">
      <c r="A414" s="14" t="s">
        <v>1734</v>
      </c>
      <c r="B414" s="124" t="s">
        <v>1735</v>
      </c>
      <c r="C414" s="125" t="s">
        <v>49</v>
      </c>
      <c r="D414" s="14" t="s">
        <v>31</v>
      </c>
      <c r="E414" s="14" t="s">
        <v>38</v>
      </c>
      <c r="F414" s="14" t="s">
        <v>89</v>
      </c>
      <c r="G414" s="93">
        <v>42793</v>
      </c>
      <c r="H414" s="94">
        <v>234.95</v>
      </c>
      <c r="I414" s="94">
        <v>95.67</v>
      </c>
      <c r="J414" s="95">
        <v>0.40720000000000001</v>
      </c>
      <c r="K414" s="96">
        <v>15.68</v>
      </c>
      <c r="L414" s="95">
        <v>9.4000000000000004E-3</v>
      </c>
      <c r="M414" s="96">
        <v>1.7</v>
      </c>
      <c r="N414" s="96">
        <v>1.17</v>
      </c>
      <c r="O414" s="94">
        <v>-26.29</v>
      </c>
      <c r="P414" s="95">
        <v>3.5900000000000001E-2</v>
      </c>
      <c r="Q414" s="96">
        <v>3</v>
      </c>
      <c r="R414" s="94">
        <v>75.64</v>
      </c>
      <c r="S414" s="14" t="s">
        <v>1578</v>
      </c>
      <c r="T414" s="128">
        <v>2415970345</v>
      </c>
      <c r="U414" s="14" t="s">
        <v>1575</v>
      </c>
    </row>
    <row r="415" spans="1:21" ht="15" customHeight="1" x14ac:dyDescent="0.55000000000000004">
      <c r="A415" s="14" t="s">
        <v>1736</v>
      </c>
      <c r="B415" s="124" t="s">
        <v>1737</v>
      </c>
      <c r="C415" s="125" t="s">
        <v>49</v>
      </c>
      <c r="D415" s="14" t="s">
        <v>31</v>
      </c>
      <c r="E415" s="14" t="s">
        <v>38</v>
      </c>
      <c r="F415" s="14" t="s">
        <v>89</v>
      </c>
      <c r="G415" s="93">
        <v>42794</v>
      </c>
      <c r="H415" s="94">
        <v>106.52</v>
      </c>
      <c r="I415" s="94">
        <v>75.48</v>
      </c>
      <c r="J415" s="95">
        <v>0.70860000000000001</v>
      </c>
      <c r="K415" s="96">
        <v>27.25</v>
      </c>
      <c r="L415" s="95">
        <v>0.04</v>
      </c>
      <c r="M415" s="96">
        <v>1.5</v>
      </c>
      <c r="N415" s="96">
        <v>1.1399999999999999</v>
      </c>
      <c r="O415" s="94">
        <v>-25.74</v>
      </c>
      <c r="P415" s="95">
        <v>9.3700000000000006E-2</v>
      </c>
      <c r="Q415" s="96">
        <v>4</v>
      </c>
      <c r="R415" s="94">
        <v>27.6</v>
      </c>
      <c r="S415" s="14" t="s">
        <v>1638</v>
      </c>
      <c r="T415" s="128">
        <v>6254866800</v>
      </c>
      <c r="U415" s="14" t="s">
        <v>1575</v>
      </c>
    </row>
    <row r="416" spans="1:21" ht="15" customHeight="1" x14ac:dyDescent="0.55000000000000004">
      <c r="A416" s="14" t="s">
        <v>1738</v>
      </c>
      <c r="B416" s="124" t="s">
        <v>1739</v>
      </c>
      <c r="C416" s="125" t="s">
        <v>57</v>
      </c>
      <c r="D416" s="14" t="s">
        <v>37</v>
      </c>
      <c r="E416" s="14" t="s">
        <v>26</v>
      </c>
      <c r="F416" s="14" t="s">
        <v>50</v>
      </c>
      <c r="G416" s="93">
        <v>42794</v>
      </c>
      <c r="H416" s="94">
        <v>46.85</v>
      </c>
      <c r="I416" s="94">
        <v>131.80000000000001</v>
      </c>
      <c r="J416" s="95">
        <v>2.8132000000000001</v>
      </c>
      <c r="K416" s="96">
        <v>31.84</v>
      </c>
      <c r="L416" s="95">
        <v>1.5599999999999999E-2</v>
      </c>
      <c r="M416" s="96">
        <v>0.9</v>
      </c>
      <c r="N416" s="96">
        <v>3.97</v>
      </c>
      <c r="O416" s="94">
        <v>5.28</v>
      </c>
      <c r="P416" s="95">
        <v>0.1167</v>
      </c>
      <c r="Q416" s="96">
        <v>2</v>
      </c>
      <c r="R416" s="94">
        <v>46.7</v>
      </c>
      <c r="S416" s="14" t="s">
        <v>1585</v>
      </c>
      <c r="T416" s="128">
        <v>3606240512</v>
      </c>
      <c r="U416" s="14" t="s">
        <v>1575</v>
      </c>
    </row>
    <row r="417" spans="1:21" ht="15" customHeight="1" x14ac:dyDescent="0.55000000000000004">
      <c r="A417" s="14" t="s">
        <v>642</v>
      </c>
      <c r="B417" s="124" t="s">
        <v>643</v>
      </c>
      <c r="C417" s="125" t="s">
        <v>24</v>
      </c>
      <c r="D417" s="14" t="s">
        <v>37</v>
      </c>
      <c r="E417" s="14" t="s">
        <v>38</v>
      </c>
      <c r="F417" s="14" t="s">
        <v>39</v>
      </c>
      <c r="G417" s="93">
        <v>42579</v>
      </c>
      <c r="H417" s="94">
        <v>91.04</v>
      </c>
      <c r="I417" s="94">
        <v>52.62</v>
      </c>
      <c r="J417" s="95">
        <v>0.57799999999999996</v>
      </c>
      <c r="K417" s="96">
        <v>14.74</v>
      </c>
      <c r="L417" s="95">
        <v>3.9899999999999998E-2</v>
      </c>
      <c r="M417" s="96">
        <v>0.8</v>
      </c>
      <c r="N417" s="96">
        <v>1.86</v>
      </c>
      <c r="O417" s="94">
        <v>-18.850000000000001</v>
      </c>
      <c r="P417" s="95">
        <v>3.1199999999999999E-2</v>
      </c>
      <c r="Q417" s="96">
        <v>6</v>
      </c>
      <c r="R417" s="94">
        <v>0</v>
      </c>
      <c r="S417" s="14" t="s">
        <v>1577</v>
      </c>
      <c r="T417" s="128">
        <v>15460135445</v>
      </c>
      <c r="U417" s="14" t="s">
        <v>1573</v>
      </c>
    </row>
    <row r="418" spans="1:21" ht="15" customHeight="1" x14ac:dyDescent="0.55000000000000004">
      <c r="A418" s="14" t="s">
        <v>644</v>
      </c>
      <c r="B418" s="124" t="s">
        <v>645</v>
      </c>
      <c r="C418" s="125" t="s">
        <v>24</v>
      </c>
      <c r="D418" s="14" t="s">
        <v>37</v>
      </c>
      <c r="E418" s="14" t="s">
        <v>32</v>
      </c>
      <c r="F418" s="14" t="s">
        <v>44</v>
      </c>
      <c r="G418" s="93">
        <v>42607</v>
      </c>
      <c r="H418" s="94">
        <v>50.91</v>
      </c>
      <c r="I418" s="94">
        <v>49.18</v>
      </c>
      <c r="J418" s="95">
        <v>0.96599999999999997</v>
      </c>
      <c r="K418" s="96">
        <v>25.48</v>
      </c>
      <c r="L418" s="95">
        <v>2.64E-2</v>
      </c>
      <c r="M418" s="96">
        <v>1</v>
      </c>
      <c r="N418" s="96">
        <v>1.97</v>
      </c>
      <c r="O418" s="94">
        <v>-4.2</v>
      </c>
      <c r="P418" s="95">
        <v>8.4900000000000003E-2</v>
      </c>
      <c r="Q418" s="96">
        <v>20</v>
      </c>
      <c r="R418" s="94">
        <v>21.85</v>
      </c>
      <c r="S418" s="14" t="s">
        <v>1609</v>
      </c>
      <c r="T418" s="128">
        <v>6586845686</v>
      </c>
      <c r="U418" s="14" t="s">
        <v>1575</v>
      </c>
    </row>
    <row r="419" spans="1:21" ht="15" customHeight="1" x14ac:dyDescent="0.55000000000000004">
      <c r="A419" s="14" t="s">
        <v>64</v>
      </c>
      <c r="B419" s="124" t="s">
        <v>65</v>
      </c>
      <c r="C419" s="125" t="s">
        <v>43</v>
      </c>
      <c r="D419" s="14" t="s">
        <v>37</v>
      </c>
      <c r="E419" s="14" t="s">
        <v>38</v>
      </c>
      <c r="F419" s="14" t="s">
        <v>39</v>
      </c>
      <c r="G419" s="93">
        <v>42693</v>
      </c>
      <c r="H419" s="94">
        <v>125.38</v>
      </c>
      <c r="I419" s="94">
        <v>48.79</v>
      </c>
      <c r="J419" s="95">
        <v>0.3891</v>
      </c>
      <c r="K419" s="96">
        <v>14.97</v>
      </c>
      <c r="L419" s="95">
        <v>3.3E-3</v>
      </c>
      <c r="M419" s="96">
        <v>1.3</v>
      </c>
      <c r="N419" s="96">
        <v>5.14</v>
      </c>
      <c r="O419" s="94">
        <v>11.5</v>
      </c>
      <c r="P419" s="95">
        <v>3.2300000000000002E-2</v>
      </c>
      <c r="Q419" s="96">
        <v>0</v>
      </c>
      <c r="R419" s="94">
        <v>49.83</v>
      </c>
      <c r="S419" s="14" t="s">
        <v>1582</v>
      </c>
      <c r="T419" s="128">
        <v>11038987170</v>
      </c>
      <c r="U419" s="14" t="s">
        <v>1573</v>
      </c>
    </row>
    <row r="420" spans="1:21" ht="15" customHeight="1" x14ac:dyDescent="0.55000000000000004">
      <c r="A420" s="14" t="s">
        <v>646</v>
      </c>
      <c r="B420" s="124" t="s">
        <v>647</v>
      </c>
      <c r="C420" s="125" t="s">
        <v>25</v>
      </c>
      <c r="D420" s="14" t="s">
        <v>31</v>
      </c>
      <c r="E420" s="14" t="s">
        <v>26</v>
      </c>
      <c r="F420" s="14" t="s">
        <v>46</v>
      </c>
      <c r="G420" s="93">
        <v>42563</v>
      </c>
      <c r="H420" s="94">
        <v>95.69</v>
      </c>
      <c r="I420" s="94">
        <v>142.26</v>
      </c>
      <c r="J420" s="95">
        <v>1.4866999999999999</v>
      </c>
      <c r="K420" s="96">
        <v>21.95</v>
      </c>
      <c r="L420" s="95">
        <v>0</v>
      </c>
      <c r="M420" s="96">
        <v>0.9</v>
      </c>
      <c r="N420" s="96">
        <v>1.67</v>
      </c>
      <c r="O420" s="94">
        <v>-62.73</v>
      </c>
      <c r="P420" s="95">
        <v>6.7299999999999999E-2</v>
      </c>
      <c r="Q420" s="96">
        <v>0</v>
      </c>
      <c r="R420" s="94">
        <v>99.64</v>
      </c>
      <c r="S420" s="14" t="s">
        <v>1591</v>
      </c>
      <c r="T420" s="128">
        <v>14645601279</v>
      </c>
      <c r="U420" s="14" t="s">
        <v>1573</v>
      </c>
    </row>
    <row r="421" spans="1:21" ht="15" customHeight="1" x14ac:dyDescent="0.55000000000000004">
      <c r="A421" s="14" t="s">
        <v>648</v>
      </c>
      <c r="B421" s="124" t="s">
        <v>1359</v>
      </c>
      <c r="C421" s="125" t="s">
        <v>32</v>
      </c>
      <c r="D421" s="14" t="s">
        <v>31</v>
      </c>
      <c r="E421" s="14" t="s">
        <v>26</v>
      </c>
      <c r="F421" s="14" t="s">
        <v>46</v>
      </c>
      <c r="G421" s="93">
        <v>42563</v>
      </c>
      <c r="H421" s="94">
        <v>0</v>
      </c>
      <c r="I421" s="94">
        <v>168.32</v>
      </c>
      <c r="J421" s="14" t="s">
        <v>40</v>
      </c>
      <c r="K421" s="96">
        <v>33.729999999999997</v>
      </c>
      <c r="L421" s="95">
        <v>1.5699999999999999E-2</v>
      </c>
      <c r="M421" s="96">
        <v>1.1000000000000001</v>
      </c>
      <c r="N421" s="96">
        <v>1.52</v>
      </c>
      <c r="O421" s="94">
        <v>-43.92</v>
      </c>
      <c r="P421" s="95">
        <v>0.12620000000000001</v>
      </c>
      <c r="Q421" s="96">
        <v>13</v>
      </c>
      <c r="R421" s="94">
        <v>99.03</v>
      </c>
      <c r="S421" s="14" t="s">
        <v>1610</v>
      </c>
      <c r="T421" s="128">
        <v>13232989910</v>
      </c>
      <c r="U421" s="14" t="s">
        <v>1573</v>
      </c>
    </row>
    <row r="422" spans="1:21" ht="15" customHeight="1" x14ac:dyDescent="0.55000000000000004">
      <c r="A422" s="14" t="s">
        <v>649</v>
      </c>
      <c r="B422" s="124" t="s">
        <v>650</v>
      </c>
      <c r="C422" s="125" t="s">
        <v>36</v>
      </c>
      <c r="D422" s="14" t="s">
        <v>37</v>
      </c>
      <c r="E422" s="14" t="s">
        <v>26</v>
      </c>
      <c r="F422" s="14" t="s">
        <v>50</v>
      </c>
      <c r="G422" s="93">
        <v>42563</v>
      </c>
      <c r="H422" s="94">
        <v>19.97</v>
      </c>
      <c r="I422" s="94">
        <v>64.58</v>
      </c>
      <c r="J422" s="95">
        <v>3.2339000000000002</v>
      </c>
      <c r="K422" s="96">
        <v>32.950000000000003</v>
      </c>
      <c r="L422" s="95">
        <v>1.89E-2</v>
      </c>
      <c r="M422" s="96">
        <v>1.1000000000000001</v>
      </c>
      <c r="N422" s="96">
        <v>9.8000000000000007</v>
      </c>
      <c r="O422" s="94">
        <v>5.67</v>
      </c>
      <c r="P422" s="95">
        <v>0.1222</v>
      </c>
      <c r="Q422" s="96">
        <v>20</v>
      </c>
      <c r="R422" s="94">
        <v>17.84</v>
      </c>
      <c r="S422" s="14" t="s">
        <v>1572</v>
      </c>
      <c r="T422" s="128">
        <v>15563750412</v>
      </c>
      <c r="U422" s="14" t="s">
        <v>1573</v>
      </c>
    </row>
    <row r="423" spans="1:21" ht="15" customHeight="1" x14ac:dyDescent="0.55000000000000004">
      <c r="A423" s="14" t="s">
        <v>651</v>
      </c>
      <c r="B423" s="124" t="s">
        <v>652</v>
      </c>
      <c r="C423" s="125" t="s">
        <v>30</v>
      </c>
      <c r="D423" s="14" t="s">
        <v>31</v>
      </c>
      <c r="E423" s="14" t="s">
        <v>26</v>
      </c>
      <c r="F423" s="14" t="s">
        <v>46</v>
      </c>
      <c r="G423" s="93">
        <v>42558</v>
      </c>
      <c r="H423" s="94">
        <v>12.24</v>
      </c>
      <c r="I423" s="94">
        <v>82.81</v>
      </c>
      <c r="J423" s="95">
        <v>6.7655000000000003</v>
      </c>
      <c r="K423" s="96">
        <v>27.24</v>
      </c>
      <c r="L423" s="95">
        <v>2.4299999999999999E-2</v>
      </c>
      <c r="M423" s="96">
        <v>0.3</v>
      </c>
      <c r="N423" s="96">
        <v>1.6</v>
      </c>
      <c r="O423" s="94">
        <v>-7.49</v>
      </c>
      <c r="P423" s="95">
        <v>9.3700000000000006E-2</v>
      </c>
      <c r="Q423" s="96">
        <v>2</v>
      </c>
      <c r="R423" s="94">
        <v>32.78</v>
      </c>
      <c r="S423" s="14" t="s">
        <v>1579</v>
      </c>
      <c r="T423" s="128">
        <v>91578094415</v>
      </c>
      <c r="U423" s="14" t="s">
        <v>1573</v>
      </c>
    </row>
    <row r="424" spans="1:21" ht="15" customHeight="1" x14ac:dyDescent="0.55000000000000004">
      <c r="A424" s="14" t="s">
        <v>653</v>
      </c>
      <c r="B424" s="124" t="s">
        <v>654</v>
      </c>
      <c r="C424" s="125" t="s">
        <v>57</v>
      </c>
      <c r="D424" s="14" t="s">
        <v>31</v>
      </c>
      <c r="E424" s="14" t="s">
        <v>32</v>
      </c>
      <c r="F424" s="14" t="s">
        <v>33</v>
      </c>
      <c r="G424" s="93">
        <v>42546</v>
      </c>
      <c r="H424" s="94">
        <v>44.1</v>
      </c>
      <c r="I424" s="94">
        <v>37.72</v>
      </c>
      <c r="J424" s="95">
        <v>0.85529999999999995</v>
      </c>
      <c r="K424" s="96">
        <v>32.799999999999997</v>
      </c>
      <c r="L424" s="95">
        <v>2.12E-2</v>
      </c>
      <c r="M424" s="96">
        <v>1.9</v>
      </c>
      <c r="N424" s="96">
        <v>2.83</v>
      </c>
      <c r="O424" s="94">
        <v>-8.58</v>
      </c>
      <c r="P424" s="95">
        <v>0.1215</v>
      </c>
      <c r="Q424" s="96">
        <v>7</v>
      </c>
      <c r="R424" s="94">
        <v>42.2</v>
      </c>
      <c r="S424" s="14" t="s">
        <v>1594</v>
      </c>
      <c r="T424" s="128">
        <v>3708349280</v>
      </c>
      <c r="U424" s="14" t="s">
        <v>1575</v>
      </c>
    </row>
    <row r="425" spans="1:21" ht="15" customHeight="1" x14ac:dyDescent="0.55000000000000004">
      <c r="A425" s="14" t="s">
        <v>655</v>
      </c>
      <c r="B425" s="124" t="s">
        <v>656</v>
      </c>
      <c r="C425" s="125" t="s">
        <v>25</v>
      </c>
      <c r="D425" s="14" t="s">
        <v>31</v>
      </c>
      <c r="E425" s="14" t="s">
        <v>26</v>
      </c>
      <c r="F425" s="14" t="s">
        <v>46</v>
      </c>
      <c r="G425" s="93">
        <v>42531</v>
      </c>
      <c r="H425" s="94">
        <v>213.93</v>
      </c>
      <c r="I425" s="94">
        <v>266.58</v>
      </c>
      <c r="J425" s="95">
        <v>1.2461</v>
      </c>
      <c r="K425" s="96">
        <v>24.32</v>
      </c>
      <c r="L425" s="95">
        <v>2.3599999999999999E-2</v>
      </c>
      <c r="M425" s="96">
        <v>0.7</v>
      </c>
      <c r="N425" s="96">
        <v>1.06</v>
      </c>
      <c r="O425" s="94">
        <v>-101.41</v>
      </c>
      <c r="P425" s="95">
        <v>7.9100000000000004E-2</v>
      </c>
      <c r="Q425" s="96">
        <v>14</v>
      </c>
      <c r="R425" s="94">
        <v>52.34</v>
      </c>
      <c r="S425" s="14" t="s">
        <v>1610</v>
      </c>
      <c r="T425" s="128">
        <v>78369936208</v>
      </c>
      <c r="U425" s="14" t="s">
        <v>1573</v>
      </c>
    </row>
    <row r="426" spans="1:21" ht="15" customHeight="1" x14ac:dyDescent="0.55000000000000004">
      <c r="A426" s="14" t="s">
        <v>657</v>
      </c>
      <c r="B426" s="124" t="s">
        <v>658</v>
      </c>
      <c r="C426" s="125" t="s">
        <v>43</v>
      </c>
      <c r="D426" s="14" t="s">
        <v>37</v>
      </c>
      <c r="E426" s="14" t="s">
        <v>38</v>
      </c>
      <c r="F426" s="14" t="s">
        <v>39</v>
      </c>
      <c r="G426" s="93">
        <v>42510</v>
      </c>
      <c r="H426" s="94">
        <v>198.66</v>
      </c>
      <c r="I426" s="94">
        <v>70.16</v>
      </c>
      <c r="J426" s="95">
        <v>0.35320000000000001</v>
      </c>
      <c r="K426" s="96">
        <v>13.6</v>
      </c>
      <c r="L426" s="95">
        <v>1.5699999999999999E-2</v>
      </c>
      <c r="M426" s="96">
        <v>2.1</v>
      </c>
      <c r="N426" s="14" t="s">
        <v>40</v>
      </c>
      <c r="O426" s="14" t="s">
        <v>40</v>
      </c>
      <c r="P426" s="95">
        <v>2.5499999999999998E-2</v>
      </c>
      <c r="Q426" s="96">
        <v>7</v>
      </c>
      <c r="R426" s="94">
        <v>89.07</v>
      </c>
      <c r="S426" s="14" t="s">
        <v>1594</v>
      </c>
      <c r="T426" s="128">
        <v>15805437951</v>
      </c>
      <c r="U426" s="14" t="s">
        <v>1573</v>
      </c>
    </row>
    <row r="427" spans="1:21" ht="15" customHeight="1" x14ac:dyDescent="0.55000000000000004">
      <c r="A427" s="14" t="s">
        <v>659</v>
      </c>
      <c r="B427" s="124" t="s">
        <v>660</v>
      </c>
      <c r="C427" s="125" t="s">
        <v>49</v>
      </c>
      <c r="D427" s="14" t="s">
        <v>31</v>
      </c>
      <c r="E427" s="14" t="s">
        <v>32</v>
      </c>
      <c r="F427" s="14" t="s">
        <v>33</v>
      </c>
      <c r="G427" s="93">
        <v>42377</v>
      </c>
      <c r="H427" s="94">
        <v>83.53</v>
      </c>
      <c r="I427" s="94">
        <v>74.37</v>
      </c>
      <c r="J427" s="95">
        <v>0.89029999999999998</v>
      </c>
      <c r="K427" s="96">
        <v>29.05</v>
      </c>
      <c r="L427" s="95">
        <v>1.44E-2</v>
      </c>
      <c r="M427" s="96">
        <v>1.3</v>
      </c>
      <c r="N427" s="96">
        <v>1.02</v>
      </c>
      <c r="O427" s="94">
        <v>-13.99</v>
      </c>
      <c r="P427" s="95">
        <v>0.1028</v>
      </c>
      <c r="Q427" s="96">
        <v>20</v>
      </c>
      <c r="R427" s="94">
        <v>25.82</v>
      </c>
      <c r="S427" s="14" t="s">
        <v>1582</v>
      </c>
      <c r="T427" s="128">
        <v>64962558986</v>
      </c>
      <c r="U427" s="14" t="s">
        <v>1573</v>
      </c>
    </row>
    <row r="428" spans="1:21" ht="15" customHeight="1" x14ac:dyDescent="0.55000000000000004">
      <c r="A428" s="14" t="s">
        <v>661</v>
      </c>
      <c r="B428" s="124" t="s">
        <v>662</v>
      </c>
      <c r="C428" s="125" t="s">
        <v>57</v>
      </c>
      <c r="D428" s="14" t="s">
        <v>37</v>
      </c>
      <c r="E428" s="14" t="s">
        <v>26</v>
      </c>
      <c r="F428" s="14" t="s">
        <v>50</v>
      </c>
      <c r="G428" s="93">
        <v>42549</v>
      </c>
      <c r="H428" s="94">
        <v>87.34</v>
      </c>
      <c r="I428" s="94">
        <v>118.54</v>
      </c>
      <c r="J428" s="95">
        <v>1.3572</v>
      </c>
      <c r="K428" s="96">
        <v>32.119999999999997</v>
      </c>
      <c r="L428" s="95">
        <v>1.01E-2</v>
      </c>
      <c r="M428" s="96">
        <v>1.4</v>
      </c>
      <c r="N428" s="96">
        <v>2.96</v>
      </c>
      <c r="O428" s="94">
        <v>14.97</v>
      </c>
      <c r="P428" s="95">
        <v>0.1181</v>
      </c>
      <c r="Q428" s="96">
        <v>3</v>
      </c>
      <c r="R428" s="94">
        <v>65.83</v>
      </c>
      <c r="S428" s="14" t="s">
        <v>1572</v>
      </c>
      <c r="T428" s="128">
        <v>19384767758</v>
      </c>
      <c r="U428" s="14" t="s">
        <v>1573</v>
      </c>
    </row>
    <row r="429" spans="1:21" ht="15" customHeight="1" x14ac:dyDescent="0.55000000000000004">
      <c r="A429" s="14" t="s">
        <v>663</v>
      </c>
      <c r="B429" s="124" t="s">
        <v>664</v>
      </c>
      <c r="C429" s="125" t="s">
        <v>32</v>
      </c>
      <c r="D429" s="14" t="s">
        <v>31</v>
      </c>
      <c r="E429" s="14" t="s">
        <v>26</v>
      </c>
      <c r="F429" s="14" t="s">
        <v>46</v>
      </c>
      <c r="G429" s="93">
        <v>42569</v>
      </c>
      <c r="H429" s="94">
        <v>3.14</v>
      </c>
      <c r="I429" s="94">
        <v>26.62</v>
      </c>
      <c r="J429" s="95">
        <v>8.4777000000000005</v>
      </c>
      <c r="K429" s="96">
        <v>53.24</v>
      </c>
      <c r="L429" s="95">
        <v>9.4000000000000004E-3</v>
      </c>
      <c r="M429" s="96">
        <v>1.3</v>
      </c>
      <c r="N429" s="96">
        <v>1.37</v>
      </c>
      <c r="O429" s="94">
        <v>3.14</v>
      </c>
      <c r="P429" s="95">
        <v>0.22370000000000001</v>
      </c>
      <c r="Q429" s="96">
        <v>1</v>
      </c>
      <c r="R429" s="94">
        <v>9.0299999999999994</v>
      </c>
      <c r="S429" s="14" t="s">
        <v>1594</v>
      </c>
      <c r="T429" s="128">
        <v>9751659627</v>
      </c>
      <c r="U429" s="14" t="s">
        <v>1575</v>
      </c>
    </row>
    <row r="430" spans="1:21" ht="15" customHeight="1" x14ac:dyDescent="0.55000000000000004">
      <c r="A430" s="14" t="s">
        <v>665</v>
      </c>
      <c r="B430" s="124" t="s">
        <v>666</v>
      </c>
      <c r="C430" s="125" t="s">
        <v>30</v>
      </c>
      <c r="D430" s="14" t="s">
        <v>31</v>
      </c>
      <c r="E430" s="14" t="s">
        <v>38</v>
      </c>
      <c r="F430" s="14" t="s">
        <v>89</v>
      </c>
      <c r="G430" s="93">
        <v>42775</v>
      </c>
      <c r="H430" s="94">
        <v>119.58</v>
      </c>
      <c r="I430" s="94">
        <v>57.8</v>
      </c>
      <c r="J430" s="95">
        <v>0.4834</v>
      </c>
      <c r="K430" s="96">
        <v>18.59</v>
      </c>
      <c r="L430" s="95">
        <v>6.6E-3</v>
      </c>
      <c r="M430" s="96">
        <v>0.9</v>
      </c>
      <c r="N430" s="96">
        <v>0.66</v>
      </c>
      <c r="O430" s="94">
        <v>-16.350000000000001</v>
      </c>
      <c r="P430" s="95">
        <v>5.04E-2</v>
      </c>
      <c r="Q430" s="96">
        <v>6</v>
      </c>
      <c r="R430" s="94">
        <v>33.56</v>
      </c>
      <c r="S430" s="14" t="s">
        <v>1576</v>
      </c>
      <c r="T430" s="128">
        <v>35494886705</v>
      </c>
      <c r="U430" s="14" t="s">
        <v>1573</v>
      </c>
    </row>
    <row r="431" spans="1:21" ht="15" customHeight="1" x14ac:dyDescent="0.55000000000000004">
      <c r="A431" s="14" t="s">
        <v>667</v>
      </c>
      <c r="B431" s="124" t="s">
        <v>668</v>
      </c>
      <c r="C431" s="125" t="s">
        <v>49</v>
      </c>
      <c r="D431" s="14" t="s">
        <v>31</v>
      </c>
      <c r="E431" s="14" t="s">
        <v>38</v>
      </c>
      <c r="F431" s="14" t="s">
        <v>89</v>
      </c>
      <c r="G431" s="93">
        <v>42610</v>
      </c>
      <c r="H431" s="94">
        <v>119.5</v>
      </c>
      <c r="I431" s="94">
        <v>57.25</v>
      </c>
      <c r="J431" s="95">
        <v>0.47910000000000003</v>
      </c>
      <c r="K431" s="96">
        <v>18.47</v>
      </c>
      <c r="L431" s="95">
        <v>0</v>
      </c>
      <c r="M431" s="96">
        <v>1.5</v>
      </c>
      <c r="N431" s="96">
        <v>1.52</v>
      </c>
      <c r="O431" s="94">
        <v>-32.58</v>
      </c>
      <c r="P431" s="95">
        <v>4.9799999999999997E-2</v>
      </c>
      <c r="Q431" s="96">
        <v>0</v>
      </c>
      <c r="R431" s="94">
        <v>31.57</v>
      </c>
      <c r="S431" s="14" t="s">
        <v>1597</v>
      </c>
      <c r="T431" s="128">
        <v>20612891812</v>
      </c>
      <c r="U431" s="14" t="s">
        <v>1573</v>
      </c>
    </row>
    <row r="432" spans="1:21" ht="15" customHeight="1" x14ac:dyDescent="0.55000000000000004">
      <c r="A432" s="14" t="s">
        <v>669</v>
      </c>
      <c r="B432" s="124" t="s">
        <v>670</v>
      </c>
      <c r="C432" s="125" t="s">
        <v>24</v>
      </c>
      <c r="D432" s="14" t="s">
        <v>37</v>
      </c>
      <c r="E432" s="14" t="s">
        <v>38</v>
      </c>
      <c r="F432" s="14" t="s">
        <v>39</v>
      </c>
      <c r="G432" s="93">
        <v>42542</v>
      </c>
      <c r="H432" s="94">
        <v>326.61</v>
      </c>
      <c r="I432" s="94">
        <v>91.24</v>
      </c>
      <c r="J432" s="95">
        <v>0.27939999999999998</v>
      </c>
      <c r="K432" s="96">
        <v>10.76</v>
      </c>
      <c r="L432" s="95">
        <v>3.4200000000000001E-2</v>
      </c>
      <c r="M432" s="96">
        <v>1</v>
      </c>
      <c r="N432" s="96">
        <v>2.3199999999999998</v>
      </c>
      <c r="O432" s="94">
        <v>-15.94</v>
      </c>
      <c r="P432" s="95">
        <v>1.1299999999999999E-2</v>
      </c>
      <c r="Q432" s="96">
        <v>6</v>
      </c>
      <c r="R432" s="94">
        <v>55.68</v>
      </c>
      <c r="S432" s="14" t="s">
        <v>1590</v>
      </c>
      <c r="T432" s="128">
        <v>36289877498</v>
      </c>
      <c r="U432" s="14" t="s">
        <v>1573</v>
      </c>
    </row>
    <row r="433" spans="1:21" ht="15" customHeight="1" x14ac:dyDescent="0.55000000000000004">
      <c r="A433" s="14" t="s">
        <v>671</v>
      </c>
      <c r="B433" s="124" t="s">
        <v>672</v>
      </c>
      <c r="C433" s="125" t="s">
        <v>57</v>
      </c>
      <c r="D433" s="14" t="s">
        <v>31</v>
      </c>
      <c r="E433" s="14" t="s">
        <v>38</v>
      </c>
      <c r="F433" s="14" t="s">
        <v>89</v>
      </c>
      <c r="G433" s="93">
        <v>42570</v>
      </c>
      <c r="H433" s="94">
        <v>134.11000000000001</v>
      </c>
      <c r="I433" s="94">
        <v>33.22</v>
      </c>
      <c r="J433" s="95">
        <v>0.2477</v>
      </c>
      <c r="K433" s="96">
        <v>9.5500000000000007</v>
      </c>
      <c r="L433" s="95">
        <v>4.3299999999999998E-2</v>
      </c>
      <c r="M433" s="96">
        <v>0.8</v>
      </c>
      <c r="N433" s="96">
        <v>1.38</v>
      </c>
      <c r="O433" s="94">
        <v>-25.34</v>
      </c>
      <c r="P433" s="95">
        <v>5.1999999999999998E-3</v>
      </c>
      <c r="Q433" s="96">
        <v>6</v>
      </c>
      <c r="R433" s="94">
        <v>30.88</v>
      </c>
      <c r="S433" s="14" t="s">
        <v>1577</v>
      </c>
      <c r="T433" s="128">
        <v>10276808193</v>
      </c>
      <c r="U433" s="14" t="s">
        <v>1573</v>
      </c>
    </row>
    <row r="434" spans="1:21" ht="15" customHeight="1" x14ac:dyDescent="0.55000000000000004">
      <c r="A434" s="14" t="s">
        <v>673</v>
      </c>
      <c r="B434" s="124" t="s">
        <v>674</v>
      </c>
      <c r="C434" s="125" t="s">
        <v>57</v>
      </c>
      <c r="D434" s="14" t="s">
        <v>37</v>
      </c>
      <c r="E434" s="14" t="s">
        <v>32</v>
      </c>
      <c r="F434" s="14" t="s">
        <v>44</v>
      </c>
      <c r="G434" s="93">
        <v>42563</v>
      </c>
      <c r="H434" s="94">
        <v>121.31</v>
      </c>
      <c r="I434" s="94">
        <v>110.46</v>
      </c>
      <c r="J434" s="95">
        <v>0.91059999999999997</v>
      </c>
      <c r="K434" s="96">
        <v>35.07</v>
      </c>
      <c r="L434" s="95">
        <v>6.3E-3</v>
      </c>
      <c r="M434" s="96">
        <v>1.3</v>
      </c>
      <c r="N434" s="96">
        <v>1.65</v>
      </c>
      <c r="O434" s="94">
        <v>0.16</v>
      </c>
      <c r="P434" s="95">
        <v>0.1328</v>
      </c>
      <c r="Q434" s="96">
        <v>5</v>
      </c>
      <c r="R434" s="94">
        <v>19.649999999999999</v>
      </c>
      <c r="S434" s="14" t="s">
        <v>1633</v>
      </c>
      <c r="T434" s="128">
        <v>118605777163</v>
      </c>
      <c r="U434" s="14" t="s">
        <v>1573</v>
      </c>
    </row>
    <row r="435" spans="1:21" ht="15" customHeight="1" x14ac:dyDescent="0.55000000000000004">
      <c r="A435" s="14" t="s">
        <v>675</v>
      </c>
      <c r="B435" s="124" t="s">
        <v>676</v>
      </c>
      <c r="C435" s="125" t="s">
        <v>57</v>
      </c>
      <c r="D435" s="14" t="s">
        <v>31</v>
      </c>
      <c r="E435" s="14" t="s">
        <v>38</v>
      </c>
      <c r="F435" s="14" t="s">
        <v>89</v>
      </c>
      <c r="G435" s="93">
        <v>42565</v>
      </c>
      <c r="H435" s="94">
        <v>185.9</v>
      </c>
      <c r="I435" s="94">
        <v>67.38</v>
      </c>
      <c r="J435" s="95">
        <v>0.36249999999999999</v>
      </c>
      <c r="K435" s="96">
        <v>13.95</v>
      </c>
      <c r="L435" s="95">
        <v>3.95E-2</v>
      </c>
      <c r="M435" s="96">
        <v>0.8</v>
      </c>
      <c r="N435" s="96">
        <v>0.6</v>
      </c>
      <c r="O435" s="94">
        <v>-34.729999999999997</v>
      </c>
      <c r="P435" s="95">
        <v>2.7300000000000001E-2</v>
      </c>
      <c r="Q435" s="96">
        <v>5</v>
      </c>
      <c r="R435" s="94">
        <v>53.34</v>
      </c>
      <c r="S435" s="14" t="s">
        <v>1580</v>
      </c>
      <c r="T435" s="128">
        <v>9800180526</v>
      </c>
      <c r="U435" s="14" t="s">
        <v>1575</v>
      </c>
    </row>
    <row r="436" spans="1:21" ht="15" customHeight="1" x14ac:dyDescent="0.55000000000000004">
      <c r="A436" s="14" t="s">
        <v>677</v>
      </c>
      <c r="B436" s="124" t="s">
        <v>678</v>
      </c>
      <c r="C436" s="125" t="s">
        <v>30</v>
      </c>
      <c r="D436" s="14" t="s">
        <v>31</v>
      </c>
      <c r="E436" s="14" t="s">
        <v>26</v>
      </c>
      <c r="F436" s="14" t="s">
        <v>46</v>
      </c>
      <c r="G436" s="93">
        <v>42616</v>
      </c>
      <c r="H436" s="94">
        <v>10.51</v>
      </c>
      <c r="I436" s="94">
        <v>36.99</v>
      </c>
      <c r="J436" s="95">
        <v>3.5194999999999999</v>
      </c>
      <c r="K436" s="96">
        <v>16.149999999999999</v>
      </c>
      <c r="L436" s="95">
        <v>5.8400000000000001E-2</v>
      </c>
      <c r="M436" s="96">
        <v>1.1000000000000001</v>
      </c>
      <c r="N436" s="96">
        <v>0.19</v>
      </c>
      <c r="O436" s="94">
        <v>-15.72</v>
      </c>
      <c r="P436" s="95">
        <v>3.8300000000000001E-2</v>
      </c>
      <c r="Q436" s="96">
        <v>2</v>
      </c>
      <c r="R436" s="94">
        <v>30.84</v>
      </c>
      <c r="S436" s="14" t="s">
        <v>1594</v>
      </c>
      <c r="T436" s="128">
        <v>2019518893</v>
      </c>
      <c r="U436" s="14" t="s">
        <v>1575</v>
      </c>
    </row>
    <row r="437" spans="1:21" ht="15" customHeight="1" x14ac:dyDescent="0.55000000000000004">
      <c r="A437" s="14" t="s">
        <v>679</v>
      </c>
      <c r="B437" s="124" t="s">
        <v>680</v>
      </c>
      <c r="C437" s="125" t="s">
        <v>25</v>
      </c>
      <c r="D437" s="14" t="s">
        <v>31</v>
      </c>
      <c r="E437" s="14" t="s">
        <v>32</v>
      </c>
      <c r="F437" s="14" t="s">
        <v>33</v>
      </c>
      <c r="G437" s="93">
        <v>42569</v>
      </c>
      <c r="H437" s="94">
        <v>112.91</v>
      </c>
      <c r="I437" s="94">
        <v>86.99</v>
      </c>
      <c r="J437" s="95">
        <v>0.77039999999999997</v>
      </c>
      <c r="K437" s="96">
        <v>29.69</v>
      </c>
      <c r="L437" s="95">
        <v>1.15E-2</v>
      </c>
      <c r="M437" s="96">
        <v>1.2</v>
      </c>
      <c r="N437" s="96">
        <v>0.44</v>
      </c>
      <c r="O437" s="94">
        <v>-32.880000000000003</v>
      </c>
      <c r="P437" s="95">
        <v>0.10589999999999999</v>
      </c>
      <c r="Q437" s="96">
        <v>7</v>
      </c>
      <c r="R437" s="94">
        <v>0</v>
      </c>
      <c r="S437" s="14" t="s">
        <v>1604</v>
      </c>
      <c r="T437" s="128">
        <v>33507781926</v>
      </c>
      <c r="U437" s="14" t="s">
        <v>1573</v>
      </c>
    </row>
    <row r="438" spans="1:21" ht="15" customHeight="1" x14ac:dyDescent="0.55000000000000004">
      <c r="A438" s="14" t="s">
        <v>681</v>
      </c>
      <c r="B438" s="124" t="s">
        <v>682</v>
      </c>
      <c r="C438" s="125" t="s">
        <v>49</v>
      </c>
      <c r="D438" s="14" t="s">
        <v>31</v>
      </c>
      <c r="E438" s="14" t="s">
        <v>38</v>
      </c>
      <c r="F438" s="14" t="s">
        <v>89</v>
      </c>
      <c r="G438" s="93">
        <v>42751</v>
      </c>
      <c r="H438" s="94">
        <v>51.18</v>
      </c>
      <c r="I438" s="94">
        <v>33.78</v>
      </c>
      <c r="J438" s="95">
        <v>0.66</v>
      </c>
      <c r="K438" s="96">
        <v>25.4</v>
      </c>
      <c r="L438" s="95">
        <v>1.3899999999999999E-2</v>
      </c>
      <c r="M438" s="96">
        <v>1.5</v>
      </c>
      <c r="N438" s="96">
        <v>2.0699999999999998</v>
      </c>
      <c r="O438" s="94">
        <v>-7.14</v>
      </c>
      <c r="P438" s="95">
        <v>8.4500000000000006E-2</v>
      </c>
      <c r="Q438" s="96">
        <v>1</v>
      </c>
      <c r="R438" s="94">
        <v>0</v>
      </c>
      <c r="S438" s="14" t="s">
        <v>1582</v>
      </c>
      <c r="T438" s="128">
        <v>10950826218</v>
      </c>
      <c r="U438" s="14" t="s">
        <v>1573</v>
      </c>
    </row>
    <row r="439" spans="1:21" ht="15" customHeight="1" x14ac:dyDescent="0.55000000000000004">
      <c r="A439" s="14" t="s">
        <v>683</v>
      </c>
      <c r="B439" s="124" t="s">
        <v>684</v>
      </c>
      <c r="C439" s="125" t="s">
        <v>30</v>
      </c>
      <c r="D439" s="14" t="s">
        <v>31</v>
      </c>
      <c r="E439" s="14" t="s">
        <v>26</v>
      </c>
      <c r="F439" s="14" t="s">
        <v>46</v>
      </c>
      <c r="G439" s="93">
        <v>42399</v>
      </c>
      <c r="H439" s="94">
        <v>11.43</v>
      </c>
      <c r="I439" s="94">
        <v>25.73</v>
      </c>
      <c r="J439" s="95">
        <v>2.2511000000000001</v>
      </c>
      <c r="K439" s="96">
        <v>15.5</v>
      </c>
      <c r="L439" s="95">
        <v>5.91E-2</v>
      </c>
      <c r="M439" s="96">
        <v>0.9</v>
      </c>
      <c r="N439" s="96">
        <v>2.21</v>
      </c>
      <c r="O439" s="94">
        <v>-2.63</v>
      </c>
      <c r="P439" s="95">
        <v>3.5000000000000003E-2</v>
      </c>
      <c r="Q439" s="96">
        <v>6</v>
      </c>
      <c r="R439" s="94">
        <v>12.73</v>
      </c>
      <c r="S439" s="14" t="s">
        <v>1634</v>
      </c>
      <c r="T439" s="128">
        <v>8893210777</v>
      </c>
      <c r="U439" s="14" t="s">
        <v>1575</v>
      </c>
    </row>
    <row r="440" spans="1:21" ht="15" customHeight="1" x14ac:dyDescent="0.55000000000000004">
      <c r="A440" s="14" t="s">
        <v>55</v>
      </c>
      <c r="B440" s="124" t="s">
        <v>56</v>
      </c>
      <c r="C440" s="125" t="s">
        <v>57</v>
      </c>
      <c r="D440" s="14" t="s">
        <v>31</v>
      </c>
      <c r="E440" s="14" t="s">
        <v>26</v>
      </c>
      <c r="F440" s="14" t="s">
        <v>46</v>
      </c>
      <c r="G440" s="93">
        <v>42694</v>
      </c>
      <c r="H440" s="94">
        <v>49.98</v>
      </c>
      <c r="I440" s="94">
        <v>127.65</v>
      </c>
      <c r="J440" s="95">
        <v>2.5539999999999998</v>
      </c>
      <c r="K440" s="96">
        <v>24.98</v>
      </c>
      <c r="L440" s="95">
        <v>2.7900000000000001E-2</v>
      </c>
      <c r="M440" s="96">
        <v>0.7</v>
      </c>
      <c r="N440" s="96">
        <v>0.96</v>
      </c>
      <c r="O440" s="94">
        <v>-35.159999999999997</v>
      </c>
      <c r="P440" s="95">
        <v>8.2400000000000001E-2</v>
      </c>
      <c r="Q440" s="96">
        <v>20</v>
      </c>
      <c r="R440" s="94">
        <v>0</v>
      </c>
      <c r="S440" s="14" t="s">
        <v>1607</v>
      </c>
      <c r="T440" s="128">
        <v>104638273302</v>
      </c>
      <c r="U440" s="14" t="s">
        <v>1573</v>
      </c>
    </row>
    <row r="441" spans="1:21" ht="15" customHeight="1" x14ac:dyDescent="0.55000000000000004">
      <c r="A441" s="14" t="s">
        <v>685</v>
      </c>
      <c r="B441" s="124" t="s">
        <v>686</v>
      </c>
      <c r="C441" s="125" t="s">
        <v>57</v>
      </c>
      <c r="D441" s="14" t="s">
        <v>37</v>
      </c>
      <c r="E441" s="14" t="s">
        <v>26</v>
      </c>
      <c r="F441" s="14" t="s">
        <v>50</v>
      </c>
      <c r="G441" s="93">
        <v>42578</v>
      </c>
      <c r="H441" s="94">
        <v>46.17</v>
      </c>
      <c r="I441" s="94">
        <v>72.52</v>
      </c>
      <c r="J441" s="95">
        <v>1.5707</v>
      </c>
      <c r="K441" s="96">
        <v>36.81</v>
      </c>
      <c r="L441" s="95">
        <v>1.9699999999999999E-2</v>
      </c>
      <c r="M441" s="96">
        <v>1.1000000000000001</v>
      </c>
      <c r="N441" s="96">
        <v>8.11</v>
      </c>
      <c r="O441" s="94">
        <v>-1.47</v>
      </c>
      <c r="P441" s="95">
        <v>0.1416</v>
      </c>
      <c r="Q441" s="96">
        <v>15</v>
      </c>
      <c r="R441" s="94">
        <v>26.18</v>
      </c>
      <c r="S441" s="14" t="s">
        <v>1572</v>
      </c>
      <c r="T441" s="128">
        <v>15760308918</v>
      </c>
      <c r="U441" s="14" t="s">
        <v>1573</v>
      </c>
    </row>
    <row r="442" spans="1:21" ht="15" customHeight="1" x14ac:dyDescent="0.55000000000000004">
      <c r="A442" s="14" t="s">
        <v>687</v>
      </c>
      <c r="B442" s="124" t="s">
        <v>688</v>
      </c>
      <c r="C442" s="125" t="s">
        <v>49</v>
      </c>
      <c r="D442" s="14" t="s">
        <v>31</v>
      </c>
      <c r="E442" s="14" t="s">
        <v>38</v>
      </c>
      <c r="F442" s="14" t="s">
        <v>89</v>
      </c>
      <c r="G442" s="93">
        <v>42557</v>
      </c>
      <c r="H442" s="94">
        <v>319.76</v>
      </c>
      <c r="I442" s="94">
        <v>150.13</v>
      </c>
      <c r="J442" s="95">
        <v>0.46949999999999997</v>
      </c>
      <c r="K442" s="96">
        <v>15.97</v>
      </c>
      <c r="L442" s="95">
        <v>7.1999999999999998E-3</v>
      </c>
      <c r="M442" s="96">
        <v>1.1000000000000001</v>
      </c>
      <c r="N442" s="96">
        <v>1.1000000000000001</v>
      </c>
      <c r="O442" s="94">
        <v>-39.49</v>
      </c>
      <c r="P442" s="95">
        <v>3.7400000000000003E-2</v>
      </c>
      <c r="Q442" s="96">
        <v>4</v>
      </c>
      <c r="R442" s="94">
        <v>109.35</v>
      </c>
      <c r="S442" s="14" t="s">
        <v>1577</v>
      </c>
      <c r="T442" s="128">
        <v>31962065960</v>
      </c>
      <c r="U442" s="14" t="s">
        <v>1573</v>
      </c>
    </row>
    <row r="443" spans="1:21" ht="15" customHeight="1" x14ac:dyDescent="0.55000000000000004">
      <c r="A443" s="14" t="s">
        <v>689</v>
      </c>
      <c r="B443" s="124" t="s">
        <v>690</v>
      </c>
      <c r="C443" s="125" t="s">
        <v>57</v>
      </c>
      <c r="D443" s="14" t="s">
        <v>37</v>
      </c>
      <c r="E443" s="14" t="s">
        <v>32</v>
      </c>
      <c r="F443" s="14" t="s">
        <v>44</v>
      </c>
      <c r="G443" s="93">
        <v>42607</v>
      </c>
      <c r="H443" s="94">
        <v>132.97999999999999</v>
      </c>
      <c r="I443" s="94">
        <v>111.37</v>
      </c>
      <c r="J443" s="95">
        <v>0.83750000000000002</v>
      </c>
      <c r="K443" s="96">
        <v>25.9</v>
      </c>
      <c r="L443" s="95">
        <v>1.2800000000000001E-2</v>
      </c>
      <c r="M443" s="96">
        <v>1.3</v>
      </c>
      <c r="N443" s="96">
        <v>2.64</v>
      </c>
      <c r="O443" s="94">
        <v>-13.35</v>
      </c>
      <c r="P443" s="95">
        <v>8.6999999999999994E-2</v>
      </c>
      <c r="Q443" s="96">
        <v>7</v>
      </c>
      <c r="R443" s="94">
        <v>0</v>
      </c>
      <c r="S443" s="14" t="s">
        <v>1594</v>
      </c>
      <c r="T443" s="128">
        <v>21016814195</v>
      </c>
      <c r="U443" s="14" t="s">
        <v>1573</v>
      </c>
    </row>
    <row r="444" spans="1:21" ht="15" customHeight="1" x14ac:dyDescent="0.55000000000000004">
      <c r="A444" s="14" t="s">
        <v>691</v>
      </c>
      <c r="B444" s="124" t="s">
        <v>692</v>
      </c>
      <c r="C444" s="125" t="s">
        <v>118</v>
      </c>
      <c r="D444" s="14" t="s">
        <v>25</v>
      </c>
      <c r="E444" s="14" t="s">
        <v>26</v>
      </c>
      <c r="F444" s="14" t="s">
        <v>27</v>
      </c>
      <c r="G444" s="93">
        <v>42607</v>
      </c>
      <c r="H444" s="94">
        <v>36.78</v>
      </c>
      <c r="I444" s="94">
        <v>43.92</v>
      </c>
      <c r="J444" s="95">
        <v>1.1940999999999999</v>
      </c>
      <c r="K444" s="96">
        <v>18.149999999999999</v>
      </c>
      <c r="L444" s="95">
        <v>1.55E-2</v>
      </c>
      <c r="M444" s="96">
        <v>1.1000000000000001</v>
      </c>
      <c r="N444" s="96">
        <v>0.69</v>
      </c>
      <c r="O444" s="94">
        <v>-16.940000000000001</v>
      </c>
      <c r="P444" s="95">
        <v>4.82E-2</v>
      </c>
      <c r="Q444" s="96">
        <v>3</v>
      </c>
      <c r="R444" s="94">
        <v>26.28</v>
      </c>
      <c r="S444" s="14" t="s">
        <v>1585</v>
      </c>
      <c r="T444" s="128">
        <v>64670029369</v>
      </c>
      <c r="U444" s="14" t="s">
        <v>1573</v>
      </c>
    </row>
    <row r="445" spans="1:21" ht="15" customHeight="1" x14ac:dyDescent="0.55000000000000004">
      <c r="A445" s="14" t="s">
        <v>693</v>
      </c>
      <c r="B445" s="124" t="s">
        <v>1403</v>
      </c>
      <c r="C445" s="125" t="s">
        <v>24</v>
      </c>
      <c r="D445" s="14" t="s">
        <v>25</v>
      </c>
      <c r="E445" s="14" t="s">
        <v>26</v>
      </c>
      <c r="F445" s="14" t="s">
        <v>27</v>
      </c>
      <c r="G445" s="93">
        <v>42563</v>
      </c>
      <c r="H445" s="94">
        <v>34.43</v>
      </c>
      <c r="I445" s="94">
        <v>80.91</v>
      </c>
      <c r="J445" s="95">
        <v>2.35</v>
      </c>
      <c r="K445" s="96">
        <v>24.52</v>
      </c>
      <c r="L445" s="95">
        <v>1.8800000000000001E-2</v>
      </c>
      <c r="M445" s="96">
        <v>1</v>
      </c>
      <c r="N445" s="96">
        <v>3.29</v>
      </c>
      <c r="O445" s="94">
        <v>-16.91</v>
      </c>
      <c r="P445" s="95">
        <v>8.0100000000000005E-2</v>
      </c>
      <c r="Q445" s="96">
        <v>20</v>
      </c>
      <c r="R445" s="94">
        <v>62.06</v>
      </c>
      <c r="S445" s="14" t="s">
        <v>1591</v>
      </c>
      <c r="T445" s="128">
        <v>110873570300</v>
      </c>
      <c r="U445" s="14" t="s">
        <v>1573</v>
      </c>
    </row>
    <row r="446" spans="1:21" ht="15" customHeight="1" x14ac:dyDescent="0.55000000000000004">
      <c r="A446" s="14" t="s">
        <v>694</v>
      </c>
      <c r="B446" s="124" t="s">
        <v>695</v>
      </c>
      <c r="C446" s="125" t="s">
        <v>144</v>
      </c>
      <c r="D446" s="14" t="s">
        <v>37</v>
      </c>
      <c r="E446" s="14" t="s">
        <v>38</v>
      </c>
      <c r="F446" s="14" t="s">
        <v>39</v>
      </c>
      <c r="G446" s="93">
        <v>42717</v>
      </c>
      <c r="H446" s="94">
        <v>119.73</v>
      </c>
      <c r="I446" s="94">
        <v>52.44</v>
      </c>
      <c r="J446" s="95">
        <v>0.438</v>
      </c>
      <c r="K446" s="96">
        <v>12.98</v>
      </c>
      <c r="L446" s="95">
        <v>2.9600000000000001E-2</v>
      </c>
      <c r="M446" s="96">
        <v>1.6</v>
      </c>
      <c r="N446" s="14" t="s">
        <v>40</v>
      </c>
      <c r="O446" s="14" t="s">
        <v>40</v>
      </c>
      <c r="P446" s="95">
        <v>2.24E-2</v>
      </c>
      <c r="Q446" s="96">
        <v>4</v>
      </c>
      <c r="R446" s="94">
        <v>78.349999999999994</v>
      </c>
      <c r="S446" s="14" t="s">
        <v>1588</v>
      </c>
      <c r="T446" s="128">
        <v>57825333725</v>
      </c>
      <c r="U446" s="14" t="s">
        <v>1573</v>
      </c>
    </row>
    <row r="447" spans="1:21" ht="15" customHeight="1" x14ac:dyDescent="0.55000000000000004">
      <c r="A447" s="14" t="s">
        <v>696</v>
      </c>
      <c r="B447" s="124" t="s">
        <v>697</v>
      </c>
      <c r="C447" s="125" t="s">
        <v>49</v>
      </c>
      <c r="D447" s="14" t="s">
        <v>31</v>
      </c>
      <c r="E447" s="14" t="s">
        <v>38</v>
      </c>
      <c r="F447" s="14" t="s">
        <v>89</v>
      </c>
      <c r="G447" s="93">
        <v>42772</v>
      </c>
      <c r="H447" s="94">
        <v>335.57</v>
      </c>
      <c r="I447" s="94">
        <v>226.36</v>
      </c>
      <c r="J447" s="95">
        <v>0.67459999999999998</v>
      </c>
      <c r="K447" s="96">
        <v>25.96</v>
      </c>
      <c r="L447" s="95">
        <v>0</v>
      </c>
      <c r="M447" s="96">
        <v>1.2</v>
      </c>
      <c r="N447" s="96">
        <v>1.2</v>
      </c>
      <c r="O447" s="94">
        <v>-15.8</v>
      </c>
      <c r="P447" s="95">
        <v>8.7300000000000003E-2</v>
      </c>
      <c r="Q447" s="96">
        <v>0</v>
      </c>
      <c r="R447" s="94">
        <v>146.59</v>
      </c>
      <c r="S447" s="14" t="s">
        <v>1582</v>
      </c>
      <c r="T447" s="128">
        <v>16945574487</v>
      </c>
      <c r="U447" s="14" t="s">
        <v>1573</v>
      </c>
    </row>
    <row r="448" spans="1:21" ht="15" customHeight="1" x14ac:dyDescent="0.55000000000000004">
      <c r="A448" s="14" t="s">
        <v>698</v>
      </c>
      <c r="B448" s="124" t="s">
        <v>699</v>
      </c>
      <c r="C448" s="125" t="s">
        <v>57</v>
      </c>
      <c r="D448" s="14" t="s">
        <v>37</v>
      </c>
      <c r="E448" s="14" t="s">
        <v>26</v>
      </c>
      <c r="F448" s="14" t="s">
        <v>50</v>
      </c>
      <c r="G448" s="93">
        <v>42541</v>
      </c>
      <c r="H448" s="94">
        <v>62.46</v>
      </c>
      <c r="I448" s="94">
        <v>87.79</v>
      </c>
      <c r="J448" s="95">
        <v>1.4055</v>
      </c>
      <c r="K448" s="96">
        <v>26.21</v>
      </c>
      <c r="L448" s="95">
        <v>4.7000000000000002E-3</v>
      </c>
      <c r="M448" s="96">
        <v>1.4</v>
      </c>
      <c r="N448" s="96">
        <v>2.12</v>
      </c>
      <c r="O448" s="94">
        <v>-10.81</v>
      </c>
      <c r="P448" s="95">
        <v>8.8499999999999995E-2</v>
      </c>
      <c r="Q448" s="96">
        <v>8</v>
      </c>
      <c r="R448" s="94">
        <v>0</v>
      </c>
      <c r="S448" s="14" t="s">
        <v>1585</v>
      </c>
      <c r="T448" s="128">
        <v>16209486247</v>
      </c>
      <c r="U448" s="14" t="s">
        <v>1573</v>
      </c>
    </row>
    <row r="449" spans="1:21" ht="15" customHeight="1" x14ac:dyDescent="0.55000000000000004">
      <c r="A449" s="14" t="s">
        <v>700</v>
      </c>
      <c r="B449" s="124" t="s">
        <v>701</v>
      </c>
      <c r="C449" s="125" t="s">
        <v>49</v>
      </c>
      <c r="D449" s="14" t="s">
        <v>31</v>
      </c>
      <c r="E449" s="14" t="s">
        <v>26</v>
      </c>
      <c r="F449" s="14" t="s">
        <v>46</v>
      </c>
      <c r="G449" s="93">
        <v>42738</v>
      </c>
      <c r="H449" s="94">
        <v>49.74</v>
      </c>
      <c r="I449" s="94">
        <v>98.42</v>
      </c>
      <c r="J449" s="95">
        <v>1.9786999999999999</v>
      </c>
      <c r="K449" s="96">
        <v>29.56</v>
      </c>
      <c r="L449" s="95">
        <v>1.72E-2</v>
      </c>
      <c r="M449" s="96">
        <v>0.5</v>
      </c>
      <c r="N449" s="96">
        <v>1.0900000000000001</v>
      </c>
      <c r="O449" s="94">
        <v>-11.66</v>
      </c>
      <c r="P449" s="95">
        <v>0.1053</v>
      </c>
      <c r="Q449" s="96">
        <v>20</v>
      </c>
      <c r="R449" s="94">
        <v>34.159999999999997</v>
      </c>
      <c r="S449" s="14" t="s">
        <v>1585</v>
      </c>
      <c r="T449" s="128">
        <v>12093997596</v>
      </c>
      <c r="U449" s="14" t="s">
        <v>1573</v>
      </c>
    </row>
    <row r="450" spans="1:21" ht="15" customHeight="1" x14ac:dyDescent="0.55000000000000004">
      <c r="A450" s="14" t="s">
        <v>702</v>
      </c>
      <c r="B450" s="124" t="s">
        <v>703</v>
      </c>
      <c r="C450" s="125" t="s">
        <v>49</v>
      </c>
      <c r="D450" s="14" t="s">
        <v>37</v>
      </c>
      <c r="E450" s="14" t="s">
        <v>26</v>
      </c>
      <c r="F450" s="14" t="s">
        <v>50</v>
      </c>
      <c r="G450" s="93">
        <v>42725</v>
      </c>
      <c r="H450" s="94">
        <v>167.96</v>
      </c>
      <c r="I450" s="94">
        <v>215.95</v>
      </c>
      <c r="J450" s="95">
        <v>1.2857000000000001</v>
      </c>
      <c r="K450" s="96">
        <v>49.53</v>
      </c>
      <c r="L450" s="95">
        <v>7.4999999999999997E-3</v>
      </c>
      <c r="M450" s="96">
        <v>1.4</v>
      </c>
      <c r="N450" s="96">
        <v>1.97</v>
      </c>
      <c r="O450" s="94">
        <v>-31.8</v>
      </c>
      <c r="P450" s="95">
        <v>0.2051</v>
      </c>
      <c r="Q450" s="96">
        <v>1</v>
      </c>
      <c r="R450" s="94">
        <v>98.75</v>
      </c>
      <c r="S450" s="14" t="s">
        <v>1582</v>
      </c>
      <c r="T450" s="128">
        <v>13957165533</v>
      </c>
      <c r="U450" s="14" t="s">
        <v>1573</v>
      </c>
    </row>
    <row r="451" spans="1:21" ht="15" customHeight="1" x14ac:dyDescent="0.55000000000000004">
      <c r="A451" s="14" t="s">
        <v>704</v>
      </c>
      <c r="B451" s="124" t="s">
        <v>705</v>
      </c>
      <c r="C451" s="125" t="s">
        <v>36</v>
      </c>
      <c r="D451" s="14" t="s">
        <v>37</v>
      </c>
      <c r="E451" s="14" t="s">
        <v>38</v>
      </c>
      <c r="F451" s="14" t="s">
        <v>39</v>
      </c>
      <c r="G451" s="93">
        <v>42563</v>
      </c>
      <c r="H451" s="94">
        <v>100.81</v>
      </c>
      <c r="I451" s="94">
        <v>73.48</v>
      </c>
      <c r="J451" s="95">
        <v>0.72889999999999999</v>
      </c>
      <c r="K451" s="96">
        <v>25.34</v>
      </c>
      <c r="L451" s="95">
        <v>2.07E-2</v>
      </c>
      <c r="M451" s="96">
        <v>0.9</v>
      </c>
      <c r="N451" s="96">
        <v>1.52</v>
      </c>
      <c r="O451" s="94">
        <v>-12.64</v>
      </c>
      <c r="P451" s="95">
        <v>8.4199999999999997E-2</v>
      </c>
      <c r="Q451" s="96">
        <v>7</v>
      </c>
      <c r="R451" s="94">
        <v>30.93</v>
      </c>
      <c r="S451" s="14" t="s">
        <v>1588</v>
      </c>
      <c r="T451" s="128">
        <v>37821870032</v>
      </c>
      <c r="U451" s="14" t="s">
        <v>1573</v>
      </c>
    </row>
    <row r="452" spans="1:21" ht="15" customHeight="1" x14ac:dyDescent="0.55000000000000004">
      <c r="A452" s="14" t="s">
        <v>706</v>
      </c>
      <c r="B452" s="124" t="s">
        <v>707</v>
      </c>
      <c r="C452" s="125" t="s">
        <v>24</v>
      </c>
      <c r="D452" s="14" t="s">
        <v>37</v>
      </c>
      <c r="E452" s="14" t="s">
        <v>26</v>
      </c>
      <c r="F452" s="14" t="s">
        <v>50</v>
      </c>
      <c r="G452" s="93">
        <v>42717</v>
      </c>
      <c r="H452" s="94">
        <v>135.24</v>
      </c>
      <c r="I452" s="94">
        <v>186.35</v>
      </c>
      <c r="J452" s="95">
        <v>1.3778999999999999</v>
      </c>
      <c r="K452" s="96">
        <v>24.68</v>
      </c>
      <c r="L452" s="95">
        <v>2.3400000000000001E-2</v>
      </c>
      <c r="M452" s="96">
        <v>1</v>
      </c>
      <c r="N452" s="96">
        <v>1.9</v>
      </c>
      <c r="O452" s="94">
        <v>-15.95</v>
      </c>
      <c r="P452" s="95">
        <v>8.09E-2</v>
      </c>
      <c r="Q452" s="96">
        <v>20</v>
      </c>
      <c r="R452" s="94">
        <v>60.49</v>
      </c>
      <c r="S452" s="14" t="s">
        <v>1632</v>
      </c>
      <c r="T452" s="128">
        <v>110805417986</v>
      </c>
      <c r="U452" s="14" t="s">
        <v>1573</v>
      </c>
    </row>
    <row r="453" spans="1:21" ht="15" customHeight="1" x14ac:dyDescent="0.55000000000000004">
      <c r="A453" s="14" t="s">
        <v>708</v>
      </c>
      <c r="B453" s="124" t="s">
        <v>709</v>
      </c>
      <c r="C453" s="125" t="s">
        <v>57</v>
      </c>
      <c r="D453" s="14" t="s">
        <v>31</v>
      </c>
      <c r="E453" s="14" t="s">
        <v>38</v>
      </c>
      <c r="F453" s="14" t="s">
        <v>89</v>
      </c>
      <c r="G453" s="93">
        <v>42610</v>
      </c>
      <c r="H453" s="94">
        <v>126.72</v>
      </c>
      <c r="I453" s="94">
        <v>77.510000000000005</v>
      </c>
      <c r="J453" s="95">
        <v>0.61170000000000002</v>
      </c>
      <c r="K453" s="96">
        <v>23.56</v>
      </c>
      <c r="L453" s="95">
        <v>3.9899999999999998E-2</v>
      </c>
      <c r="M453" s="96">
        <v>0.8</v>
      </c>
      <c r="N453" s="96">
        <v>0.54</v>
      </c>
      <c r="O453" s="94">
        <v>-17.649999999999999</v>
      </c>
      <c r="P453" s="95">
        <v>7.5300000000000006E-2</v>
      </c>
      <c r="Q453" s="96">
        <v>17</v>
      </c>
      <c r="R453" s="94">
        <v>26.09</v>
      </c>
      <c r="S453" s="14" t="s">
        <v>1596</v>
      </c>
      <c r="T453" s="128">
        <v>17517797240</v>
      </c>
      <c r="U453" s="14" t="s">
        <v>1573</v>
      </c>
    </row>
    <row r="454" spans="1:21" ht="15" customHeight="1" x14ac:dyDescent="0.55000000000000004">
      <c r="A454" s="14" t="s">
        <v>710</v>
      </c>
      <c r="B454" s="124" t="s">
        <v>711</v>
      </c>
      <c r="C454" s="125" t="s">
        <v>57</v>
      </c>
      <c r="D454" s="14" t="s">
        <v>31</v>
      </c>
      <c r="E454" s="14" t="s">
        <v>32</v>
      </c>
      <c r="F454" s="14" t="s">
        <v>33</v>
      </c>
      <c r="G454" s="93">
        <v>42610</v>
      </c>
      <c r="H454" s="94">
        <v>55.27</v>
      </c>
      <c r="I454" s="94">
        <v>52.42</v>
      </c>
      <c r="J454" s="95">
        <v>0.94840000000000002</v>
      </c>
      <c r="K454" s="96">
        <v>23.19</v>
      </c>
      <c r="L454" s="95">
        <v>0</v>
      </c>
      <c r="M454" s="96">
        <v>1.5</v>
      </c>
      <c r="N454" s="96">
        <v>1.68</v>
      </c>
      <c r="O454" s="94">
        <v>-82.25</v>
      </c>
      <c r="P454" s="95">
        <v>7.3499999999999996E-2</v>
      </c>
      <c r="Q454" s="96">
        <v>0</v>
      </c>
      <c r="R454" s="94">
        <v>85.08</v>
      </c>
      <c r="S454" s="14" t="s">
        <v>1579</v>
      </c>
      <c r="T454" s="128">
        <v>5613525820</v>
      </c>
      <c r="U454" s="14" t="s">
        <v>1575</v>
      </c>
    </row>
    <row r="455" spans="1:21" ht="15" customHeight="1" x14ac:dyDescent="0.55000000000000004">
      <c r="A455" s="14" t="s">
        <v>712</v>
      </c>
      <c r="B455" s="124" t="s">
        <v>713</v>
      </c>
      <c r="C455" s="125" t="s">
        <v>49</v>
      </c>
      <c r="D455" s="14" t="s">
        <v>37</v>
      </c>
      <c r="E455" s="14" t="s">
        <v>26</v>
      </c>
      <c r="F455" s="14" t="s">
        <v>50</v>
      </c>
      <c r="G455" s="93">
        <v>42578</v>
      </c>
      <c r="H455" s="94">
        <v>37.58</v>
      </c>
      <c r="I455" s="94">
        <v>41.44</v>
      </c>
      <c r="J455" s="95">
        <v>1.1027</v>
      </c>
      <c r="K455" s="96">
        <v>42.42</v>
      </c>
      <c r="L455" s="95">
        <v>0</v>
      </c>
      <c r="M455" s="96">
        <v>0.8</v>
      </c>
      <c r="N455" s="96">
        <v>7.02</v>
      </c>
      <c r="O455" s="94">
        <v>4.67</v>
      </c>
      <c r="P455" s="95">
        <v>0.1696</v>
      </c>
      <c r="Q455" s="96">
        <v>0</v>
      </c>
      <c r="R455" s="94">
        <v>15.08</v>
      </c>
      <c r="S455" s="14" t="s">
        <v>1585</v>
      </c>
      <c r="T455" s="128">
        <v>24032323400</v>
      </c>
      <c r="U455" s="14" t="s">
        <v>1573</v>
      </c>
    </row>
    <row r="456" spans="1:21" ht="15" customHeight="1" x14ac:dyDescent="0.55000000000000004">
      <c r="A456" s="14" t="s">
        <v>714</v>
      </c>
      <c r="B456" s="124" t="s">
        <v>715</v>
      </c>
      <c r="C456" s="125" t="s">
        <v>25</v>
      </c>
      <c r="D456" s="14" t="s">
        <v>31</v>
      </c>
      <c r="E456" s="14" t="s">
        <v>26</v>
      </c>
      <c r="F456" s="14" t="s">
        <v>46</v>
      </c>
      <c r="G456" s="93">
        <v>42546</v>
      </c>
      <c r="H456" s="94">
        <v>57.92</v>
      </c>
      <c r="I456" s="94">
        <v>74.92</v>
      </c>
      <c r="J456" s="95">
        <v>1.2935000000000001</v>
      </c>
      <c r="K456" s="96">
        <v>27.96</v>
      </c>
      <c r="L456" s="95">
        <v>2.9600000000000001E-2</v>
      </c>
      <c r="M456" s="96">
        <v>0.6</v>
      </c>
      <c r="N456" s="96">
        <v>0.87</v>
      </c>
      <c r="O456" s="94">
        <v>-12.18</v>
      </c>
      <c r="P456" s="95">
        <v>9.7299999999999998E-2</v>
      </c>
      <c r="Q456" s="96">
        <v>7</v>
      </c>
      <c r="R456" s="94">
        <v>9.8000000000000007</v>
      </c>
      <c r="S456" s="14" t="s">
        <v>1602</v>
      </c>
      <c r="T456" s="128">
        <v>146428383411</v>
      </c>
      <c r="U456" s="14" t="s">
        <v>1573</v>
      </c>
    </row>
    <row r="457" spans="1:21" ht="15" customHeight="1" x14ac:dyDescent="0.55000000000000004">
      <c r="A457" s="14" t="s">
        <v>716</v>
      </c>
      <c r="B457" s="124" t="s">
        <v>717</v>
      </c>
      <c r="C457" s="125" t="s">
        <v>25</v>
      </c>
      <c r="D457" s="14" t="s">
        <v>31</v>
      </c>
      <c r="E457" s="14" t="s">
        <v>32</v>
      </c>
      <c r="F457" s="14" t="s">
        <v>33</v>
      </c>
      <c r="G457" s="93">
        <v>42394</v>
      </c>
      <c r="H457" s="94">
        <v>114.95</v>
      </c>
      <c r="I457" s="94">
        <v>113.83</v>
      </c>
      <c r="J457" s="95">
        <v>0.99029999999999996</v>
      </c>
      <c r="K457" s="96">
        <v>23.57</v>
      </c>
      <c r="L457" s="95">
        <v>1.8100000000000002E-2</v>
      </c>
      <c r="M457" s="96">
        <v>0.9</v>
      </c>
      <c r="N457" s="96">
        <v>1.23</v>
      </c>
      <c r="O457" s="94">
        <v>-16.34</v>
      </c>
      <c r="P457" s="95">
        <v>7.5300000000000006E-2</v>
      </c>
      <c r="Q457" s="96">
        <v>18</v>
      </c>
      <c r="R457" s="94">
        <v>29.85</v>
      </c>
      <c r="S457" s="14" t="s">
        <v>1605</v>
      </c>
      <c r="T457" s="128">
        <v>50199111399</v>
      </c>
      <c r="U457" s="14" t="s">
        <v>1573</v>
      </c>
    </row>
    <row r="458" spans="1:21" ht="15" customHeight="1" x14ac:dyDescent="0.55000000000000004">
      <c r="A458" s="14" t="s">
        <v>718</v>
      </c>
      <c r="B458" s="124" t="s">
        <v>719</v>
      </c>
      <c r="C458" s="125" t="s">
        <v>30</v>
      </c>
      <c r="D458" s="14" t="s">
        <v>31</v>
      </c>
      <c r="E458" s="14" t="s">
        <v>26</v>
      </c>
      <c r="F458" s="14" t="s">
        <v>46</v>
      </c>
      <c r="G458" s="93">
        <v>42774</v>
      </c>
      <c r="H458" s="94">
        <v>0</v>
      </c>
      <c r="I458" s="94">
        <v>31.19</v>
      </c>
      <c r="J458" s="14" t="s">
        <v>40</v>
      </c>
      <c r="K458" s="96">
        <v>12.84</v>
      </c>
      <c r="L458" s="95">
        <v>3.5299999999999998E-2</v>
      </c>
      <c r="M458" s="96">
        <v>1.3</v>
      </c>
      <c r="N458" s="96">
        <v>1.78</v>
      </c>
      <c r="O458" s="94">
        <v>-11.32</v>
      </c>
      <c r="P458" s="95">
        <v>2.1700000000000001E-2</v>
      </c>
      <c r="Q458" s="96">
        <v>2</v>
      </c>
      <c r="R458" s="94">
        <v>22.48</v>
      </c>
      <c r="S458" s="14" t="s">
        <v>1605</v>
      </c>
      <c r="T458" s="128">
        <v>10965657686</v>
      </c>
      <c r="U458" s="14" t="s">
        <v>1573</v>
      </c>
    </row>
    <row r="459" spans="1:21" ht="15" customHeight="1" x14ac:dyDescent="0.55000000000000004">
      <c r="A459" s="14" t="s">
        <v>720</v>
      </c>
      <c r="B459" s="124" t="s">
        <v>721</v>
      </c>
      <c r="C459" s="125" t="s">
        <v>24</v>
      </c>
      <c r="D459" s="14" t="s">
        <v>37</v>
      </c>
      <c r="E459" s="14" t="s">
        <v>38</v>
      </c>
      <c r="F459" s="14" t="s">
        <v>39</v>
      </c>
      <c r="G459" s="93">
        <v>42611</v>
      </c>
      <c r="H459" s="94">
        <v>70.150000000000006</v>
      </c>
      <c r="I459" s="94">
        <v>49.6</v>
      </c>
      <c r="J459" s="95">
        <v>0.70709999999999995</v>
      </c>
      <c r="K459" s="96">
        <v>13.51</v>
      </c>
      <c r="L459" s="95">
        <v>2.58E-2</v>
      </c>
      <c r="M459" s="96">
        <v>1.8</v>
      </c>
      <c r="N459" s="96">
        <v>1.52</v>
      </c>
      <c r="O459" s="94">
        <v>-38.299999999999997</v>
      </c>
      <c r="P459" s="95">
        <v>2.5100000000000001E-2</v>
      </c>
      <c r="Q459" s="96">
        <v>6</v>
      </c>
      <c r="R459" s="94">
        <v>32.64</v>
      </c>
      <c r="S459" s="14" t="s">
        <v>1596</v>
      </c>
      <c r="T459" s="128">
        <v>26560001119</v>
      </c>
      <c r="U459" s="14" t="s">
        <v>1573</v>
      </c>
    </row>
    <row r="460" spans="1:21" ht="15" customHeight="1" x14ac:dyDescent="0.55000000000000004">
      <c r="A460" s="14" t="s">
        <v>722</v>
      </c>
      <c r="B460" s="124" t="s">
        <v>723</v>
      </c>
      <c r="C460" s="125" t="s">
        <v>118</v>
      </c>
      <c r="D460" s="14" t="s">
        <v>37</v>
      </c>
      <c r="E460" s="14" t="s">
        <v>26</v>
      </c>
      <c r="F460" s="14" t="s">
        <v>50</v>
      </c>
      <c r="G460" s="93">
        <v>42611</v>
      </c>
      <c r="H460" s="94">
        <v>26.8</v>
      </c>
      <c r="I460" s="94">
        <v>65.87</v>
      </c>
      <c r="J460" s="95">
        <v>2.4578000000000002</v>
      </c>
      <c r="K460" s="96">
        <v>27</v>
      </c>
      <c r="L460" s="95">
        <v>2.7799999999999998E-2</v>
      </c>
      <c r="M460" s="96">
        <v>0.8</v>
      </c>
      <c r="N460" s="96">
        <v>1.87</v>
      </c>
      <c r="O460" s="94">
        <v>-9.0299999999999994</v>
      </c>
      <c r="P460" s="95">
        <v>9.2499999999999999E-2</v>
      </c>
      <c r="Q460" s="96">
        <v>6</v>
      </c>
      <c r="R460" s="94">
        <v>30.56</v>
      </c>
      <c r="S460" s="14" t="s">
        <v>1579</v>
      </c>
      <c r="T460" s="128">
        <v>180761684150</v>
      </c>
      <c r="U460" s="14" t="s">
        <v>1573</v>
      </c>
    </row>
    <row r="461" spans="1:21" ht="15" customHeight="1" x14ac:dyDescent="0.55000000000000004">
      <c r="A461" s="14" t="s">
        <v>724</v>
      </c>
      <c r="B461" s="124" t="s">
        <v>725</v>
      </c>
      <c r="C461" s="125" t="s">
        <v>25</v>
      </c>
      <c r="D461" s="14" t="s">
        <v>31</v>
      </c>
      <c r="E461" s="14" t="s">
        <v>26</v>
      </c>
      <c r="F461" s="14" t="s">
        <v>46</v>
      </c>
      <c r="G461" s="93">
        <v>42563</v>
      </c>
      <c r="H461" s="94">
        <v>0</v>
      </c>
      <c r="I461" s="94">
        <v>16</v>
      </c>
      <c r="J461" s="14" t="s">
        <v>40</v>
      </c>
      <c r="K461" s="96">
        <v>800</v>
      </c>
      <c r="L461" s="95">
        <v>3.2500000000000001E-2</v>
      </c>
      <c r="M461" s="96">
        <v>2.2999999999999998</v>
      </c>
      <c r="N461" s="96">
        <v>2.14</v>
      </c>
      <c r="O461" s="94">
        <v>-14.04</v>
      </c>
      <c r="P461" s="95">
        <v>3.9575</v>
      </c>
      <c r="Q461" s="96">
        <v>0</v>
      </c>
      <c r="R461" s="94">
        <v>0</v>
      </c>
      <c r="S461" s="14" t="s">
        <v>1596</v>
      </c>
      <c r="T461" s="128">
        <v>13658629376</v>
      </c>
      <c r="U461" s="14" t="s">
        <v>1573</v>
      </c>
    </row>
    <row r="462" spans="1:21" ht="15" customHeight="1" x14ac:dyDescent="0.55000000000000004">
      <c r="A462" s="14" t="s">
        <v>726</v>
      </c>
      <c r="B462" s="124" t="s">
        <v>727</v>
      </c>
      <c r="C462" s="125" t="s">
        <v>30</v>
      </c>
      <c r="D462" s="14" t="s">
        <v>31</v>
      </c>
      <c r="E462" s="14" t="s">
        <v>38</v>
      </c>
      <c r="F462" s="14" t="s">
        <v>89</v>
      </c>
      <c r="G462" s="93">
        <v>42545</v>
      </c>
      <c r="H462" s="94">
        <v>74.69</v>
      </c>
      <c r="I462" s="94">
        <v>45.67</v>
      </c>
      <c r="J462" s="95">
        <v>0.61150000000000004</v>
      </c>
      <c r="K462" s="96">
        <v>23.54</v>
      </c>
      <c r="L462" s="95">
        <v>1.3100000000000001E-2</v>
      </c>
      <c r="M462" s="96">
        <v>1.8</v>
      </c>
      <c r="N462" s="14" t="s">
        <v>40</v>
      </c>
      <c r="O462" s="14" t="s">
        <v>40</v>
      </c>
      <c r="P462" s="95">
        <v>7.5200000000000003E-2</v>
      </c>
      <c r="Q462" s="96">
        <v>3</v>
      </c>
      <c r="R462" s="94">
        <v>39.880000000000003</v>
      </c>
      <c r="S462" s="14" t="s">
        <v>1594</v>
      </c>
      <c r="T462" s="128">
        <v>86114106734</v>
      </c>
      <c r="U462" s="14" t="s">
        <v>1573</v>
      </c>
    </row>
    <row r="463" spans="1:21" ht="15" customHeight="1" x14ac:dyDescent="0.55000000000000004">
      <c r="A463" s="14" t="s">
        <v>728</v>
      </c>
      <c r="B463" s="124" t="s">
        <v>729</v>
      </c>
      <c r="C463" s="125" t="s">
        <v>118</v>
      </c>
      <c r="D463" s="14" t="s">
        <v>37</v>
      </c>
      <c r="E463" s="14" t="s">
        <v>26</v>
      </c>
      <c r="F463" s="14" t="s">
        <v>50</v>
      </c>
      <c r="G463" s="93">
        <v>42768</v>
      </c>
      <c r="H463" s="94">
        <v>15.97</v>
      </c>
      <c r="I463" s="94">
        <v>63.98</v>
      </c>
      <c r="J463" s="95">
        <v>4.0063000000000004</v>
      </c>
      <c r="K463" s="96">
        <v>28.82</v>
      </c>
      <c r="L463" s="95">
        <v>2.3E-2</v>
      </c>
      <c r="M463" s="96">
        <v>1.1000000000000001</v>
      </c>
      <c r="N463" s="96">
        <v>2.0499999999999998</v>
      </c>
      <c r="O463" s="94">
        <v>-1.39</v>
      </c>
      <c r="P463" s="95">
        <v>0.1016</v>
      </c>
      <c r="Q463" s="96">
        <v>15</v>
      </c>
      <c r="R463" s="94">
        <v>22.47</v>
      </c>
      <c r="S463" s="14" t="s">
        <v>1584</v>
      </c>
      <c r="T463" s="128">
        <v>491423524994</v>
      </c>
      <c r="U463" s="14" t="s">
        <v>1573</v>
      </c>
    </row>
    <row r="464" spans="1:21" ht="15" customHeight="1" x14ac:dyDescent="0.55000000000000004">
      <c r="A464" s="14" t="s">
        <v>730</v>
      </c>
      <c r="B464" s="124" t="s">
        <v>731</v>
      </c>
      <c r="C464" s="125" t="s">
        <v>24</v>
      </c>
      <c r="D464" s="14" t="s">
        <v>37</v>
      </c>
      <c r="E464" s="14" t="s">
        <v>38</v>
      </c>
      <c r="F464" s="14" t="s">
        <v>39</v>
      </c>
      <c r="G464" s="93">
        <v>42725</v>
      </c>
      <c r="H464" s="94">
        <v>146.88999999999999</v>
      </c>
      <c r="I464" s="94">
        <v>78.97</v>
      </c>
      <c r="J464" s="95">
        <v>0.53759999999999997</v>
      </c>
      <c r="K464" s="96">
        <v>20.67</v>
      </c>
      <c r="L464" s="95">
        <v>2.0799999999999999E-2</v>
      </c>
      <c r="M464" s="96">
        <v>0.5</v>
      </c>
      <c r="N464" s="96">
        <v>1.76</v>
      </c>
      <c r="O464" s="94">
        <v>-32.28</v>
      </c>
      <c r="P464" s="95">
        <v>6.0900000000000003E-2</v>
      </c>
      <c r="Q464" s="96">
        <v>6</v>
      </c>
      <c r="R464" s="94">
        <v>0</v>
      </c>
      <c r="S464" s="14" t="s">
        <v>1581</v>
      </c>
      <c r="T464" s="128">
        <v>12849403955</v>
      </c>
      <c r="U464" s="14" t="s">
        <v>1573</v>
      </c>
    </row>
    <row r="465" spans="1:21" ht="15" customHeight="1" x14ac:dyDescent="0.55000000000000004">
      <c r="A465" s="14" t="s">
        <v>732</v>
      </c>
      <c r="B465" s="124" t="s">
        <v>733</v>
      </c>
      <c r="C465" s="125" t="s">
        <v>118</v>
      </c>
      <c r="D465" s="14" t="s">
        <v>25</v>
      </c>
      <c r="E465" s="14" t="s">
        <v>26</v>
      </c>
      <c r="F465" s="14" t="s">
        <v>27</v>
      </c>
      <c r="G465" s="93">
        <v>42573</v>
      </c>
      <c r="H465" s="94">
        <v>119.4</v>
      </c>
      <c r="I465" s="94">
        <v>166.97</v>
      </c>
      <c r="J465" s="95">
        <v>1.3984000000000001</v>
      </c>
      <c r="K465" s="96">
        <v>22.14</v>
      </c>
      <c r="L465" s="95">
        <v>1.6799999999999999E-2</v>
      </c>
      <c r="M465" s="96">
        <v>0.8</v>
      </c>
      <c r="N465" s="14" t="s">
        <v>40</v>
      </c>
      <c r="O465" s="14" t="s">
        <v>40</v>
      </c>
      <c r="P465" s="95">
        <v>6.8199999999999997E-2</v>
      </c>
      <c r="Q465" s="96">
        <v>0</v>
      </c>
      <c r="R465" s="94">
        <v>128.44</v>
      </c>
      <c r="S465" s="14" t="s">
        <v>1601</v>
      </c>
      <c r="T465" s="128">
        <v>25632226423</v>
      </c>
      <c r="U465" s="14" t="s">
        <v>1573</v>
      </c>
    </row>
    <row r="466" spans="1:21" ht="15" customHeight="1" x14ac:dyDescent="0.55000000000000004">
      <c r="A466" s="14" t="s">
        <v>734</v>
      </c>
      <c r="B466" s="124" t="s">
        <v>735</v>
      </c>
      <c r="C466" s="125" t="s">
        <v>118</v>
      </c>
      <c r="D466" s="14" t="s">
        <v>37</v>
      </c>
      <c r="E466" s="14" t="s">
        <v>26</v>
      </c>
      <c r="F466" s="14" t="s">
        <v>50</v>
      </c>
      <c r="G466" s="93">
        <v>42582</v>
      </c>
      <c r="H466" s="94">
        <v>35.9</v>
      </c>
      <c r="I466" s="94">
        <v>54.95</v>
      </c>
      <c r="J466" s="95">
        <v>1.5306</v>
      </c>
      <c r="K466" s="96">
        <v>19.420000000000002</v>
      </c>
      <c r="L466" s="95">
        <v>2.18E-2</v>
      </c>
      <c r="M466" s="96">
        <v>1.5</v>
      </c>
      <c r="N466" s="96">
        <v>1.67</v>
      </c>
      <c r="O466" s="94">
        <v>7.81</v>
      </c>
      <c r="P466" s="95">
        <v>5.4600000000000003E-2</v>
      </c>
      <c r="Q466" s="96">
        <v>0</v>
      </c>
      <c r="R466" s="94">
        <v>30.12</v>
      </c>
      <c r="S466" s="14" t="s">
        <v>1572</v>
      </c>
      <c r="T466" s="128">
        <v>912203862</v>
      </c>
      <c r="U466" s="14" t="s">
        <v>1595</v>
      </c>
    </row>
    <row r="467" spans="1:21" ht="15" customHeight="1" x14ac:dyDescent="0.55000000000000004">
      <c r="A467" s="14" t="s">
        <v>736</v>
      </c>
      <c r="B467" s="124" t="s">
        <v>737</v>
      </c>
      <c r="C467" s="125" t="s">
        <v>118</v>
      </c>
      <c r="D467" s="14" t="s">
        <v>31</v>
      </c>
      <c r="E467" s="14" t="s">
        <v>38</v>
      </c>
      <c r="F467" s="14" t="s">
        <v>89</v>
      </c>
      <c r="G467" s="93">
        <v>42790</v>
      </c>
      <c r="H467" s="94">
        <v>59.14</v>
      </c>
      <c r="I467" s="94">
        <v>23.44</v>
      </c>
      <c r="J467" s="95">
        <v>0.39629999999999999</v>
      </c>
      <c r="K467" s="96">
        <v>15.22</v>
      </c>
      <c r="L467" s="95">
        <v>0</v>
      </c>
      <c r="M467" s="96">
        <v>1.9</v>
      </c>
      <c r="N467" s="96">
        <v>1.71</v>
      </c>
      <c r="O467" s="94">
        <v>-5.51</v>
      </c>
      <c r="P467" s="95">
        <v>3.3599999999999998E-2</v>
      </c>
      <c r="Q467" s="96">
        <v>0</v>
      </c>
      <c r="R467" s="94">
        <v>23.61</v>
      </c>
      <c r="S467" s="14" t="s">
        <v>1572</v>
      </c>
      <c r="T467" s="128">
        <v>26426865808</v>
      </c>
      <c r="U467" s="14" t="s">
        <v>1573</v>
      </c>
    </row>
    <row r="468" spans="1:21" ht="15" customHeight="1" x14ac:dyDescent="0.55000000000000004">
      <c r="A468" s="14" t="s">
        <v>738</v>
      </c>
      <c r="B468" s="124" t="s">
        <v>739</v>
      </c>
      <c r="C468" s="125" t="s">
        <v>25</v>
      </c>
      <c r="D468" s="14" t="s">
        <v>31</v>
      </c>
      <c r="E468" s="14" t="s">
        <v>26</v>
      </c>
      <c r="F468" s="14" t="s">
        <v>46</v>
      </c>
      <c r="G468" s="93">
        <v>42326</v>
      </c>
      <c r="H468" s="94">
        <v>0</v>
      </c>
      <c r="I468" s="94">
        <v>28.29</v>
      </c>
      <c r="J468" s="14" t="s">
        <v>40</v>
      </c>
      <c r="K468" s="14" t="s">
        <v>40</v>
      </c>
      <c r="L468" s="95">
        <v>4.9500000000000002E-2</v>
      </c>
      <c r="M468" s="96">
        <v>2.1</v>
      </c>
      <c r="N468" s="96">
        <v>1.31</v>
      </c>
      <c r="O468" s="94">
        <v>-25.75</v>
      </c>
      <c r="P468" s="95">
        <v>-0.63190000000000002</v>
      </c>
      <c r="Q468" s="96">
        <v>17</v>
      </c>
      <c r="R468" s="14" t="s">
        <v>40</v>
      </c>
      <c r="S468" s="14" t="s">
        <v>1596</v>
      </c>
      <c r="T468" s="128">
        <v>4978835143</v>
      </c>
      <c r="U468" s="14" t="s">
        <v>1575</v>
      </c>
    </row>
    <row r="469" spans="1:21" x14ac:dyDescent="0.55000000000000004">
      <c r="A469" s="14" t="s">
        <v>740</v>
      </c>
      <c r="B469" s="124" t="s">
        <v>1404</v>
      </c>
      <c r="C469" s="125" t="s">
        <v>49</v>
      </c>
      <c r="D469" s="14" t="s">
        <v>31</v>
      </c>
      <c r="E469" s="14" t="s">
        <v>38</v>
      </c>
      <c r="F469" s="14" t="s">
        <v>89</v>
      </c>
      <c r="G469" s="93">
        <v>42375</v>
      </c>
      <c r="H469" s="94">
        <v>78.95</v>
      </c>
      <c r="I469" s="94">
        <v>41.85</v>
      </c>
      <c r="J469" s="95">
        <v>0.53010000000000002</v>
      </c>
      <c r="K469" s="96">
        <v>20.41</v>
      </c>
      <c r="L469" s="95">
        <v>0</v>
      </c>
      <c r="M469" s="96">
        <v>1.1000000000000001</v>
      </c>
      <c r="N469" s="96">
        <v>1.76</v>
      </c>
      <c r="O469" s="94">
        <v>-9.76</v>
      </c>
      <c r="P469" s="95">
        <v>5.96E-2</v>
      </c>
      <c r="Q469" s="96">
        <v>0</v>
      </c>
      <c r="R469" s="94">
        <v>33.369999999999997</v>
      </c>
      <c r="S469" s="14" t="s">
        <v>1579</v>
      </c>
      <c r="T469" s="128">
        <v>22709866900</v>
      </c>
      <c r="U469" s="14" t="s">
        <v>1573</v>
      </c>
    </row>
    <row r="470" spans="1:21" x14ac:dyDescent="0.55000000000000004">
      <c r="A470" s="14" t="s">
        <v>741</v>
      </c>
      <c r="B470" s="124" t="s">
        <v>742</v>
      </c>
      <c r="C470" s="125" t="s">
        <v>144</v>
      </c>
      <c r="D470" s="14" t="s">
        <v>37</v>
      </c>
      <c r="E470" s="14" t="s">
        <v>38</v>
      </c>
      <c r="F470" s="14" t="s">
        <v>39</v>
      </c>
      <c r="G470" s="93">
        <v>42613</v>
      </c>
      <c r="H470" s="94">
        <v>92.14</v>
      </c>
      <c r="I470" s="94">
        <v>15.41</v>
      </c>
      <c r="J470" s="95">
        <v>0.16719999999999999</v>
      </c>
      <c r="K470" s="96">
        <v>6.45</v>
      </c>
      <c r="L470" s="95">
        <v>4.1500000000000002E-2</v>
      </c>
      <c r="M470" s="105" t="e">
        <v>#N/A</v>
      </c>
      <c r="N470" s="14" t="s">
        <v>40</v>
      </c>
      <c r="O470" s="14" t="s">
        <v>40</v>
      </c>
      <c r="P470" s="95">
        <v>-1.03E-2</v>
      </c>
      <c r="Q470" s="96">
        <v>3</v>
      </c>
      <c r="R470" s="94">
        <v>21.98</v>
      </c>
      <c r="S470" s="14" t="s">
        <v>1594</v>
      </c>
      <c r="T470" s="128">
        <v>4728448241</v>
      </c>
      <c r="U470" s="14" t="s">
        <v>1575</v>
      </c>
    </row>
    <row r="471" spans="1:21" x14ac:dyDescent="0.55000000000000004">
      <c r="A471" s="14" t="s">
        <v>743</v>
      </c>
      <c r="B471" s="124" t="s">
        <v>744</v>
      </c>
      <c r="C471" s="125" t="s">
        <v>32</v>
      </c>
      <c r="D471" s="14" t="s">
        <v>31</v>
      </c>
      <c r="E471" s="14" t="s">
        <v>26</v>
      </c>
      <c r="F471" s="14" t="s">
        <v>46</v>
      </c>
      <c r="G471" s="93">
        <v>42565</v>
      </c>
      <c r="H471" s="94">
        <v>0</v>
      </c>
      <c r="I471" s="94">
        <v>36.409999999999997</v>
      </c>
      <c r="J471" s="14" t="s">
        <v>40</v>
      </c>
      <c r="K471" s="14" t="s">
        <v>40</v>
      </c>
      <c r="L471" s="95">
        <v>1.7600000000000001E-2</v>
      </c>
      <c r="M471" s="96">
        <v>1.2</v>
      </c>
      <c r="N471" s="96">
        <v>1.3</v>
      </c>
      <c r="O471" s="94">
        <v>-26.27</v>
      </c>
      <c r="P471" s="95">
        <v>-0.23019999999999999</v>
      </c>
      <c r="Q471" s="96">
        <v>0</v>
      </c>
      <c r="R471" s="94">
        <v>0</v>
      </c>
      <c r="S471" s="14" t="s">
        <v>1596</v>
      </c>
      <c r="T471" s="128">
        <v>15662605855</v>
      </c>
      <c r="U471" s="14" t="s">
        <v>1573</v>
      </c>
    </row>
    <row r="472" spans="1:21" x14ac:dyDescent="0.55000000000000004">
      <c r="A472" s="14" t="s">
        <v>745</v>
      </c>
      <c r="B472" s="124" t="s">
        <v>746</v>
      </c>
      <c r="C472" s="125" t="s">
        <v>32</v>
      </c>
      <c r="D472" s="14" t="s">
        <v>31</v>
      </c>
      <c r="E472" s="14" t="s">
        <v>26</v>
      </c>
      <c r="F472" s="14" t="s">
        <v>46</v>
      </c>
      <c r="G472" s="93">
        <v>42563</v>
      </c>
      <c r="H472" s="94">
        <v>0</v>
      </c>
      <c r="I472" s="94">
        <v>14.64</v>
      </c>
      <c r="J472" s="14" t="s">
        <v>40</v>
      </c>
      <c r="K472" s="14" t="s">
        <v>40</v>
      </c>
      <c r="L472" s="95">
        <v>1.6400000000000001E-2</v>
      </c>
      <c r="M472" s="96">
        <v>1.7</v>
      </c>
      <c r="N472" s="96">
        <v>1.45</v>
      </c>
      <c r="O472" s="94">
        <v>-13.73</v>
      </c>
      <c r="P472" s="95">
        <v>-8.5300000000000001E-2</v>
      </c>
      <c r="Q472" s="96">
        <v>4</v>
      </c>
      <c r="R472" s="94">
        <v>0</v>
      </c>
      <c r="S472" s="14" t="s">
        <v>1596</v>
      </c>
      <c r="T472" s="128">
        <v>4271428383</v>
      </c>
      <c r="U472" s="14" t="s">
        <v>1575</v>
      </c>
    </row>
    <row r="473" spans="1:21" x14ac:dyDescent="0.55000000000000004">
      <c r="A473" s="14" t="s">
        <v>747</v>
      </c>
      <c r="B473" s="124" t="s">
        <v>748</v>
      </c>
      <c r="C473" s="125" t="s">
        <v>32</v>
      </c>
      <c r="D473" s="14" t="s">
        <v>31</v>
      </c>
      <c r="E473" s="14" t="s">
        <v>26</v>
      </c>
      <c r="F473" s="14" t="s">
        <v>46</v>
      </c>
      <c r="G473" s="93">
        <v>42572</v>
      </c>
      <c r="H473" s="94">
        <v>62.05</v>
      </c>
      <c r="I473" s="94">
        <v>71.11</v>
      </c>
      <c r="J473" s="95">
        <v>1.1459999999999999</v>
      </c>
      <c r="K473" s="96">
        <v>25.58</v>
      </c>
      <c r="L473" s="95">
        <v>1.41E-2</v>
      </c>
      <c r="M473" s="96">
        <v>0.9</v>
      </c>
      <c r="N473" s="96">
        <v>1.07</v>
      </c>
      <c r="O473" s="94">
        <v>-19.59</v>
      </c>
      <c r="P473" s="95">
        <v>8.5400000000000004E-2</v>
      </c>
      <c r="Q473" s="96">
        <v>5</v>
      </c>
      <c r="R473" s="94">
        <v>53.04</v>
      </c>
      <c r="S473" s="14" t="s">
        <v>1594</v>
      </c>
      <c r="T473" s="128">
        <v>11698256921</v>
      </c>
      <c r="U473" s="14" t="s">
        <v>1573</v>
      </c>
    </row>
    <row r="474" spans="1:21" x14ac:dyDescent="0.55000000000000004">
      <c r="A474" s="14" t="s">
        <v>749</v>
      </c>
      <c r="B474" s="124" t="s">
        <v>750</v>
      </c>
      <c r="C474" s="125" t="s">
        <v>30</v>
      </c>
      <c r="D474" s="14" t="s">
        <v>31</v>
      </c>
      <c r="E474" s="14" t="s">
        <v>26</v>
      </c>
      <c r="F474" s="14" t="s">
        <v>46</v>
      </c>
      <c r="G474" s="93">
        <v>42582</v>
      </c>
      <c r="H474" s="94">
        <v>0</v>
      </c>
      <c r="I474" s="94">
        <v>6.68</v>
      </c>
      <c r="J474" s="14" t="s">
        <v>40</v>
      </c>
      <c r="K474" s="96">
        <v>6.49</v>
      </c>
      <c r="L474" s="95">
        <v>0.15720000000000001</v>
      </c>
      <c r="M474" s="96">
        <v>2.2000000000000002</v>
      </c>
      <c r="N474" s="96">
        <v>1.31</v>
      </c>
      <c r="O474" s="94">
        <v>-19.489999999999998</v>
      </c>
      <c r="P474" s="95">
        <v>-1.01E-2</v>
      </c>
      <c r="Q474" s="96">
        <v>0</v>
      </c>
      <c r="R474" s="94">
        <v>0</v>
      </c>
      <c r="S474" s="14" t="s">
        <v>1596</v>
      </c>
      <c r="T474" s="128">
        <v>1717632200</v>
      </c>
      <c r="U474" s="14" t="s">
        <v>1595</v>
      </c>
    </row>
    <row r="475" spans="1:21" x14ac:dyDescent="0.55000000000000004">
      <c r="A475" s="14" t="s">
        <v>751</v>
      </c>
      <c r="B475" s="124" t="s">
        <v>752</v>
      </c>
      <c r="C475" s="125" t="s">
        <v>49</v>
      </c>
      <c r="D475" s="14" t="s">
        <v>31</v>
      </c>
      <c r="E475" s="14" t="s">
        <v>26</v>
      </c>
      <c r="F475" s="14" t="s">
        <v>46</v>
      </c>
      <c r="G475" s="93">
        <v>42725</v>
      </c>
      <c r="H475" s="94">
        <v>79.430000000000007</v>
      </c>
      <c r="I475" s="94">
        <v>131</v>
      </c>
      <c r="J475" s="95">
        <v>1.6493</v>
      </c>
      <c r="K475" s="96">
        <v>24.17</v>
      </c>
      <c r="L475" s="95">
        <v>2.58E-2</v>
      </c>
      <c r="M475" s="96">
        <v>0.2</v>
      </c>
      <c r="N475" s="96">
        <v>0.65</v>
      </c>
      <c r="O475" s="94">
        <v>-122.77</v>
      </c>
      <c r="P475" s="95">
        <v>7.8299999999999995E-2</v>
      </c>
      <c r="Q475" s="96">
        <v>20</v>
      </c>
      <c r="R475" s="94">
        <v>78.400000000000006</v>
      </c>
      <c r="S475" s="14" t="s">
        <v>1586</v>
      </c>
      <c r="T475" s="128">
        <v>60743407554</v>
      </c>
      <c r="U475" s="14" t="s">
        <v>1573</v>
      </c>
    </row>
    <row r="476" spans="1:21" x14ac:dyDescent="0.55000000000000004">
      <c r="A476" s="14" t="s">
        <v>753</v>
      </c>
      <c r="B476" s="124" t="s">
        <v>754</v>
      </c>
      <c r="C476" s="125" t="s">
        <v>32</v>
      </c>
      <c r="D476" s="14" t="s">
        <v>31</v>
      </c>
      <c r="E476" s="14" t="s">
        <v>26</v>
      </c>
      <c r="F476" s="14" t="s">
        <v>46</v>
      </c>
      <c r="G476" s="93">
        <v>42549</v>
      </c>
      <c r="H476" s="94">
        <v>0</v>
      </c>
      <c r="I476" s="94">
        <v>34.24</v>
      </c>
      <c r="J476" s="14" t="s">
        <v>40</v>
      </c>
      <c r="K476" s="96">
        <v>155.63999999999999</v>
      </c>
      <c r="L476" s="95">
        <v>2.8999999999999998E-3</v>
      </c>
      <c r="M476" s="96">
        <v>0.2</v>
      </c>
      <c r="N476" s="96">
        <v>3.28</v>
      </c>
      <c r="O476" s="94">
        <v>-15.86</v>
      </c>
      <c r="P476" s="95">
        <v>0.73570000000000002</v>
      </c>
      <c r="Q476" s="96">
        <v>0</v>
      </c>
      <c r="R476" s="94">
        <v>21.3</v>
      </c>
      <c r="S476" s="14" t="s">
        <v>1574</v>
      </c>
      <c r="T476" s="128">
        <v>17122999681</v>
      </c>
      <c r="U476" s="14" t="s">
        <v>1573</v>
      </c>
    </row>
    <row r="477" spans="1:21" x14ac:dyDescent="0.55000000000000004">
      <c r="A477" s="14" t="s">
        <v>755</v>
      </c>
      <c r="B477" s="124" t="s">
        <v>756</v>
      </c>
      <c r="C477" s="125" t="s">
        <v>32</v>
      </c>
      <c r="D477" s="14" t="s">
        <v>31</v>
      </c>
      <c r="E477" s="14" t="s">
        <v>26</v>
      </c>
      <c r="F477" s="14" t="s">
        <v>46</v>
      </c>
      <c r="G477" s="93">
        <v>42792</v>
      </c>
      <c r="H477" s="94">
        <v>23.13</v>
      </c>
      <c r="I477" s="94">
        <v>142.13</v>
      </c>
      <c r="J477" s="95">
        <v>6.1448</v>
      </c>
      <c r="K477" s="96">
        <v>236.88</v>
      </c>
      <c r="L477" s="95">
        <v>0</v>
      </c>
      <c r="M477" s="96">
        <v>1.3</v>
      </c>
      <c r="N477" s="96">
        <v>1.25</v>
      </c>
      <c r="O477" s="94">
        <v>-11.82</v>
      </c>
      <c r="P477" s="95">
        <v>1.1418999999999999</v>
      </c>
      <c r="Q477" s="96">
        <v>0</v>
      </c>
      <c r="R477" s="94">
        <v>11.79</v>
      </c>
      <c r="S477" s="14" t="s">
        <v>1630</v>
      </c>
      <c r="T477" s="128">
        <v>61242732662</v>
      </c>
      <c r="U477" s="14" t="s">
        <v>1573</v>
      </c>
    </row>
    <row r="478" spans="1:21" x14ac:dyDescent="0.55000000000000004">
      <c r="A478" s="14" t="s">
        <v>757</v>
      </c>
      <c r="B478" s="124" t="s">
        <v>758</v>
      </c>
      <c r="C478" s="125" t="s">
        <v>32</v>
      </c>
      <c r="D478" s="14" t="s">
        <v>31</v>
      </c>
      <c r="E478" s="14" t="s">
        <v>26</v>
      </c>
      <c r="F478" s="14" t="s">
        <v>46</v>
      </c>
      <c r="G478" s="93">
        <v>42726</v>
      </c>
      <c r="H478" s="94">
        <v>0</v>
      </c>
      <c r="I478" s="94">
        <v>36.46</v>
      </c>
      <c r="J478" s="14" t="s">
        <v>40</v>
      </c>
      <c r="K478" s="14" t="s">
        <v>40</v>
      </c>
      <c r="L478" s="95">
        <v>0</v>
      </c>
      <c r="M478" s="96">
        <v>1.5</v>
      </c>
      <c r="N478" s="96">
        <v>1.54</v>
      </c>
      <c r="O478" s="94">
        <v>-11.99</v>
      </c>
      <c r="P478" s="95">
        <v>-6.8699999999999997E-2</v>
      </c>
      <c r="Q478" s="96">
        <v>0</v>
      </c>
      <c r="R478" s="94">
        <v>0</v>
      </c>
      <c r="S478" s="14" t="s">
        <v>1596</v>
      </c>
      <c r="T478" s="128">
        <v>7264075286</v>
      </c>
      <c r="U478" s="14" t="s">
        <v>1575</v>
      </c>
    </row>
    <row r="479" spans="1:21" x14ac:dyDescent="0.55000000000000004">
      <c r="A479" s="14" t="s">
        <v>759</v>
      </c>
      <c r="B479" s="124" t="s">
        <v>760</v>
      </c>
      <c r="C479" s="125" t="s">
        <v>36</v>
      </c>
      <c r="D479" s="14" t="s">
        <v>25</v>
      </c>
      <c r="E479" s="14" t="s">
        <v>26</v>
      </c>
      <c r="F479" s="14" t="s">
        <v>27</v>
      </c>
      <c r="G479" s="93">
        <v>42606</v>
      </c>
      <c r="H479" s="94">
        <v>16.829999999999998</v>
      </c>
      <c r="I479" s="94">
        <v>23.91</v>
      </c>
      <c r="J479" s="95">
        <v>1.4207000000000001</v>
      </c>
      <c r="K479" s="96">
        <v>19.28</v>
      </c>
      <c r="L479" s="95">
        <v>2.5899999999999999E-2</v>
      </c>
      <c r="M479" s="96">
        <v>0.3</v>
      </c>
      <c r="N479" s="96">
        <v>0.47</v>
      </c>
      <c r="O479" s="94">
        <v>-38.86</v>
      </c>
      <c r="P479" s="95">
        <v>5.3900000000000003E-2</v>
      </c>
      <c r="Q479" s="96">
        <v>0</v>
      </c>
      <c r="R479" s="94">
        <v>16.72</v>
      </c>
      <c r="S479" s="14" t="s">
        <v>1586</v>
      </c>
      <c r="T479" s="128">
        <v>7665949265</v>
      </c>
      <c r="U479" s="14" t="s">
        <v>1575</v>
      </c>
    </row>
    <row r="480" spans="1:21" x14ac:dyDescent="0.55000000000000004">
      <c r="A480" s="14" t="s">
        <v>66</v>
      </c>
      <c r="B480" s="124" t="s">
        <v>67</v>
      </c>
      <c r="C480" s="125" t="s">
        <v>57</v>
      </c>
      <c r="D480" s="14" t="s">
        <v>37</v>
      </c>
      <c r="E480" s="14" t="s">
        <v>32</v>
      </c>
      <c r="F480" s="14" t="s">
        <v>44</v>
      </c>
      <c r="G480" s="93">
        <v>42693</v>
      </c>
      <c r="H480" s="94">
        <v>59.52</v>
      </c>
      <c r="I480" s="94">
        <v>57.16</v>
      </c>
      <c r="J480" s="95">
        <v>0.96030000000000004</v>
      </c>
      <c r="K480" s="96">
        <v>28.72</v>
      </c>
      <c r="L480" s="95">
        <v>1.12E-2</v>
      </c>
      <c r="M480" s="96">
        <v>0.4</v>
      </c>
      <c r="N480" s="96">
        <v>2.72</v>
      </c>
      <c r="O480" s="94">
        <v>3.28</v>
      </c>
      <c r="P480" s="95">
        <v>0.1011</v>
      </c>
      <c r="Q480" s="96">
        <v>9</v>
      </c>
      <c r="R480" s="94">
        <v>19.3</v>
      </c>
      <c r="S480" s="14" t="s">
        <v>1587</v>
      </c>
      <c r="T480" s="128">
        <v>94292058425</v>
      </c>
      <c r="U480" s="14" t="s">
        <v>1573</v>
      </c>
    </row>
    <row r="481" spans="1:21" x14ac:dyDescent="0.55000000000000004">
      <c r="A481" s="14" t="s">
        <v>761</v>
      </c>
      <c r="B481" s="124" t="s">
        <v>762</v>
      </c>
      <c r="C481" s="125" t="s">
        <v>49</v>
      </c>
      <c r="D481" s="14" t="s">
        <v>31</v>
      </c>
      <c r="E481" s="14" t="s">
        <v>38</v>
      </c>
      <c r="F481" s="14" t="s">
        <v>89</v>
      </c>
      <c r="G481" s="93">
        <v>42608</v>
      </c>
      <c r="H481" s="94">
        <v>62.6</v>
      </c>
      <c r="I481" s="94">
        <v>44.36</v>
      </c>
      <c r="J481" s="95">
        <v>0.70860000000000001</v>
      </c>
      <c r="K481" s="96">
        <v>27.21</v>
      </c>
      <c r="L481" s="95">
        <v>2.5899999999999999E-2</v>
      </c>
      <c r="M481" s="96">
        <v>0.8</v>
      </c>
      <c r="N481" s="96">
        <v>0.84</v>
      </c>
      <c r="O481" s="94">
        <v>-25.9</v>
      </c>
      <c r="P481" s="95">
        <v>9.3600000000000003E-2</v>
      </c>
      <c r="Q481" s="96">
        <v>4</v>
      </c>
      <c r="R481" s="94">
        <v>23.89</v>
      </c>
      <c r="S481" s="14" t="s">
        <v>1638</v>
      </c>
      <c r="T481" s="128">
        <v>15989186500</v>
      </c>
      <c r="U481" s="14" t="s">
        <v>1573</v>
      </c>
    </row>
    <row r="482" spans="1:21" x14ac:dyDescent="0.55000000000000004">
      <c r="A482" s="14" t="s">
        <v>763</v>
      </c>
      <c r="B482" s="124" t="s">
        <v>764</v>
      </c>
      <c r="C482" s="125" t="s">
        <v>57</v>
      </c>
      <c r="D482" s="14" t="s">
        <v>31</v>
      </c>
      <c r="E482" s="14" t="s">
        <v>26</v>
      </c>
      <c r="F482" s="14" t="s">
        <v>46</v>
      </c>
      <c r="G482" s="93">
        <v>42708</v>
      </c>
      <c r="H482" s="94">
        <v>20.46</v>
      </c>
      <c r="I482" s="94">
        <v>45.24</v>
      </c>
      <c r="J482" s="95">
        <v>2.2111000000000001</v>
      </c>
      <c r="K482" s="96">
        <v>36.78</v>
      </c>
      <c r="L482" s="95">
        <v>3.8899999999999997E-2</v>
      </c>
      <c r="M482" s="96">
        <v>0.4</v>
      </c>
      <c r="N482" s="96">
        <v>0.19</v>
      </c>
      <c r="O482" s="94">
        <v>-15.25</v>
      </c>
      <c r="P482" s="95">
        <v>0.1414</v>
      </c>
      <c r="Q482" s="96">
        <v>20</v>
      </c>
      <c r="R482" s="94">
        <v>24.72</v>
      </c>
      <c r="S482" s="14" t="s">
        <v>1580</v>
      </c>
      <c r="T482" s="128">
        <v>6684139809</v>
      </c>
      <c r="U482" s="14" t="s">
        <v>1575</v>
      </c>
    </row>
    <row r="483" spans="1:21" x14ac:dyDescent="0.55000000000000004">
      <c r="A483" s="106" t="s">
        <v>765</v>
      </c>
      <c r="B483" s="124" t="s">
        <v>766</v>
      </c>
      <c r="C483" s="125" t="s">
        <v>30</v>
      </c>
      <c r="D483" s="106" t="s">
        <v>31</v>
      </c>
      <c r="E483" s="14" t="s">
        <v>32</v>
      </c>
      <c r="F483" s="14" t="s">
        <v>33</v>
      </c>
      <c r="G483" s="107">
        <v>42786</v>
      </c>
      <c r="H483" s="108">
        <v>240.68</v>
      </c>
      <c r="I483" s="94">
        <v>247.09</v>
      </c>
      <c r="J483" s="95">
        <v>1.0266</v>
      </c>
      <c r="K483" s="96">
        <v>22.42</v>
      </c>
      <c r="L483" s="95">
        <v>1.4200000000000001E-2</v>
      </c>
      <c r="M483" s="96">
        <v>0.7</v>
      </c>
      <c r="N483" s="109">
        <v>1.22</v>
      </c>
      <c r="O483" s="108">
        <v>-74.790000000000006</v>
      </c>
      <c r="P483" s="95">
        <v>6.9599999999999995E-2</v>
      </c>
      <c r="Q483" s="109">
        <v>14</v>
      </c>
      <c r="R483" s="108">
        <v>88.16</v>
      </c>
      <c r="S483" s="106" t="s">
        <v>1610</v>
      </c>
      <c r="T483" s="128">
        <v>43766752072</v>
      </c>
      <c r="U483" s="14" t="s">
        <v>1573</v>
      </c>
    </row>
    <row r="484" spans="1:21" x14ac:dyDescent="0.55000000000000004">
      <c r="A484" s="14" t="s">
        <v>767</v>
      </c>
      <c r="B484" s="124" t="s">
        <v>768</v>
      </c>
      <c r="C484" s="125" t="s">
        <v>25</v>
      </c>
      <c r="D484" s="14" t="s">
        <v>31</v>
      </c>
      <c r="E484" s="14" t="s">
        <v>26</v>
      </c>
      <c r="F484" s="14" t="s">
        <v>46</v>
      </c>
      <c r="G484" s="93">
        <v>42732</v>
      </c>
      <c r="H484" s="94">
        <v>3.55</v>
      </c>
      <c r="I484" s="94">
        <v>40.42</v>
      </c>
      <c r="J484" s="95">
        <v>11.385899999999999</v>
      </c>
      <c r="K484" s="96">
        <v>404.2</v>
      </c>
      <c r="L484" s="95">
        <v>2.52E-2</v>
      </c>
      <c r="M484" s="96">
        <v>1.1000000000000001</v>
      </c>
      <c r="N484" s="96">
        <v>3.33</v>
      </c>
      <c r="O484" s="94">
        <v>3.55</v>
      </c>
      <c r="P484" s="95">
        <v>1.9784999999999999</v>
      </c>
      <c r="Q484" s="96">
        <v>0</v>
      </c>
      <c r="R484" s="94">
        <v>0</v>
      </c>
      <c r="S484" s="14" t="s">
        <v>1596</v>
      </c>
      <c r="T484" s="128">
        <v>15812142776</v>
      </c>
      <c r="U484" s="14" t="s">
        <v>1573</v>
      </c>
    </row>
    <row r="485" spans="1:21" x14ac:dyDescent="0.55000000000000004">
      <c r="A485" s="14" t="s">
        <v>769</v>
      </c>
      <c r="B485" s="124" t="s">
        <v>770</v>
      </c>
      <c r="C485" s="125" t="s">
        <v>57</v>
      </c>
      <c r="D485" s="14" t="s">
        <v>37</v>
      </c>
      <c r="E485" s="14" t="s">
        <v>26</v>
      </c>
      <c r="F485" s="14" t="s">
        <v>50</v>
      </c>
      <c r="G485" s="93">
        <v>42565</v>
      </c>
      <c r="H485" s="94">
        <v>27.14</v>
      </c>
      <c r="I485" s="94">
        <v>99.6</v>
      </c>
      <c r="J485" s="95">
        <v>3.6699000000000002</v>
      </c>
      <c r="K485" s="96">
        <v>18.48</v>
      </c>
      <c r="L485" s="95">
        <v>0.01</v>
      </c>
      <c r="M485" s="96">
        <v>0.5</v>
      </c>
      <c r="N485" s="96">
        <v>4.9000000000000004</v>
      </c>
      <c r="O485" s="94">
        <v>27.14</v>
      </c>
      <c r="P485" s="95">
        <v>4.99E-2</v>
      </c>
      <c r="Q485" s="96">
        <v>0</v>
      </c>
      <c r="R485" s="94">
        <v>75.94</v>
      </c>
      <c r="S485" s="14" t="s">
        <v>1609</v>
      </c>
      <c r="T485" s="128">
        <v>638027431</v>
      </c>
      <c r="U485" s="14" t="s">
        <v>1595</v>
      </c>
    </row>
    <row r="486" spans="1:21" x14ac:dyDescent="0.55000000000000004">
      <c r="A486" s="14" t="s">
        <v>771</v>
      </c>
      <c r="B486" s="124" t="s">
        <v>772</v>
      </c>
      <c r="C486" s="125" t="s">
        <v>49</v>
      </c>
      <c r="D486" s="14" t="s">
        <v>31</v>
      </c>
      <c r="E486" s="14" t="s">
        <v>26</v>
      </c>
      <c r="F486" s="14" t="s">
        <v>46</v>
      </c>
      <c r="G486" s="93">
        <v>42770</v>
      </c>
      <c r="H486" s="94">
        <v>0</v>
      </c>
      <c r="I486" s="94">
        <v>44.1</v>
      </c>
      <c r="J486" s="14" t="s">
        <v>40</v>
      </c>
      <c r="K486" s="14" t="s">
        <v>40</v>
      </c>
      <c r="L486" s="95">
        <v>4.0800000000000003E-2</v>
      </c>
      <c r="M486" s="96">
        <v>0.4</v>
      </c>
      <c r="N486" s="96">
        <v>0.76</v>
      </c>
      <c r="O486" s="94">
        <v>-98.76</v>
      </c>
      <c r="P486" s="95">
        <v>-9.4399999999999998E-2</v>
      </c>
      <c r="Q486" s="96">
        <v>0</v>
      </c>
      <c r="R486" s="94">
        <v>47.66</v>
      </c>
      <c r="S486" s="14" t="s">
        <v>1574</v>
      </c>
      <c r="T486" s="128">
        <v>555048314</v>
      </c>
      <c r="U486" s="14" t="s">
        <v>1595</v>
      </c>
    </row>
    <row r="487" spans="1:21" x14ac:dyDescent="0.55000000000000004">
      <c r="A487" s="14" t="s">
        <v>773</v>
      </c>
      <c r="B487" s="124" t="s">
        <v>774</v>
      </c>
      <c r="C487" s="125" t="s">
        <v>25</v>
      </c>
      <c r="D487" s="14" t="s">
        <v>31</v>
      </c>
      <c r="E487" s="14" t="s">
        <v>26</v>
      </c>
      <c r="F487" s="14" t="s">
        <v>46</v>
      </c>
      <c r="G487" s="93">
        <v>42718</v>
      </c>
      <c r="H487" s="94">
        <v>79.8</v>
      </c>
      <c r="I487" s="94">
        <v>121.03</v>
      </c>
      <c r="J487" s="95">
        <v>1.5166999999999999</v>
      </c>
      <c r="K487" s="96">
        <v>21.57</v>
      </c>
      <c r="L487" s="95">
        <v>1.95E-2</v>
      </c>
      <c r="M487" s="96">
        <v>1.2</v>
      </c>
      <c r="N487" s="96">
        <v>1.04</v>
      </c>
      <c r="O487" s="94">
        <v>-67.59</v>
      </c>
      <c r="P487" s="95">
        <v>6.54E-2</v>
      </c>
      <c r="Q487" s="96">
        <v>15</v>
      </c>
      <c r="R487" s="94">
        <v>72.03</v>
      </c>
      <c r="S487" s="14" t="s">
        <v>1631</v>
      </c>
      <c r="T487" s="128">
        <v>35470286311</v>
      </c>
      <c r="U487" s="14" t="s">
        <v>1573</v>
      </c>
    </row>
    <row r="488" spans="1:21" x14ac:dyDescent="0.55000000000000004">
      <c r="A488" s="14" t="s">
        <v>775</v>
      </c>
      <c r="B488" s="124" t="s">
        <v>776</v>
      </c>
      <c r="C488" s="125" t="s">
        <v>57</v>
      </c>
      <c r="D488" s="14" t="s">
        <v>37</v>
      </c>
      <c r="E488" s="14" t="s">
        <v>26</v>
      </c>
      <c r="F488" s="14" t="s">
        <v>50</v>
      </c>
      <c r="G488" s="93">
        <v>42613</v>
      </c>
      <c r="H488" s="94">
        <v>20.67</v>
      </c>
      <c r="I488" s="94">
        <v>41.83</v>
      </c>
      <c r="J488" s="95">
        <v>2.0236999999999998</v>
      </c>
      <c r="K488" s="96">
        <v>26.31</v>
      </c>
      <c r="L488" s="95">
        <v>1.7500000000000002E-2</v>
      </c>
      <c r="M488" s="96">
        <v>1.5</v>
      </c>
      <c r="N488" s="96">
        <v>2.0699999999999998</v>
      </c>
      <c r="O488" s="94">
        <v>-2.74</v>
      </c>
      <c r="P488" s="95">
        <v>8.8999999999999996E-2</v>
      </c>
      <c r="Q488" s="96">
        <v>4</v>
      </c>
      <c r="R488" s="94">
        <v>21.7</v>
      </c>
      <c r="S488" s="14" t="s">
        <v>1572</v>
      </c>
      <c r="T488" s="128">
        <v>11609056398</v>
      </c>
      <c r="U488" s="14" t="s">
        <v>1573</v>
      </c>
    </row>
    <row r="489" spans="1:21" x14ac:dyDescent="0.55000000000000004">
      <c r="A489" s="14" t="s">
        <v>777</v>
      </c>
      <c r="B489" s="124" t="s">
        <v>778</v>
      </c>
      <c r="C489" s="125" t="s">
        <v>49</v>
      </c>
      <c r="D489" s="14" t="s">
        <v>37</v>
      </c>
      <c r="E489" s="14" t="s">
        <v>26</v>
      </c>
      <c r="F489" s="14" t="s">
        <v>50</v>
      </c>
      <c r="G489" s="93">
        <v>42579</v>
      </c>
      <c r="H489" s="94">
        <v>68.349999999999994</v>
      </c>
      <c r="I489" s="94">
        <v>87.35</v>
      </c>
      <c r="J489" s="95">
        <v>1.278</v>
      </c>
      <c r="K489" s="96">
        <v>23.48</v>
      </c>
      <c r="L489" s="95">
        <v>1.6500000000000001E-2</v>
      </c>
      <c r="M489" s="96">
        <v>1.1000000000000001</v>
      </c>
      <c r="N489" s="14" t="s">
        <v>40</v>
      </c>
      <c r="O489" s="14" t="s">
        <v>40</v>
      </c>
      <c r="P489" s="95">
        <v>7.4899999999999994E-2</v>
      </c>
      <c r="Q489" s="96">
        <v>5</v>
      </c>
      <c r="R489" s="94">
        <v>60.74</v>
      </c>
      <c r="S489" s="14" t="s">
        <v>1594</v>
      </c>
      <c r="T489" s="128">
        <v>19887813499</v>
      </c>
      <c r="U489" s="14" t="s">
        <v>1573</v>
      </c>
    </row>
    <row r="490" spans="1:21" x14ac:dyDescent="0.55000000000000004">
      <c r="A490" s="14" t="s">
        <v>779</v>
      </c>
      <c r="B490" s="124" t="s">
        <v>780</v>
      </c>
      <c r="C490" s="125" t="s">
        <v>57</v>
      </c>
      <c r="D490" s="14" t="s">
        <v>37</v>
      </c>
      <c r="E490" s="14" t="s">
        <v>26</v>
      </c>
      <c r="F490" s="14" t="s">
        <v>50</v>
      </c>
      <c r="G490" s="93">
        <v>42733</v>
      </c>
      <c r="H490" s="94">
        <v>22.51</v>
      </c>
      <c r="I490" s="94">
        <v>62.57</v>
      </c>
      <c r="J490" s="95">
        <v>2.7797000000000001</v>
      </c>
      <c r="K490" s="96">
        <v>35.549999999999997</v>
      </c>
      <c r="L490" s="95">
        <v>2.4E-2</v>
      </c>
      <c r="M490" s="96">
        <v>1.5</v>
      </c>
      <c r="N490" s="96">
        <v>3.53</v>
      </c>
      <c r="O490" s="94">
        <v>-2.14</v>
      </c>
      <c r="P490" s="95">
        <v>0.1353</v>
      </c>
      <c r="Q490" s="96">
        <v>7</v>
      </c>
      <c r="R490" s="94">
        <v>34.1</v>
      </c>
      <c r="S490" s="14" t="s">
        <v>1598</v>
      </c>
      <c r="T490" s="128">
        <v>20510447965</v>
      </c>
      <c r="U490" s="14" t="s">
        <v>1573</v>
      </c>
    </row>
    <row r="491" spans="1:21" x14ac:dyDescent="0.55000000000000004">
      <c r="A491" s="14" t="s">
        <v>781</v>
      </c>
      <c r="B491" s="124" t="s">
        <v>782</v>
      </c>
      <c r="C491" s="125" t="s">
        <v>49</v>
      </c>
      <c r="D491" s="14" t="s">
        <v>37</v>
      </c>
      <c r="E491" s="14" t="s">
        <v>26</v>
      </c>
      <c r="F491" s="14" t="s">
        <v>50</v>
      </c>
      <c r="G491" s="93">
        <v>42532</v>
      </c>
      <c r="H491" s="94">
        <v>39</v>
      </c>
      <c r="I491" s="94">
        <v>101.48</v>
      </c>
      <c r="J491" s="95">
        <v>2.6021000000000001</v>
      </c>
      <c r="K491" s="96">
        <v>89.02</v>
      </c>
      <c r="L491" s="95">
        <v>4.1999999999999997E-3</v>
      </c>
      <c r="M491" s="96">
        <v>1.3</v>
      </c>
      <c r="N491" s="96">
        <v>2.44</v>
      </c>
      <c r="O491" s="94">
        <v>4.82</v>
      </c>
      <c r="P491" s="95">
        <v>0.40260000000000001</v>
      </c>
      <c r="Q491" s="96">
        <v>5</v>
      </c>
      <c r="R491" s="94">
        <v>15.73</v>
      </c>
      <c r="S491" s="14" t="s">
        <v>1572</v>
      </c>
      <c r="T491" s="128">
        <v>55870362927</v>
      </c>
      <c r="U491" s="14" t="s">
        <v>1573</v>
      </c>
    </row>
    <row r="492" spans="1:21" x14ac:dyDescent="0.55000000000000004">
      <c r="A492" s="14" t="s">
        <v>783</v>
      </c>
      <c r="B492" s="124" t="s">
        <v>784</v>
      </c>
      <c r="C492" s="125" t="s">
        <v>57</v>
      </c>
      <c r="D492" s="14" t="s">
        <v>37</v>
      </c>
      <c r="E492" s="14" t="s">
        <v>32</v>
      </c>
      <c r="F492" s="14" t="s">
        <v>44</v>
      </c>
      <c r="G492" s="93">
        <v>42775</v>
      </c>
      <c r="H492" s="94">
        <v>46.13</v>
      </c>
      <c r="I492" s="94">
        <v>49.03</v>
      </c>
      <c r="J492" s="95">
        <v>1.0629</v>
      </c>
      <c r="K492" s="96">
        <v>26.65</v>
      </c>
      <c r="L492" s="95">
        <v>1.55E-2</v>
      </c>
      <c r="M492" s="96">
        <v>0.9</v>
      </c>
      <c r="N492" s="96">
        <v>1.74</v>
      </c>
      <c r="O492" s="94">
        <v>-30.88</v>
      </c>
      <c r="P492" s="95">
        <v>9.0700000000000003E-2</v>
      </c>
      <c r="Q492" s="96">
        <v>0</v>
      </c>
      <c r="R492" s="94">
        <v>39.15</v>
      </c>
      <c r="S492" s="14" t="s">
        <v>1609</v>
      </c>
      <c r="T492" s="128">
        <v>24050569345</v>
      </c>
      <c r="U492" s="14" t="s">
        <v>1573</v>
      </c>
    </row>
    <row r="493" spans="1:21" x14ac:dyDescent="0.55000000000000004">
      <c r="A493" s="14" t="s">
        <v>785</v>
      </c>
      <c r="B493" s="124" t="s">
        <v>786</v>
      </c>
      <c r="C493" s="125" t="s">
        <v>49</v>
      </c>
      <c r="D493" s="14" t="s">
        <v>37</v>
      </c>
      <c r="E493" s="14" t="s">
        <v>26</v>
      </c>
      <c r="F493" s="14" t="s">
        <v>50</v>
      </c>
      <c r="G493" s="93">
        <v>42780</v>
      </c>
      <c r="H493" s="94">
        <v>0.3</v>
      </c>
      <c r="I493" s="94">
        <v>12.82</v>
      </c>
      <c r="J493" s="95">
        <v>42.7333</v>
      </c>
      <c r="K493" s="129">
        <v>1282</v>
      </c>
      <c r="L493" s="95">
        <v>1.5599999999999999E-2</v>
      </c>
      <c r="M493" s="96">
        <v>2</v>
      </c>
      <c r="N493" s="96">
        <v>1.54</v>
      </c>
      <c r="O493" s="94">
        <v>0.03</v>
      </c>
      <c r="P493" s="95">
        <v>6.3674999999999997</v>
      </c>
      <c r="Q493" s="96">
        <v>2</v>
      </c>
      <c r="R493" s="94">
        <v>0</v>
      </c>
      <c r="S493" s="14" t="s">
        <v>1593</v>
      </c>
      <c r="T493" s="128">
        <v>7498375746</v>
      </c>
      <c r="U493" s="14" t="s">
        <v>1575</v>
      </c>
    </row>
    <row r="494" spans="1:21" x14ac:dyDescent="0.55000000000000004">
      <c r="A494" s="14" t="s">
        <v>26</v>
      </c>
      <c r="B494" s="124" t="s">
        <v>45</v>
      </c>
      <c r="C494" s="125" t="s">
        <v>30</v>
      </c>
      <c r="D494" s="14" t="s">
        <v>31</v>
      </c>
      <c r="E494" s="14" t="s">
        <v>26</v>
      </c>
      <c r="F494" s="14" t="s">
        <v>46</v>
      </c>
      <c r="G494" s="93">
        <v>42695</v>
      </c>
      <c r="H494" s="94">
        <v>18.82</v>
      </c>
      <c r="I494" s="94">
        <v>61.28</v>
      </c>
      <c r="J494" s="95">
        <v>3.2561</v>
      </c>
      <c r="K494" s="96">
        <v>50.64</v>
      </c>
      <c r="L494" s="95">
        <v>3.8699999999999998E-2</v>
      </c>
      <c r="M494" s="96">
        <v>0.4</v>
      </c>
      <c r="N494" s="96">
        <v>0.82</v>
      </c>
      <c r="O494" s="94">
        <v>-21.87</v>
      </c>
      <c r="P494" s="95">
        <v>0.2107</v>
      </c>
      <c r="Q494" s="96">
        <v>18</v>
      </c>
      <c r="R494" s="94">
        <v>29.1</v>
      </c>
      <c r="S494" s="14" t="s">
        <v>1580</v>
      </c>
      <c r="T494" s="128">
        <v>15834416115</v>
      </c>
      <c r="U494" s="14" t="s">
        <v>1573</v>
      </c>
    </row>
    <row r="495" spans="1:21" x14ac:dyDescent="0.55000000000000004">
      <c r="A495" s="14" t="s">
        <v>787</v>
      </c>
      <c r="B495" s="124" t="s">
        <v>788</v>
      </c>
      <c r="C495" s="125" t="s">
        <v>49</v>
      </c>
      <c r="D495" s="14" t="s">
        <v>31</v>
      </c>
      <c r="E495" s="14" t="s">
        <v>38</v>
      </c>
      <c r="F495" s="14" t="s">
        <v>89</v>
      </c>
      <c r="G495" s="93">
        <v>42544</v>
      </c>
      <c r="H495" s="94">
        <v>36.06</v>
      </c>
      <c r="I495" s="94">
        <v>19.8</v>
      </c>
      <c r="J495" s="95">
        <v>0.54910000000000003</v>
      </c>
      <c r="K495" s="96">
        <v>21.06</v>
      </c>
      <c r="L495" s="95">
        <v>0</v>
      </c>
      <c r="M495" s="96">
        <v>1.5</v>
      </c>
      <c r="N495" s="96">
        <v>1.31</v>
      </c>
      <c r="O495" s="94">
        <v>-42.73</v>
      </c>
      <c r="P495" s="95">
        <v>6.2799999999999995E-2</v>
      </c>
      <c r="Q495" s="96">
        <v>0</v>
      </c>
      <c r="R495" s="94">
        <v>9.65</v>
      </c>
      <c r="S495" s="14" t="s">
        <v>1603</v>
      </c>
      <c r="T495" s="128">
        <v>3229089509</v>
      </c>
      <c r="U495" s="14" t="s">
        <v>1575</v>
      </c>
    </row>
    <row r="496" spans="1:21" x14ac:dyDescent="0.55000000000000004">
      <c r="A496" s="14" t="s">
        <v>789</v>
      </c>
      <c r="B496" s="124" t="s">
        <v>790</v>
      </c>
      <c r="C496" s="125" t="s">
        <v>25</v>
      </c>
      <c r="D496" s="14" t="s">
        <v>31</v>
      </c>
      <c r="E496" s="14" t="s">
        <v>26</v>
      </c>
      <c r="F496" s="14" t="s">
        <v>46</v>
      </c>
      <c r="G496" s="93">
        <v>42563</v>
      </c>
      <c r="H496" s="94">
        <v>4.1399999999999997</v>
      </c>
      <c r="I496" s="94">
        <v>54.05</v>
      </c>
      <c r="J496" s="95">
        <v>13.0556</v>
      </c>
      <c r="K496" s="96">
        <v>40.64</v>
      </c>
      <c r="L496" s="95">
        <v>4.5100000000000001E-2</v>
      </c>
      <c r="M496" s="96">
        <v>1.2</v>
      </c>
      <c r="N496" s="96">
        <v>0.56000000000000005</v>
      </c>
      <c r="O496" s="94">
        <v>-67.39</v>
      </c>
      <c r="P496" s="95">
        <v>0.16070000000000001</v>
      </c>
      <c r="Q496" s="96">
        <v>14</v>
      </c>
      <c r="R496" s="94">
        <v>6.34</v>
      </c>
      <c r="S496" s="14" t="s">
        <v>1586</v>
      </c>
      <c r="T496" s="128">
        <v>11419384078</v>
      </c>
      <c r="U496" s="14" t="s">
        <v>1573</v>
      </c>
    </row>
    <row r="497" spans="1:21" x14ac:dyDescent="0.55000000000000004">
      <c r="A497" s="14" t="s">
        <v>791</v>
      </c>
      <c r="B497" s="124" t="s">
        <v>792</v>
      </c>
      <c r="C497" s="125" t="s">
        <v>30</v>
      </c>
      <c r="D497" s="14" t="s">
        <v>31</v>
      </c>
      <c r="E497" s="14" t="s">
        <v>26</v>
      </c>
      <c r="F497" s="14" t="s">
        <v>46</v>
      </c>
      <c r="G497" s="93">
        <v>42551</v>
      </c>
      <c r="H497" s="94">
        <v>0</v>
      </c>
      <c r="I497" s="94">
        <v>31.08</v>
      </c>
      <c r="J497" s="14" t="s">
        <v>40</v>
      </c>
      <c r="K497" s="96">
        <v>30.17</v>
      </c>
      <c r="L497" s="95">
        <v>2.5700000000000001E-2</v>
      </c>
      <c r="M497" s="96">
        <v>1.3</v>
      </c>
      <c r="N497" s="96">
        <v>1.79</v>
      </c>
      <c r="O497" s="94">
        <v>-29.48</v>
      </c>
      <c r="P497" s="95">
        <v>0.1084</v>
      </c>
      <c r="Q497" s="96">
        <v>0</v>
      </c>
      <c r="R497" s="94">
        <v>18.420000000000002</v>
      </c>
      <c r="S497" s="14" t="s">
        <v>1590</v>
      </c>
      <c r="T497" s="128">
        <v>5153343521</v>
      </c>
      <c r="U497" s="14" t="s">
        <v>1575</v>
      </c>
    </row>
    <row r="498" spans="1:21" x14ac:dyDescent="0.55000000000000004">
      <c r="A498" s="14" t="s">
        <v>793</v>
      </c>
      <c r="B498" s="124" t="s">
        <v>794</v>
      </c>
      <c r="C498" s="125" t="s">
        <v>49</v>
      </c>
      <c r="D498" s="14" t="s">
        <v>31</v>
      </c>
      <c r="E498" s="14" t="s">
        <v>32</v>
      </c>
      <c r="F498" s="14" t="s">
        <v>33</v>
      </c>
      <c r="G498" s="93">
        <v>42575</v>
      </c>
      <c r="H498" s="94">
        <v>82.94</v>
      </c>
      <c r="I498" s="94">
        <v>85.1</v>
      </c>
      <c r="J498" s="95">
        <v>1.026</v>
      </c>
      <c r="K498" s="96">
        <v>19.7</v>
      </c>
      <c r="L498" s="95">
        <v>2.41E-2</v>
      </c>
      <c r="M498" s="96">
        <v>1.3</v>
      </c>
      <c r="N498" s="96">
        <v>0.89</v>
      </c>
      <c r="O498" s="94">
        <v>-34.89</v>
      </c>
      <c r="P498" s="95">
        <v>5.6000000000000001E-2</v>
      </c>
      <c r="Q498" s="96">
        <v>7</v>
      </c>
      <c r="R498" s="94">
        <v>31.76</v>
      </c>
      <c r="S498" s="14" t="s">
        <v>1583</v>
      </c>
      <c r="T498" s="128">
        <v>19963159825</v>
      </c>
      <c r="U498" s="14" t="s">
        <v>1573</v>
      </c>
    </row>
    <row r="499" spans="1:21" x14ac:dyDescent="0.55000000000000004">
      <c r="A499" s="14" t="s">
        <v>795</v>
      </c>
      <c r="B499" s="124" t="s">
        <v>796</v>
      </c>
      <c r="C499" s="125" t="s">
        <v>118</v>
      </c>
      <c r="D499" s="14" t="s">
        <v>37</v>
      </c>
      <c r="E499" s="14" t="s">
        <v>32</v>
      </c>
      <c r="F499" s="14" t="s">
        <v>44</v>
      </c>
      <c r="G499" s="93">
        <v>42568</v>
      </c>
      <c r="H499" s="94">
        <v>39.25</v>
      </c>
      <c r="I499" s="94">
        <v>42.59</v>
      </c>
      <c r="J499" s="95">
        <v>1.0851</v>
      </c>
      <c r="K499" s="96">
        <v>18.12</v>
      </c>
      <c r="L499" s="95">
        <v>1.41E-2</v>
      </c>
      <c r="M499" s="96">
        <v>1.1000000000000001</v>
      </c>
      <c r="N499" s="96">
        <v>3.74</v>
      </c>
      <c r="O499" s="94">
        <v>-0.13</v>
      </c>
      <c r="P499" s="95">
        <v>4.8099999999999997E-2</v>
      </c>
      <c r="Q499" s="96">
        <v>4</v>
      </c>
      <c r="R499" s="94">
        <v>26.17</v>
      </c>
      <c r="S499" s="14" t="s">
        <v>1584</v>
      </c>
      <c r="T499" s="128">
        <v>172817040121</v>
      </c>
      <c r="U499" s="14" t="s">
        <v>1573</v>
      </c>
    </row>
    <row r="500" spans="1:21" x14ac:dyDescent="0.55000000000000004">
      <c r="A500" s="14" t="s">
        <v>797</v>
      </c>
      <c r="B500" s="124" t="s">
        <v>798</v>
      </c>
      <c r="C500" s="125" t="s">
        <v>25</v>
      </c>
      <c r="D500" s="14" t="s">
        <v>31</v>
      </c>
      <c r="E500" s="14" t="s">
        <v>32</v>
      </c>
      <c r="F500" s="14" t="s">
        <v>33</v>
      </c>
      <c r="G500" s="93">
        <v>42575</v>
      </c>
      <c r="H500" s="94">
        <v>327.92</v>
      </c>
      <c r="I500" s="94">
        <v>271.70999999999998</v>
      </c>
      <c r="J500" s="95">
        <v>0.8286</v>
      </c>
      <c r="K500" s="96">
        <v>31.89</v>
      </c>
      <c r="L500" s="95">
        <v>0</v>
      </c>
      <c r="M500" s="96">
        <v>0.7</v>
      </c>
      <c r="N500" s="96">
        <v>1.1200000000000001</v>
      </c>
      <c r="O500" s="94">
        <v>-18.05</v>
      </c>
      <c r="P500" s="95">
        <v>0.11700000000000001</v>
      </c>
      <c r="Q500" s="96">
        <v>0</v>
      </c>
      <c r="R500" s="94">
        <v>68.67</v>
      </c>
      <c r="S500" s="14" t="s">
        <v>1578</v>
      </c>
      <c r="T500" s="128">
        <v>25183703302</v>
      </c>
      <c r="U500" s="14" t="s">
        <v>1573</v>
      </c>
    </row>
    <row r="501" spans="1:21" x14ac:dyDescent="0.55000000000000004">
      <c r="A501" s="14" t="s">
        <v>799</v>
      </c>
      <c r="B501" s="124" t="s">
        <v>800</v>
      </c>
      <c r="C501" s="125" t="s">
        <v>25</v>
      </c>
      <c r="D501" s="14" t="s">
        <v>31</v>
      </c>
      <c r="E501" s="14" t="s">
        <v>26</v>
      </c>
      <c r="F501" s="14" t="s">
        <v>46</v>
      </c>
      <c r="G501" s="93">
        <v>42793</v>
      </c>
      <c r="H501" s="94">
        <v>0</v>
      </c>
      <c r="I501" s="94">
        <v>65.55</v>
      </c>
      <c r="J501" s="14" t="s">
        <v>40</v>
      </c>
      <c r="K501" s="14" t="s">
        <v>40</v>
      </c>
      <c r="L501" s="95">
        <v>4.6100000000000002E-2</v>
      </c>
      <c r="M501" s="96">
        <v>0.8</v>
      </c>
      <c r="N501" s="96">
        <v>1.32</v>
      </c>
      <c r="O501" s="94">
        <v>-17.260000000000002</v>
      </c>
      <c r="P501" s="95">
        <v>-0.25530000000000003</v>
      </c>
      <c r="Q501" s="96">
        <v>15</v>
      </c>
      <c r="R501" s="94">
        <v>14.88</v>
      </c>
      <c r="S501" s="14" t="s">
        <v>1596</v>
      </c>
      <c r="T501" s="128">
        <v>50547093306</v>
      </c>
      <c r="U501" s="14" t="s">
        <v>1573</v>
      </c>
    </row>
    <row r="502" spans="1:21" x14ac:dyDescent="0.55000000000000004">
      <c r="A502" s="14" t="s">
        <v>801</v>
      </c>
      <c r="B502" s="124" t="s">
        <v>802</v>
      </c>
      <c r="C502" s="125" t="s">
        <v>57</v>
      </c>
      <c r="D502" s="14" t="s">
        <v>37</v>
      </c>
      <c r="E502" s="14" t="s">
        <v>26</v>
      </c>
      <c r="F502" s="14" t="s">
        <v>50</v>
      </c>
      <c r="G502" s="93">
        <v>42533</v>
      </c>
      <c r="H502" s="94">
        <v>30.29</v>
      </c>
      <c r="I502" s="94">
        <v>61.42</v>
      </c>
      <c r="J502" s="95">
        <v>2.0276999999999998</v>
      </c>
      <c r="K502" s="96">
        <v>33.56</v>
      </c>
      <c r="L502" s="95">
        <v>2.6700000000000002E-2</v>
      </c>
      <c r="M502" s="96">
        <v>0.9</v>
      </c>
      <c r="N502" s="96">
        <v>1.0900000000000001</v>
      </c>
      <c r="O502" s="94">
        <v>0.86</v>
      </c>
      <c r="P502" s="95">
        <v>0.12529999999999999</v>
      </c>
      <c r="Q502" s="96">
        <v>3</v>
      </c>
      <c r="R502" s="94">
        <v>15.57</v>
      </c>
      <c r="S502" s="14" t="s">
        <v>1583</v>
      </c>
      <c r="T502" s="128">
        <v>21940304461</v>
      </c>
      <c r="U502" s="14" t="s">
        <v>1573</v>
      </c>
    </row>
    <row r="503" spans="1:21" x14ac:dyDescent="0.55000000000000004">
      <c r="A503" s="14" t="s">
        <v>803</v>
      </c>
      <c r="B503" s="124" t="s">
        <v>804</v>
      </c>
      <c r="C503" s="125" t="s">
        <v>43</v>
      </c>
      <c r="D503" s="14" t="s">
        <v>25</v>
      </c>
      <c r="E503" s="14" t="s">
        <v>32</v>
      </c>
      <c r="F503" s="14" t="s">
        <v>125</v>
      </c>
      <c r="G503" s="93">
        <v>42541</v>
      </c>
      <c r="H503" s="94">
        <v>22.89</v>
      </c>
      <c r="I503" s="94">
        <v>19.2</v>
      </c>
      <c r="J503" s="95">
        <v>0.83879999999999999</v>
      </c>
      <c r="K503" s="96">
        <v>23.13</v>
      </c>
      <c r="L503" s="95">
        <v>3.49E-2</v>
      </c>
      <c r="M503" s="96">
        <v>0.8</v>
      </c>
      <c r="N503" s="14" t="s">
        <v>40</v>
      </c>
      <c r="O503" s="14" t="s">
        <v>40</v>
      </c>
      <c r="P503" s="95">
        <v>7.3200000000000001E-2</v>
      </c>
      <c r="Q503" s="96">
        <v>20</v>
      </c>
      <c r="R503" s="94">
        <v>17.28</v>
      </c>
      <c r="S503" s="14" t="s">
        <v>1601</v>
      </c>
      <c r="T503" s="128">
        <v>5984914529</v>
      </c>
      <c r="U503" s="14" t="s">
        <v>1575</v>
      </c>
    </row>
    <row r="504" spans="1:21" x14ac:dyDescent="0.55000000000000004">
      <c r="A504" s="14" t="s">
        <v>805</v>
      </c>
      <c r="B504" s="124" t="s">
        <v>806</v>
      </c>
      <c r="C504" s="125" t="s">
        <v>30</v>
      </c>
      <c r="D504" s="14" t="s">
        <v>31</v>
      </c>
      <c r="E504" s="14" t="s">
        <v>26</v>
      </c>
      <c r="F504" s="14" t="s">
        <v>46</v>
      </c>
      <c r="G504" s="93">
        <v>42570</v>
      </c>
      <c r="H504" s="94">
        <v>1.8</v>
      </c>
      <c r="I504" s="94">
        <v>13.64</v>
      </c>
      <c r="J504" s="95">
        <v>7.5777999999999999</v>
      </c>
      <c r="K504" s="96">
        <v>8.1199999999999992</v>
      </c>
      <c r="L504" s="95">
        <v>5.5E-2</v>
      </c>
      <c r="M504" s="96">
        <v>1.4</v>
      </c>
      <c r="N504" s="96">
        <v>1.1299999999999999</v>
      </c>
      <c r="O504" s="94">
        <v>-18.989999999999998</v>
      </c>
      <c r="P504" s="95">
        <v>-1.9E-3</v>
      </c>
      <c r="Q504" s="96">
        <v>1</v>
      </c>
      <c r="R504" s="94">
        <v>4.97</v>
      </c>
      <c r="S504" s="14" t="s">
        <v>1583</v>
      </c>
      <c r="T504" s="128">
        <v>2528031076</v>
      </c>
      <c r="U504" s="14" t="s">
        <v>1575</v>
      </c>
    </row>
    <row r="505" spans="1:21" x14ac:dyDescent="0.55000000000000004">
      <c r="A505" s="14" t="s">
        <v>807</v>
      </c>
      <c r="B505" s="124" t="s">
        <v>808</v>
      </c>
      <c r="C505" s="125" t="s">
        <v>49</v>
      </c>
      <c r="D505" s="14" t="s">
        <v>37</v>
      </c>
      <c r="E505" s="14" t="s">
        <v>26</v>
      </c>
      <c r="F505" s="14" t="s">
        <v>50</v>
      </c>
      <c r="G505" s="93">
        <v>42771</v>
      </c>
      <c r="H505" s="94">
        <v>41.72</v>
      </c>
      <c r="I505" s="94">
        <v>66.81</v>
      </c>
      <c r="J505" s="95">
        <v>1.6013999999999999</v>
      </c>
      <c r="K505" s="96">
        <v>21.35</v>
      </c>
      <c r="L505" s="95">
        <v>1.44E-2</v>
      </c>
      <c r="M505" s="96">
        <v>1.3</v>
      </c>
      <c r="N505" s="96">
        <v>1.1100000000000001</v>
      </c>
      <c r="O505" s="94">
        <v>-26.57</v>
      </c>
      <c r="P505" s="95">
        <v>6.4199999999999993E-2</v>
      </c>
      <c r="Q505" s="96">
        <v>7</v>
      </c>
      <c r="R505" s="94">
        <v>37.880000000000003</v>
      </c>
      <c r="S505" s="14" t="s">
        <v>1578</v>
      </c>
      <c r="T505" s="128">
        <v>23509488838</v>
      </c>
      <c r="U505" s="14" t="s">
        <v>1573</v>
      </c>
    </row>
    <row r="506" spans="1:21" x14ac:dyDescent="0.55000000000000004">
      <c r="A506" s="14" t="s">
        <v>809</v>
      </c>
      <c r="B506" s="124" t="s">
        <v>810</v>
      </c>
      <c r="C506" s="125" t="s">
        <v>25</v>
      </c>
      <c r="D506" s="14" t="s">
        <v>31</v>
      </c>
      <c r="E506" s="14" t="s">
        <v>26</v>
      </c>
      <c r="F506" s="14" t="s">
        <v>46</v>
      </c>
      <c r="G506" s="93">
        <v>42582</v>
      </c>
      <c r="H506" s="94">
        <v>29.39</v>
      </c>
      <c r="I506" s="94">
        <v>66.75</v>
      </c>
      <c r="J506" s="95">
        <v>2.2711999999999999</v>
      </c>
      <c r="K506" s="96">
        <v>25.28</v>
      </c>
      <c r="L506" s="95">
        <v>2.7300000000000001E-2</v>
      </c>
      <c r="M506" s="96">
        <v>0.2</v>
      </c>
      <c r="N506" s="96">
        <v>0.94</v>
      </c>
      <c r="O506" s="94">
        <v>-85.66</v>
      </c>
      <c r="P506" s="95">
        <v>8.3900000000000002E-2</v>
      </c>
      <c r="Q506" s="96">
        <v>0</v>
      </c>
      <c r="R506" s="94">
        <v>51.74</v>
      </c>
      <c r="S506" s="14" t="s">
        <v>1586</v>
      </c>
      <c r="T506" s="128">
        <v>33787153348</v>
      </c>
      <c r="U506" s="14" t="s">
        <v>1573</v>
      </c>
    </row>
    <row r="507" spans="1:21" x14ac:dyDescent="0.55000000000000004">
      <c r="A507" s="14" t="s">
        <v>811</v>
      </c>
      <c r="B507" s="124" t="s">
        <v>812</v>
      </c>
      <c r="C507" s="125" t="s">
        <v>25</v>
      </c>
      <c r="D507" s="14" t="s">
        <v>31</v>
      </c>
      <c r="E507" s="14" t="s">
        <v>32</v>
      </c>
      <c r="F507" s="14" t="s">
        <v>33</v>
      </c>
      <c r="G507" s="93">
        <v>42571</v>
      </c>
      <c r="H507" s="94">
        <v>1911.37</v>
      </c>
      <c r="I507" s="94">
        <v>1724.13</v>
      </c>
      <c r="J507" s="95">
        <v>0.90200000000000002</v>
      </c>
      <c r="K507" s="96">
        <v>34.729999999999997</v>
      </c>
      <c r="L507" s="95">
        <v>0</v>
      </c>
      <c r="M507" s="96">
        <v>1.6</v>
      </c>
      <c r="N507" s="96">
        <v>2.4500000000000002</v>
      </c>
      <c r="O507" s="94">
        <v>-88.12</v>
      </c>
      <c r="P507" s="95">
        <v>0.13109999999999999</v>
      </c>
      <c r="Q507" s="96">
        <v>0</v>
      </c>
      <c r="R507" s="94">
        <v>504.37</v>
      </c>
      <c r="S507" s="14" t="s">
        <v>1635</v>
      </c>
      <c r="T507" s="128">
        <v>85097548446</v>
      </c>
      <c r="U507" s="14" t="s">
        <v>1573</v>
      </c>
    </row>
    <row r="508" spans="1:21" x14ac:dyDescent="0.55000000000000004">
      <c r="A508" s="14" t="s">
        <v>813</v>
      </c>
      <c r="B508" s="124" t="s">
        <v>814</v>
      </c>
      <c r="C508" s="125" t="s">
        <v>57</v>
      </c>
      <c r="D508" s="14" t="s">
        <v>37</v>
      </c>
      <c r="E508" s="14" t="s">
        <v>26</v>
      </c>
      <c r="F508" s="14" t="s">
        <v>50</v>
      </c>
      <c r="G508" s="93">
        <v>42607</v>
      </c>
      <c r="H508" s="94">
        <v>29.67</v>
      </c>
      <c r="I508" s="94">
        <v>45.45</v>
      </c>
      <c r="J508" s="95">
        <v>1.5319</v>
      </c>
      <c r="K508" s="96">
        <v>20.38</v>
      </c>
      <c r="L508" s="95">
        <v>1.9800000000000002E-2</v>
      </c>
      <c r="M508" s="96">
        <v>0.9</v>
      </c>
      <c r="N508" s="96">
        <v>2.11</v>
      </c>
      <c r="O508" s="94">
        <v>-3.39</v>
      </c>
      <c r="P508" s="95">
        <v>5.9400000000000001E-2</v>
      </c>
      <c r="Q508" s="96">
        <v>8</v>
      </c>
      <c r="R508" s="94">
        <v>29.23</v>
      </c>
      <c r="S508" s="14" t="s">
        <v>1591</v>
      </c>
      <c r="T508" s="128">
        <v>4459804959</v>
      </c>
      <c r="U508" s="14" t="s">
        <v>1575</v>
      </c>
    </row>
    <row r="509" spans="1:21" x14ac:dyDescent="0.55000000000000004">
      <c r="A509" s="14" t="s">
        <v>815</v>
      </c>
      <c r="B509" s="124" t="s">
        <v>816</v>
      </c>
      <c r="C509" s="125" t="s">
        <v>30</v>
      </c>
      <c r="D509" s="14" t="s">
        <v>31</v>
      </c>
      <c r="E509" s="14" t="s">
        <v>26</v>
      </c>
      <c r="F509" s="14" t="s">
        <v>46</v>
      </c>
      <c r="G509" s="93">
        <v>42608</v>
      </c>
      <c r="H509" s="94">
        <v>23.63</v>
      </c>
      <c r="I509" s="94">
        <v>45.98</v>
      </c>
      <c r="J509" s="95">
        <v>1.9458</v>
      </c>
      <c r="K509" s="96">
        <v>16.36</v>
      </c>
      <c r="L509" s="95">
        <v>3.4799999999999998E-2</v>
      </c>
      <c r="M509" s="96">
        <v>0.3</v>
      </c>
      <c r="N509" s="96">
        <v>1.1200000000000001</v>
      </c>
      <c r="O509" s="94">
        <v>-43.78</v>
      </c>
      <c r="P509" s="95">
        <v>3.9300000000000002E-2</v>
      </c>
      <c r="Q509" s="96">
        <v>5</v>
      </c>
      <c r="R509" s="94">
        <v>38.590000000000003</v>
      </c>
      <c r="S509" s="14" t="s">
        <v>1586</v>
      </c>
      <c r="T509" s="128">
        <v>23262038875</v>
      </c>
      <c r="U509" s="14" t="s">
        <v>1573</v>
      </c>
    </row>
    <row r="510" spans="1:21" x14ac:dyDescent="0.55000000000000004">
      <c r="A510" s="14" t="s">
        <v>817</v>
      </c>
      <c r="B510" s="124" t="s">
        <v>818</v>
      </c>
      <c r="C510" s="125" t="s">
        <v>57</v>
      </c>
      <c r="D510" s="14" t="s">
        <v>31</v>
      </c>
      <c r="E510" s="14" t="s">
        <v>26</v>
      </c>
      <c r="F510" s="14" t="s">
        <v>46</v>
      </c>
      <c r="G510" s="93">
        <v>42564</v>
      </c>
      <c r="H510" s="94">
        <v>43.65</v>
      </c>
      <c r="I510" s="94">
        <v>110.38</v>
      </c>
      <c r="J510" s="95">
        <v>2.5287999999999999</v>
      </c>
      <c r="K510" s="96">
        <v>26.66</v>
      </c>
      <c r="L510" s="95">
        <v>2.5899999999999999E-2</v>
      </c>
      <c r="M510" s="96">
        <v>0.5</v>
      </c>
      <c r="N510" s="96">
        <v>1.4</v>
      </c>
      <c r="O510" s="94">
        <v>-23.75</v>
      </c>
      <c r="P510" s="95">
        <v>9.0800000000000006E-2</v>
      </c>
      <c r="Q510" s="96">
        <v>20</v>
      </c>
      <c r="R510" s="94">
        <v>29.02</v>
      </c>
      <c r="S510" s="14" t="s">
        <v>1585</v>
      </c>
      <c r="T510" s="128">
        <v>156732661587</v>
      </c>
      <c r="U510" s="14" t="s">
        <v>1573</v>
      </c>
    </row>
    <row r="511" spans="1:21" x14ac:dyDescent="0.55000000000000004">
      <c r="A511" s="14" t="s">
        <v>819</v>
      </c>
      <c r="B511" s="124" t="s">
        <v>820</v>
      </c>
      <c r="C511" s="125" t="s">
        <v>30</v>
      </c>
      <c r="D511" s="14" t="s">
        <v>31</v>
      </c>
      <c r="E511" s="14" t="s">
        <v>26</v>
      </c>
      <c r="F511" s="14" t="s">
        <v>46</v>
      </c>
      <c r="G511" s="93">
        <v>42598</v>
      </c>
      <c r="H511" s="94">
        <v>27.24</v>
      </c>
      <c r="I511" s="94">
        <v>34.119999999999997</v>
      </c>
      <c r="J511" s="95">
        <v>1.2525999999999999</v>
      </c>
      <c r="K511" s="96">
        <v>19.39</v>
      </c>
      <c r="L511" s="95">
        <v>3.4000000000000002E-2</v>
      </c>
      <c r="M511" s="96">
        <v>0.9</v>
      </c>
      <c r="N511" s="96">
        <v>1.37</v>
      </c>
      <c r="O511" s="94">
        <v>-10.44</v>
      </c>
      <c r="P511" s="95">
        <v>5.4399999999999997E-2</v>
      </c>
      <c r="Q511" s="96">
        <v>6</v>
      </c>
      <c r="R511" s="94">
        <v>20.98</v>
      </c>
      <c r="S511" s="14" t="s">
        <v>1579</v>
      </c>
      <c r="T511" s="128">
        <v>203196445016</v>
      </c>
      <c r="U511" s="14" t="s">
        <v>1573</v>
      </c>
    </row>
    <row r="512" spans="1:21" x14ac:dyDescent="0.55000000000000004">
      <c r="A512" s="14" t="s">
        <v>821</v>
      </c>
      <c r="B512" s="124" t="s">
        <v>822</v>
      </c>
      <c r="C512" s="125" t="s">
        <v>36</v>
      </c>
      <c r="D512" s="14" t="s">
        <v>25</v>
      </c>
      <c r="E512" s="14" t="s">
        <v>32</v>
      </c>
      <c r="F512" s="14" t="s">
        <v>125</v>
      </c>
      <c r="G512" s="93">
        <v>42611</v>
      </c>
      <c r="H512" s="94">
        <v>64.849999999999994</v>
      </c>
      <c r="I512" s="94">
        <v>62.54</v>
      </c>
      <c r="J512" s="95">
        <v>0.96440000000000003</v>
      </c>
      <c r="K512" s="96">
        <v>20.57</v>
      </c>
      <c r="L512" s="95">
        <v>2.4500000000000001E-2</v>
      </c>
      <c r="M512" s="96">
        <v>1.6</v>
      </c>
      <c r="N512" s="14" t="s">
        <v>40</v>
      </c>
      <c r="O512" s="14" t="s">
        <v>40</v>
      </c>
      <c r="P512" s="95">
        <v>6.0400000000000002E-2</v>
      </c>
      <c r="Q512" s="96">
        <v>8</v>
      </c>
      <c r="R512" s="94">
        <v>40.4</v>
      </c>
      <c r="S512" s="14" t="s">
        <v>1588</v>
      </c>
      <c r="T512" s="128">
        <v>17987391268</v>
      </c>
      <c r="U512" s="14" t="s">
        <v>1573</v>
      </c>
    </row>
    <row r="513" spans="1:21" x14ac:dyDescent="0.55000000000000004">
      <c r="A513" s="14" t="s">
        <v>823</v>
      </c>
      <c r="B513" s="124" t="s">
        <v>824</v>
      </c>
      <c r="C513" s="125" t="s">
        <v>57</v>
      </c>
      <c r="D513" s="14" t="s">
        <v>31</v>
      </c>
      <c r="E513" s="14" t="s">
        <v>26</v>
      </c>
      <c r="F513" s="14" t="s">
        <v>46</v>
      </c>
      <c r="G513" s="93">
        <v>42559</v>
      </c>
      <c r="H513" s="94">
        <v>17.2</v>
      </c>
      <c r="I513" s="94">
        <v>91.07</v>
      </c>
      <c r="J513" s="95">
        <v>5.2948000000000004</v>
      </c>
      <c r="K513" s="96">
        <v>26.47</v>
      </c>
      <c r="L513" s="95">
        <v>2.9100000000000001E-2</v>
      </c>
      <c r="M513" s="96">
        <v>0.6</v>
      </c>
      <c r="N513" s="96">
        <v>1.0900000000000001</v>
      </c>
      <c r="O513" s="94">
        <v>-11.99</v>
      </c>
      <c r="P513" s="95">
        <v>8.9899999999999994E-2</v>
      </c>
      <c r="Q513" s="96">
        <v>20</v>
      </c>
      <c r="R513" s="94">
        <v>42.64</v>
      </c>
      <c r="S513" s="14" t="s">
        <v>1599</v>
      </c>
      <c r="T513" s="128">
        <v>232409238929</v>
      </c>
      <c r="U513" s="14" t="s">
        <v>1573</v>
      </c>
    </row>
    <row r="514" spans="1:21" x14ac:dyDescent="0.55000000000000004">
      <c r="A514" s="14" t="s">
        <v>825</v>
      </c>
      <c r="B514" s="124" t="s">
        <v>826</v>
      </c>
      <c r="C514" s="125" t="s">
        <v>57</v>
      </c>
      <c r="D514" s="14" t="s">
        <v>37</v>
      </c>
      <c r="E514" s="14" t="s">
        <v>26</v>
      </c>
      <c r="F514" s="14" t="s">
        <v>50</v>
      </c>
      <c r="G514" s="93">
        <v>42531</v>
      </c>
      <c r="H514" s="94">
        <v>33.26</v>
      </c>
      <c r="I514" s="94">
        <v>39.18</v>
      </c>
      <c r="J514" s="95">
        <v>1.1779999999999999</v>
      </c>
      <c r="K514" s="96">
        <v>20.84</v>
      </c>
      <c r="L514" s="95">
        <v>2.2700000000000001E-2</v>
      </c>
      <c r="M514" s="96">
        <v>0.8</v>
      </c>
      <c r="N514" s="14" t="s">
        <v>40</v>
      </c>
      <c r="O514" s="14" t="s">
        <v>40</v>
      </c>
      <c r="P514" s="95">
        <v>6.1699999999999998E-2</v>
      </c>
      <c r="Q514" s="96">
        <v>3</v>
      </c>
      <c r="R514" s="94">
        <v>21.4</v>
      </c>
      <c r="S514" s="14" t="s">
        <v>1588</v>
      </c>
      <c r="T514" s="128">
        <v>22667591684</v>
      </c>
      <c r="U514" s="14" t="s">
        <v>1573</v>
      </c>
    </row>
    <row r="515" spans="1:21" x14ac:dyDescent="0.55000000000000004">
      <c r="A515" s="14" t="s">
        <v>827</v>
      </c>
      <c r="B515" s="124" t="s">
        <v>828</v>
      </c>
      <c r="C515" s="125" t="s">
        <v>36</v>
      </c>
      <c r="D515" s="14" t="s">
        <v>25</v>
      </c>
      <c r="E515" s="14" t="s">
        <v>26</v>
      </c>
      <c r="F515" s="14" t="s">
        <v>27</v>
      </c>
      <c r="G515" s="93">
        <v>42566</v>
      </c>
      <c r="H515" s="94">
        <v>81.86</v>
      </c>
      <c r="I515" s="94">
        <v>154.84</v>
      </c>
      <c r="J515" s="95">
        <v>1.8915</v>
      </c>
      <c r="K515" s="96">
        <v>24.04</v>
      </c>
      <c r="L515" s="95">
        <v>1.6299999999999999E-2</v>
      </c>
      <c r="M515" s="96">
        <v>1.3</v>
      </c>
      <c r="N515" s="96">
        <v>2.1800000000000002</v>
      </c>
      <c r="O515" s="94">
        <v>-11.64</v>
      </c>
      <c r="P515" s="95">
        <v>7.7700000000000005E-2</v>
      </c>
      <c r="Q515" s="96">
        <v>20</v>
      </c>
      <c r="R515" s="94">
        <v>68.739999999999995</v>
      </c>
      <c r="S515" s="14" t="s">
        <v>1589</v>
      </c>
      <c r="T515" s="128">
        <v>20785631611</v>
      </c>
      <c r="U515" s="14" t="s">
        <v>1573</v>
      </c>
    </row>
    <row r="516" spans="1:21" x14ac:dyDescent="0.55000000000000004">
      <c r="A516" s="14" t="s">
        <v>829</v>
      </c>
      <c r="B516" s="124" t="s">
        <v>830</v>
      </c>
      <c r="C516" s="125" t="s">
        <v>36</v>
      </c>
      <c r="D516" s="14" t="s">
        <v>37</v>
      </c>
      <c r="E516" s="14" t="s">
        <v>38</v>
      </c>
      <c r="F516" s="14" t="s">
        <v>39</v>
      </c>
      <c r="G516" s="93">
        <v>42569</v>
      </c>
      <c r="H516" s="94">
        <v>79.180000000000007</v>
      </c>
      <c r="I516" s="94">
        <v>22.05</v>
      </c>
      <c r="J516" s="95">
        <v>0.27850000000000003</v>
      </c>
      <c r="K516" s="96">
        <v>10.7</v>
      </c>
      <c r="L516" s="95">
        <v>1.54E-2</v>
      </c>
      <c r="M516" s="96">
        <v>1.2</v>
      </c>
      <c r="N516" s="96">
        <v>3.83</v>
      </c>
      <c r="O516" s="94">
        <v>6.14</v>
      </c>
      <c r="P516" s="95">
        <v>1.0999999999999999E-2</v>
      </c>
      <c r="Q516" s="96">
        <v>4</v>
      </c>
      <c r="R516" s="94">
        <v>21.69</v>
      </c>
      <c r="S516" s="14" t="s">
        <v>1582</v>
      </c>
      <c r="T516" s="128">
        <v>7127566358</v>
      </c>
      <c r="U516" s="14" t="s">
        <v>1575</v>
      </c>
    </row>
    <row r="517" spans="1:21" x14ac:dyDescent="0.55000000000000004">
      <c r="A517" s="14" t="s">
        <v>831</v>
      </c>
      <c r="B517" s="124" t="s">
        <v>832</v>
      </c>
      <c r="C517" s="125" t="s">
        <v>118</v>
      </c>
      <c r="D517" s="14" t="s">
        <v>37</v>
      </c>
      <c r="E517" s="14" t="s">
        <v>32</v>
      </c>
      <c r="F517" s="14" t="s">
        <v>44</v>
      </c>
      <c r="G517" s="93">
        <v>42554</v>
      </c>
      <c r="H517" s="94">
        <v>65.89</v>
      </c>
      <c r="I517" s="94">
        <v>54.26</v>
      </c>
      <c r="J517" s="95">
        <v>0.82350000000000001</v>
      </c>
      <c r="K517" s="96">
        <v>28.11</v>
      </c>
      <c r="L517" s="95">
        <v>5.1999999999999998E-3</v>
      </c>
      <c r="M517" s="96">
        <v>0.8</v>
      </c>
      <c r="N517" s="96">
        <v>1.89</v>
      </c>
      <c r="O517" s="94">
        <v>-10</v>
      </c>
      <c r="P517" s="95">
        <v>9.8100000000000007E-2</v>
      </c>
      <c r="Q517" s="96">
        <v>0</v>
      </c>
      <c r="R517" s="94">
        <v>33.99</v>
      </c>
      <c r="S517" s="14" t="s">
        <v>1591</v>
      </c>
      <c r="T517" s="128">
        <v>5938532071</v>
      </c>
      <c r="U517" s="14" t="s">
        <v>1575</v>
      </c>
    </row>
    <row r="518" spans="1:21" x14ac:dyDescent="0.55000000000000004">
      <c r="A518" s="14" t="s">
        <v>833</v>
      </c>
      <c r="B518" s="124" t="s">
        <v>834</v>
      </c>
      <c r="C518" s="125" t="s">
        <v>30</v>
      </c>
      <c r="D518" s="14" t="s">
        <v>31</v>
      </c>
      <c r="E518" s="14" t="s">
        <v>26</v>
      </c>
      <c r="F518" s="14" t="s">
        <v>46</v>
      </c>
      <c r="G518" s="93">
        <v>42776</v>
      </c>
      <c r="H518" s="94">
        <v>41.53</v>
      </c>
      <c r="I518" s="94">
        <v>51.05</v>
      </c>
      <c r="J518" s="95">
        <v>1.2292000000000001</v>
      </c>
      <c r="K518" s="96">
        <v>47.27</v>
      </c>
      <c r="L518" s="95">
        <v>3.2500000000000001E-2</v>
      </c>
      <c r="M518" s="96">
        <v>1.1000000000000001</v>
      </c>
      <c r="N518" s="96">
        <v>0.56000000000000005</v>
      </c>
      <c r="O518" s="94">
        <v>-28.72</v>
      </c>
      <c r="P518" s="95">
        <v>0.1938</v>
      </c>
      <c r="Q518" s="96">
        <v>3</v>
      </c>
      <c r="R518" s="94">
        <v>24.53</v>
      </c>
      <c r="S518" s="14" t="s">
        <v>1580</v>
      </c>
      <c r="T518" s="128">
        <v>27303454477</v>
      </c>
      <c r="U518" s="14" t="s">
        <v>1573</v>
      </c>
    </row>
    <row r="519" spans="1:21" x14ac:dyDescent="0.55000000000000004">
      <c r="A519" s="14" t="s">
        <v>835</v>
      </c>
      <c r="B519" s="124" t="s">
        <v>836</v>
      </c>
      <c r="C519" s="125" t="s">
        <v>30</v>
      </c>
      <c r="D519" s="14" t="s">
        <v>31</v>
      </c>
      <c r="E519" s="14" t="s">
        <v>26</v>
      </c>
      <c r="F519" s="14" t="s">
        <v>46</v>
      </c>
      <c r="G519" s="93">
        <v>42550</v>
      </c>
      <c r="H519" s="94">
        <v>45.53</v>
      </c>
      <c r="I519" s="94">
        <v>109.35</v>
      </c>
      <c r="J519" s="95">
        <v>2.4016999999999999</v>
      </c>
      <c r="K519" s="96">
        <v>23.52</v>
      </c>
      <c r="L519" s="95">
        <v>3.7100000000000001E-2</v>
      </c>
      <c r="M519" s="96">
        <v>0.9</v>
      </c>
      <c r="N519" s="96">
        <v>1.1299999999999999</v>
      </c>
      <c r="O519" s="94">
        <v>-20.29</v>
      </c>
      <c r="P519" s="95">
        <v>7.51E-2</v>
      </c>
      <c r="Q519" s="96">
        <v>9</v>
      </c>
      <c r="R519" s="94">
        <v>0</v>
      </c>
      <c r="S519" s="14" t="s">
        <v>1602</v>
      </c>
      <c r="T519" s="128">
        <v>171187361703</v>
      </c>
      <c r="U519" s="14" t="s">
        <v>1573</v>
      </c>
    </row>
    <row r="520" spans="1:21" x14ac:dyDescent="0.55000000000000004">
      <c r="A520" s="14" t="s">
        <v>837</v>
      </c>
      <c r="B520" s="124" t="s">
        <v>838</v>
      </c>
      <c r="C520" s="125" t="s">
        <v>57</v>
      </c>
      <c r="D520" s="14" t="s">
        <v>37</v>
      </c>
      <c r="E520" s="14" t="s">
        <v>26</v>
      </c>
      <c r="F520" s="14" t="s">
        <v>50</v>
      </c>
      <c r="G520" s="93">
        <v>42607</v>
      </c>
      <c r="H520" s="94">
        <v>2.59</v>
      </c>
      <c r="I520" s="94">
        <v>21.25</v>
      </c>
      <c r="J520" s="95">
        <v>8.2045999999999992</v>
      </c>
      <c r="K520" s="96">
        <v>43.37</v>
      </c>
      <c r="L520" s="95">
        <v>2.8199999999999999E-2</v>
      </c>
      <c r="M520" s="96">
        <v>0.8</v>
      </c>
      <c r="N520" s="96">
        <v>2</v>
      </c>
      <c r="O520" s="94">
        <v>-0.41</v>
      </c>
      <c r="P520" s="95">
        <v>0.17430000000000001</v>
      </c>
      <c r="Q520" s="96">
        <v>0</v>
      </c>
      <c r="R520" s="94">
        <v>4.82</v>
      </c>
      <c r="S520" s="14" t="s">
        <v>1591</v>
      </c>
      <c r="T520" s="128">
        <v>121177912</v>
      </c>
      <c r="U520" s="14" t="s">
        <v>1595</v>
      </c>
    </row>
    <row r="521" spans="1:21" x14ac:dyDescent="0.55000000000000004">
      <c r="A521" s="14" t="s">
        <v>839</v>
      </c>
      <c r="B521" s="124" t="s">
        <v>840</v>
      </c>
      <c r="C521" s="125" t="s">
        <v>36</v>
      </c>
      <c r="D521" s="14" t="s">
        <v>25</v>
      </c>
      <c r="E521" s="14" t="s">
        <v>32</v>
      </c>
      <c r="F521" s="14" t="s">
        <v>125</v>
      </c>
      <c r="G521" s="93">
        <v>42545</v>
      </c>
      <c r="H521" s="94">
        <v>136.32</v>
      </c>
      <c r="I521" s="94">
        <v>127.23</v>
      </c>
      <c r="J521" s="95">
        <v>0.93330000000000002</v>
      </c>
      <c r="K521" s="96">
        <v>18.07</v>
      </c>
      <c r="L521" s="95">
        <v>1.6E-2</v>
      </c>
      <c r="M521" s="96">
        <v>0.9</v>
      </c>
      <c r="N521" s="14" t="s">
        <v>40</v>
      </c>
      <c r="O521" s="14" t="s">
        <v>40</v>
      </c>
      <c r="P521" s="95">
        <v>4.7899999999999998E-2</v>
      </c>
      <c r="Q521" s="96">
        <v>6</v>
      </c>
      <c r="R521" s="94">
        <v>117.63</v>
      </c>
      <c r="S521" s="14" t="s">
        <v>1601</v>
      </c>
      <c r="T521" s="128">
        <v>62507404701</v>
      </c>
      <c r="U521" s="14" t="s">
        <v>1573</v>
      </c>
    </row>
    <row r="522" spans="1:21" x14ac:dyDescent="0.55000000000000004">
      <c r="A522" s="14" t="s">
        <v>841</v>
      </c>
      <c r="B522" s="124" t="s">
        <v>842</v>
      </c>
      <c r="C522" s="125" t="s">
        <v>25</v>
      </c>
      <c r="D522" s="14" t="s">
        <v>31</v>
      </c>
      <c r="E522" s="14" t="s">
        <v>26</v>
      </c>
      <c r="F522" s="14" t="s">
        <v>46</v>
      </c>
      <c r="G522" s="93">
        <v>42333</v>
      </c>
      <c r="H522" s="94">
        <v>36.68</v>
      </c>
      <c r="I522" s="94">
        <v>58.06</v>
      </c>
      <c r="J522" s="95">
        <v>1.5829</v>
      </c>
      <c r="K522" s="96">
        <v>34.770000000000003</v>
      </c>
      <c r="L522" s="95">
        <v>2.2200000000000001E-2</v>
      </c>
      <c r="M522" s="96">
        <v>1.5</v>
      </c>
      <c r="N522" s="96">
        <v>1.98</v>
      </c>
      <c r="O522" s="94">
        <v>-28.32</v>
      </c>
      <c r="P522" s="95">
        <v>0.1313</v>
      </c>
      <c r="Q522" s="96">
        <v>10</v>
      </c>
      <c r="R522" s="94">
        <v>42.96</v>
      </c>
      <c r="S522" s="14" t="s">
        <v>1589</v>
      </c>
      <c r="T522" s="128">
        <v>10655090700</v>
      </c>
      <c r="U522" s="14" t="s">
        <v>1573</v>
      </c>
    </row>
    <row r="523" spans="1:21" x14ac:dyDescent="0.55000000000000004">
      <c r="A523" s="14" t="s">
        <v>843</v>
      </c>
      <c r="B523" s="124" t="s">
        <v>844</v>
      </c>
      <c r="C523" s="125" t="s">
        <v>25</v>
      </c>
      <c r="D523" s="14" t="s">
        <v>31</v>
      </c>
      <c r="E523" s="14" t="s">
        <v>26</v>
      </c>
      <c r="F523" s="14" t="s">
        <v>46</v>
      </c>
      <c r="G523" s="93">
        <v>42348</v>
      </c>
      <c r="H523" s="94">
        <v>73.430000000000007</v>
      </c>
      <c r="I523" s="94">
        <v>82.19</v>
      </c>
      <c r="J523" s="95">
        <v>1.1193</v>
      </c>
      <c r="K523" s="96">
        <v>22.96</v>
      </c>
      <c r="L523" s="95">
        <v>1.3100000000000001E-2</v>
      </c>
      <c r="M523" s="96">
        <v>0.3</v>
      </c>
      <c r="N523" s="96">
        <v>0.7</v>
      </c>
      <c r="O523" s="94">
        <v>-82.06</v>
      </c>
      <c r="P523" s="95">
        <v>7.2300000000000003E-2</v>
      </c>
      <c r="Q523" s="96">
        <v>4</v>
      </c>
      <c r="R523" s="94">
        <v>59.04</v>
      </c>
      <c r="S523" s="14" t="s">
        <v>1586</v>
      </c>
      <c r="T523" s="128">
        <v>9121833832</v>
      </c>
      <c r="U523" s="14" t="s">
        <v>1575</v>
      </c>
    </row>
    <row r="524" spans="1:21" x14ac:dyDescent="0.55000000000000004">
      <c r="A524" s="14" t="s">
        <v>845</v>
      </c>
      <c r="B524" s="124" t="s">
        <v>846</v>
      </c>
      <c r="C524" s="125" t="s">
        <v>118</v>
      </c>
      <c r="D524" s="14" t="s">
        <v>31</v>
      </c>
      <c r="E524" s="14" t="s">
        <v>38</v>
      </c>
      <c r="F524" s="14" t="s">
        <v>89</v>
      </c>
      <c r="G524" s="93">
        <v>42751</v>
      </c>
      <c r="H524" s="94">
        <v>215.75</v>
      </c>
      <c r="I524" s="94">
        <v>102.43</v>
      </c>
      <c r="J524" s="95">
        <v>0.4748</v>
      </c>
      <c r="K524" s="96">
        <v>18.29</v>
      </c>
      <c r="L524" s="95">
        <v>1.4800000000000001E-2</v>
      </c>
      <c r="M524" s="96">
        <v>1.4</v>
      </c>
      <c r="N524" s="96">
        <v>1.44</v>
      </c>
      <c r="O524" s="94">
        <v>-18.93</v>
      </c>
      <c r="P524" s="95">
        <v>4.9000000000000002E-2</v>
      </c>
      <c r="Q524" s="96">
        <v>20</v>
      </c>
      <c r="R524" s="94">
        <v>36.630000000000003</v>
      </c>
      <c r="S524" s="14" t="s">
        <v>1582</v>
      </c>
      <c r="T524" s="128">
        <v>26114970256</v>
      </c>
      <c r="U524" s="14" t="s">
        <v>1573</v>
      </c>
    </row>
    <row r="525" spans="1:21" x14ac:dyDescent="0.55000000000000004">
      <c r="A525" s="14" t="s">
        <v>847</v>
      </c>
      <c r="B525" s="124" t="s">
        <v>848</v>
      </c>
      <c r="C525" s="125" t="s">
        <v>30</v>
      </c>
      <c r="D525" s="14" t="s">
        <v>31</v>
      </c>
      <c r="E525" s="14" t="s">
        <v>26</v>
      </c>
      <c r="F525" s="14" t="s">
        <v>46</v>
      </c>
      <c r="G525" s="93">
        <v>42399</v>
      </c>
      <c r="H525" s="94">
        <v>5.49</v>
      </c>
      <c r="I525" s="94">
        <v>36.880000000000003</v>
      </c>
      <c r="J525" s="95">
        <v>6.7176999999999998</v>
      </c>
      <c r="K525" s="96">
        <v>20.149999999999999</v>
      </c>
      <c r="L525" s="95">
        <v>4.0899999999999999E-2</v>
      </c>
      <c r="M525" s="96">
        <v>0.5</v>
      </c>
      <c r="N525" s="96">
        <v>0.67</v>
      </c>
      <c r="O525" s="94">
        <v>-38.64</v>
      </c>
      <c r="P525" s="95">
        <v>5.8299999999999998E-2</v>
      </c>
      <c r="Q525" s="96">
        <v>4</v>
      </c>
      <c r="R525" s="94">
        <v>16.34</v>
      </c>
      <c r="S525" s="14" t="s">
        <v>1586</v>
      </c>
      <c r="T525" s="128">
        <v>24887712201</v>
      </c>
      <c r="U525" s="14" t="s">
        <v>1573</v>
      </c>
    </row>
    <row r="526" spans="1:21" x14ac:dyDescent="0.55000000000000004">
      <c r="A526" s="14" t="s">
        <v>849</v>
      </c>
      <c r="B526" s="124" t="s">
        <v>850</v>
      </c>
      <c r="C526" s="125" t="s">
        <v>32</v>
      </c>
      <c r="D526" s="14" t="s">
        <v>31</v>
      </c>
      <c r="E526" s="14" t="s">
        <v>26</v>
      </c>
      <c r="F526" s="14" t="s">
        <v>46</v>
      </c>
      <c r="G526" s="93">
        <v>42581</v>
      </c>
      <c r="H526" s="94">
        <v>8.2100000000000009</v>
      </c>
      <c r="I526" s="94">
        <v>74.77</v>
      </c>
      <c r="J526" s="95">
        <v>9.1072000000000006</v>
      </c>
      <c r="K526" s="96">
        <v>36.65</v>
      </c>
      <c r="L526" s="95">
        <v>7.0000000000000001E-3</v>
      </c>
      <c r="M526" s="96">
        <v>0.6</v>
      </c>
      <c r="N526" s="96">
        <v>1.42</v>
      </c>
      <c r="O526" s="94">
        <v>-48.22</v>
      </c>
      <c r="P526" s="95">
        <v>0.14080000000000001</v>
      </c>
      <c r="Q526" s="96">
        <v>13</v>
      </c>
      <c r="R526" s="94">
        <v>0</v>
      </c>
      <c r="S526" s="14" t="s">
        <v>1579</v>
      </c>
      <c r="T526" s="128">
        <v>12140946500</v>
      </c>
      <c r="U526" s="14" t="s">
        <v>1573</v>
      </c>
    </row>
    <row r="527" spans="1:21" x14ac:dyDescent="0.55000000000000004">
      <c r="A527" s="14" t="s">
        <v>851</v>
      </c>
      <c r="B527" s="124" t="s">
        <v>852</v>
      </c>
      <c r="C527" s="125" t="s">
        <v>49</v>
      </c>
      <c r="D527" s="14" t="s">
        <v>31</v>
      </c>
      <c r="E527" s="14" t="s">
        <v>26</v>
      </c>
      <c r="F527" s="14" t="s">
        <v>46</v>
      </c>
      <c r="G527" s="93">
        <v>42411</v>
      </c>
      <c r="H527" s="94">
        <v>43.76</v>
      </c>
      <c r="I527" s="94">
        <v>110.54</v>
      </c>
      <c r="J527" s="95">
        <v>2.5261</v>
      </c>
      <c r="K527" s="96">
        <v>20.55</v>
      </c>
      <c r="L527" s="95">
        <v>2.3199999999999998E-2</v>
      </c>
      <c r="M527" s="96">
        <v>1.7</v>
      </c>
      <c r="N527" s="14" t="s">
        <v>40</v>
      </c>
      <c r="O527" s="14" t="s">
        <v>40</v>
      </c>
      <c r="P527" s="95">
        <v>6.0199999999999997E-2</v>
      </c>
      <c r="Q527" s="96">
        <v>7</v>
      </c>
      <c r="R527" s="94">
        <v>164.8</v>
      </c>
      <c r="S527" s="14" t="s">
        <v>1588</v>
      </c>
      <c r="T527" s="128">
        <v>47960145838</v>
      </c>
      <c r="U527" s="14" t="s">
        <v>1573</v>
      </c>
    </row>
    <row r="528" spans="1:21" x14ac:dyDescent="0.55000000000000004">
      <c r="A528" s="14" t="s">
        <v>853</v>
      </c>
      <c r="B528" s="124" t="s">
        <v>854</v>
      </c>
      <c r="C528" s="125" t="s">
        <v>49</v>
      </c>
      <c r="D528" s="14" t="s">
        <v>31</v>
      </c>
      <c r="E528" s="14" t="s">
        <v>32</v>
      </c>
      <c r="F528" s="14" t="s">
        <v>33</v>
      </c>
      <c r="G528" s="93">
        <v>42566</v>
      </c>
      <c r="H528" s="94">
        <v>259.54000000000002</v>
      </c>
      <c r="I528" s="94">
        <v>227.46</v>
      </c>
      <c r="J528" s="95">
        <v>0.87639999999999996</v>
      </c>
      <c r="K528" s="96">
        <v>33.65</v>
      </c>
      <c r="L528" s="95">
        <v>2.9899999999999999E-2</v>
      </c>
      <c r="M528" s="96">
        <v>0.5</v>
      </c>
      <c r="N528" s="96">
        <v>1.1100000000000001</v>
      </c>
      <c r="O528" s="94">
        <v>-4.08</v>
      </c>
      <c r="P528" s="95">
        <v>0.12570000000000001</v>
      </c>
      <c r="Q528" s="96">
        <v>7</v>
      </c>
      <c r="R528" s="94">
        <v>79.33</v>
      </c>
      <c r="S528" s="14" t="s">
        <v>1580</v>
      </c>
      <c r="T528" s="128">
        <v>39352413579</v>
      </c>
      <c r="U528" s="14" t="s">
        <v>1573</v>
      </c>
    </row>
    <row r="529" spans="1:21" x14ac:dyDescent="0.55000000000000004">
      <c r="A529" s="14" t="s">
        <v>855</v>
      </c>
      <c r="B529" s="124" t="s">
        <v>856</v>
      </c>
      <c r="C529" s="125" t="s">
        <v>57</v>
      </c>
      <c r="D529" s="14" t="s">
        <v>31</v>
      </c>
      <c r="E529" s="14" t="s">
        <v>38</v>
      </c>
      <c r="F529" s="14" t="s">
        <v>89</v>
      </c>
      <c r="G529" s="93">
        <v>42612</v>
      </c>
      <c r="H529" s="94">
        <v>220.68</v>
      </c>
      <c r="I529" s="94">
        <v>78.19</v>
      </c>
      <c r="J529" s="95">
        <v>0.3543</v>
      </c>
      <c r="K529" s="96">
        <v>13.65</v>
      </c>
      <c r="L529" s="95">
        <v>2.9499999999999998E-2</v>
      </c>
      <c r="M529" s="96">
        <v>1.4</v>
      </c>
      <c r="N529" s="96">
        <v>1.22</v>
      </c>
      <c r="O529" s="94">
        <v>-28.01</v>
      </c>
      <c r="P529" s="95">
        <v>2.5700000000000001E-2</v>
      </c>
      <c r="Q529" s="96">
        <v>5</v>
      </c>
      <c r="R529" s="94">
        <v>47.65</v>
      </c>
      <c r="S529" s="14" t="s">
        <v>1596</v>
      </c>
      <c r="T529" s="128">
        <v>40918733142</v>
      </c>
      <c r="U529" s="14" t="s">
        <v>1573</v>
      </c>
    </row>
    <row r="530" spans="1:21" x14ac:dyDescent="0.55000000000000004">
      <c r="A530" s="14" t="s">
        <v>857</v>
      </c>
      <c r="B530" s="124" t="s">
        <v>858</v>
      </c>
      <c r="C530" s="125" t="s">
        <v>144</v>
      </c>
      <c r="D530" s="14" t="s">
        <v>25</v>
      </c>
      <c r="E530" s="14" t="s">
        <v>38</v>
      </c>
      <c r="F530" s="14" t="s">
        <v>131</v>
      </c>
      <c r="G530" s="93">
        <v>42748</v>
      </c>
      <c r="H530" s="94">
        <v>146.16999999999999</v>
      </c>
      <c r="I530" s="94">
        <v>91.6</v>
      </c>
      <c r="J530" s="95">
        <v>0.62670000000000003</v>
      </c>
      <c r="K530" s="96">
        <v>15.99</v>
      </c>
      <c r="L530" s="95">
        <v>1.6000000000000001E-3</v>
      </c>
      <c r="M530" s="96">
        <v>0.7</v>
      </c>
      <c r="N530" s="96">
        <v>2.17</v>
      </c>
      <c r="O530" s="94">
        <v>-41.22</v>
      </c>
      <c r="P530" s="95">
        <v>3.7400000000000003E-2</v>
      </c>
      <c r="Q530" s="96">
        <v>1</v>
      </c>
      <c r="R530" s="94">
        <v>95.06</v>
      </c>
      <c r="S530" s="14" t="s">
        <v>1587</v>
      </c>
      <c r="T530" s="128">
        <v>7321003562</v>
      </c>
      <c r="U530" s="14" t="s">
        <v>1575</v>
      </c>
    </row>
    <row r="531" spans="1:21" x14ac:dyDescent="0.55000000000000004">
      <c r="A531" s="14" t="s">
        <v>859</v>
      </c>
      <c r="B531" s="124" t="s">
        <v>860</v>
      </c>
      <c r="C531" s="125" t="s">
        <v>57</v>
      </c>
      <c r="D531" s="14" t="s">
        <v>37</v>
      </c>
      <c r="E531" s="14" t="s">
        <v>26</v>
      </c>
      <c r="F531" s="14" t="s">
        <v>50</v>
      </c>
      <c r="G531" s="93">
        <v>42774</v>
      </c>
      <c r="H531" s="94">
        <v>33.08</v>
      </c>
      <c r="I531" s="94">
        <v>37.32</v>
      </c>
      <c r="J531" s="95">
        <v>1.1282000000000001</v>
      </c>
      <c r="K531" s="96">
        <v>26.28</v>
      </c>
      <c r="L531" s="95">
        <v>0</v>
      </c>
      <c r="M531" s="96">
        <v>0.7</v>
      </c>
      <c r="N531" s="96">
        <v>1.93</v>
      </c>
      <c r="O531" s="94">
        <v>1.31</v>
      </c>
      <c r="P531" s="95">
        <v>8.8900000000000007E-2</v>
      </c>
      <c r="Q531" s="96">
        <v>0</v>
      </c>
      <c r="R531" s="94">
        <v>24.23</v>
      </c>
      <c r="S531" s="14" t="s">
        <v>1582</v>
      </c>
      <c r="T531" s="128">
        <v>5698157093</v>
      </c>
      <c r="U531" s="14" t="s">
        <v>1575</v>
      </c>
    </row>
    <row r="532" spans="1:21" x14ac:dyDescent="0.55000000000000004">
      <c r="A532" s="14" t="s">
        <v>861</v>
      </c>
      <c r="B532" s="124" t="s">
        <v>862</v>
      </c>
      <c r="C532" s="125" t="s">
        <v>24</v>
      </c>
      <c r="D532" s="14" t="s">
        <v>37</v>
      </c>
      <c r="E532" s="14" t="s">
        <v>26</v>
      </c>
      <c r="F532" s="14" t="s">
        <v>50</v>
      </c>
      <c r="G532" s="93">
        <v>42534</v>
      </c>
      <c r="H532" s="94">
        <v>69.25</v>
      </c>
      <c r="I532" s="94">
        <v>118.71</v>
      </c>
      <c r="J532" s="95">
        <v>1.7141999999999999</v>
      </c>
      <c r="K532" s="96">
        <v>21.47</v>
      </c>
      <c r="L532" s="95">
        <v>2.4400000000000002E-2</v>
      </c>
      <c r="M532" s="96">
        <v>1</v>
      </c>
      <c r="N532" s="96">
        <v>1.6</v>
      </c>
      <c r="O532" s="94">
        <v>-39.299999999999997</v>
      </c>
      <c r="P532" s="95">
        <v>6.4799999999999996E-2</v>
      </c>
      <c r="Q532" s="96">
        <v>20</v>
      </c>
      <c r="R532" s="94">
        <v>45.67</v>
      </c>
      <c r="S532" s="14" t="s">
        <v>1590</v>
      </c>
      <c r="T532" s="128">
        <v>33996127514</v>
      </c>
      <c r="U532" s="14" t="s">
        <v>1573</v>
      </c>
    </row>
    <row r="533" spans="1:21" x14ac:dyDescent="0.55000000000000004">
      <c r="A533" s="14" t="s">
        <v>863</v>
      </c>
      <c r="B533" s="124" t="s">
        <v>864</v>
      </c>
      <c r="C533" s="125" t="s">
        <v>32</v>
      </c>
      <c r="D533" s="14" t="s">
        <v>31</v>
      </c>
      <c r="E533" s="14" t="s">
        <v>26</v>
      </c>
      <c r="F533" s="14" t="s">
        <v>46</v>
      </c>
      <c r="G533" s="93">
        <v>42534</v>
      </c>
      <c r="H533" s="94">
        <v>0</v>
      </c>
      <c r="I533" s="94">
        <v>185.97</v>
      </c>
      <c r="J533" s="14" t="s">
        <v>40</v>
      </c>
      <c r="K533" s="14" t="s">
        <v>40</v>
      </c>
      <c r="L533" s="95">
        <v>4.0000000000000002E-4</v>
      </c>
      <c r="M533" s="96">
        <v>1</v>
      </c>
      <c r="N533" s="96">
        <v>2.29</v>
      </c>
      <c r="O533" s="94">
        <v>-14.83</v>
      </c>
      <c r="P533" s="95">
        <v>-1.5185</v>
      </c>
      <c r="Q533" s="96">
        <v>0</v>
      </c>
      <c r="R533" s="94">
        <v>0</v>
      </c>
      <c r="S533" s="14" t="s">
        <v>1596</v>
      </c>
      <c r="T533" s="128">
        <v>31808826377</v>
      </c>
      <c r="U533" s="14" t="s">
        <v>1573</v>
      </c>
    </row>
    <row r="534" spans="1:21" x14ac:dyDescent="0.55000000000000004">
      <c r="A534" s="14" t="s">
        <v>865</v>
      </c>
      <c r="B534" s="124" t="s">
        <v>866</v>
      </c>
      <c r="C534" s="125" t="s">
        <v>24</v>
      </c>
      <c r="D534" s="14" t="s">
        <v>25</v>
      </c>
      <c r="E534" s="14" t="s">
        <v>32</v>
      </c>
      <c r="F534" s="14" t="s">
        <v>125</v>
      </c>
      <c r="G534" s="93">
        <v>42775</v>
      </c>
      <c r="H534" s="94">
        <v>65.28</v>
      </c>
      <c r="I534" s="94">
        <v>56.48</v>
      </c>
      <c r="J534" s="95">
        <v>0.86519999999999997</v>
      </c>
      <c r="K534" s="96">
        <v>14.45</v>
      </c>
      <c r="L534" s="95">
        <v>3.6700000000000003E-2</v>
      </c>
      <c r="M534" s="96">
        <v>1.3</v>
      </c>
      <c r="N534" s="96">
        <v>1.97</v>
      </c>
      <c r="O534" s="94">
        <v>-3.59</v>
      </c>
      <c r="P534" s="95">
        <v>2.9700000000000001E-2</v>
      </c>
      <c r="Q534" s="96">
        <v>15</v>
      </c>
      <c r="R534" s="94">
        <v>44.13</v>
      </c>
      <c r="S534" s="14" t="s">
        <v>1581</v>
      </c>
      <c r="T534" s="128">
        <v>82708888859</v>
      </c>
      <c r="U534" s="14" t="s">
        <v>1573</v>
      </c>
    </row>
    <row r="535" spans="1:21" x14ac:dyDescent="0.55000000000000004">
      <c r="A535" s="14" t="s">
        <v>867</v>
      </c>
      <c r="B535" s="124" t="s">
        <v>868</v>
      </c>
      <c r="C535" s="125" t="s">
        <v>25</v>
      </c>
      <c r="D535" s="14" t="s">
        <v>31</v>
      </c>
      <c r="E535" s="14" t="s">
        <v>26</v>
      </c>
      <c r="F535" s="14" t="s">
        <v>46</v>
      </c>
      <c r="G535" s="93">
        <v>42553</v>
      </c>
      <c r="H535" s="94">
        <v>0</v>
      </c>
      <c r="I535" s="94">
        <v>13.76</v>
      </c>
      <c r="J535" s="14" t="s">
        <v>40</v>
      </c>
      <c r="K535" s="96">
        <v>65.52</v>
      </c>
      <c r="L535" s="95">
        <v>5.7999999999999996E-3</v>
      </c>
      <c r="M535" s="96">
        <v>1.9</v>
      </c>
      <c r="N535" s="96">
        <v>2.33</v>
      </c>
      <c r="O535" s="94">
        <v>-14.55</v>
      </c>
      <c r="P535" s="95">
        <v>0.28510000000000002</v>
      </c>
      <c r="Q535" s="96">
        <v>0</v>
      </c>
      <c r="R535" s="94">
        <v>0</v>
      </c>
      <c r="S535" s="14" t="s">
        <v>1596</v>
      </c>
      <c r="T535" s="128">
        <v>3272969327</v>
      </c>
      <c r="U535" s="14" t="s">
        <v>1575</v>
      </c>
    </row>
    <row r="536" spans="1:21" x14ac:dyDescent="0.55000000000000004">
      <c r="A536" s="14" t="s">
        <v>869</v>
      </c>
      <c r="B536" s="124" t="s">
        <v>870</v>
      </c>
      <c r="C536" s="125" t="s">
        <v>32</v>
      </c>
      <c r="D536" s="14" t="s">
        <v>31</v>
      </c>
      <c r="E536" s="14" t="s">
        <v>26</v>
      </c>
      <c r="F536" s="14" t="s">
        <v>46</v>
      </c>
      <c r="G536" s="93">
        <v>42709</v>
      </c>
      <c r="H536" s="94">
        <v>42.56</v>
      </c>
      <c r="I536" s="94">
        <v>66.099999999999994</v>
      </c>
      <c r="J536" s="95">
        <v>1.5530999999999999</v>
      </c>
      <c r="K536" s="96">
        <v>59.55</v>
      </c>
      <c r="L536" s="95">
        <v>0</v>
      </c>
      <c r="M536" s="105" t="e">
        <v>#N/A</v>
      </c>
      <c r="N536" s="96">
        <v>2.84</v>
      </c>
      <c r="O536" s="94">
        <v>-1.46</v>
      </c>
      <c r="P536" s="95">
        <v>0.25519999999999998</v>
      </c>
      <c r="Q536" s="96">
        <v>0</v>
      </c>
      <c r="R536" s="94">
        <v>44.14</v>
      </c>
      <c r="S536" s="14" t="s">
        <v>1572</v>
      </c>
      <c r="T536" s="128">
        <v>8539097170</v>
      </c>
      <c r="U536" s="14" t="s">
        <v>1575</v>
      </c>
    </row>
    <row r="537" spans="1:21" x14ac:dyDescent="0.55000000000000004">
      <c r="A537" s="14" t="s">
        <v>871</v>
      </c>
      <c r="B537" s="124" t="s">
        <v>872</v>
      </c>
      <c r="C537" s="125" t="s">
        <v>43</v>
      </c>
      <c r="D537" s="14" t="s">
        <v>25</v>
      </c>
      <c r="E537" s="14" t="s">
        <v>38</v>
      </c>
      <c r="F537" s="14" t="s">
        <v>131</v>
      </c>
      <c r="G537" s="93">
        <v>42553</v>
      </c>
      <c r="H537" s="94">
        <v>154.9</v>
      </c>
      <c r="I537" s="94">
        <v>76.150000000000006</v>
      </c>
      <c r="J537" s="95">
        <v>0.49159999999999998</v>
      </c>
      <c r="K537" s="96">
        <v>14.56</v>
      </c>
      <c r="L537" s="95">
        <v>2.1000000000000001E-2</v>
      </c>
      <c r="M537" s="96">
        <v>1.3</v>
      </c>
      <c r="N537" s="96">
        <v>0.69</v>
      </c>
      <c r="O537" s="94">
        <v>-148.32</v>
      </c>
      <c r="P537" s="95">
        <v>3.0300000000000001E-2</v>
      </c>
      <c r="Q537" s="96">
        <v>12</v>
      </c>
      <c r="R537" s="94">
        <v>71.89</v>
      </c>
      <c r="S537" s="14" t="s">
        <v>1606</v>
      </c>
      <c r="T537" s="128">
        <v>4099799877</v>
      </c>
      <c r="U537" s="14" t="s">
        <v>1575</v>
      </c>
    </row>
    <row r="538" spans="1:21" x14ac:dyDescent="0.55000000000000004">
      <c r="A538" s="14" t="s">
        <v>873</v>
      </c>
      <c r="B538" s="124" t="s">
        <v>874</v>
      </c>
      <c r="C538" s="125" t="s">
        <v>30</v>
      </c>
      <c r="D538" s="14" t="s">
        <v>31</v>
      </c>
      <c r="E538" s="14" t="s">
        <v>32</v>
      </c>
      <c r="F538" s="14" t="s">
        <v>33</v>
      </c>
      <c r="G538" s="93">
        <v>42571</v>
      </c>
      <c r="H538" s="94">
        <v>69.59</v>
      </c>
      <c r="I538" s="94">
        <v>61.57</v>
      </c>
      <c r="J538" s="95">
        <v>0.88480000000000003</v>
      </c>
      <c r="K538" s="96">
        <v>30.79</v>
      </c>
      <c r="L538" s="95">
        <v>2.4E-2</v>
      </c>
      <c r="M538" s="96">
        <v>0.4</v>
      </c>
      <c r="N538" s="96">
        <v>0.99</v>
      </c>
      <c r="O538" s="94">
        <v>-17.97</v>
      </c>
      <c r="P538" s="95">
        <v>0.1114</v>
      </c>
      <c r="Q538" s="96">
        <v>12</v>
      </c>
      <c r="R538" s="94">
        <v>27.58</v>
      </c>
      <c r="S538" s="14" t="s">
        <v>1602</v>
      </c>
      <c r="T538" s="128">
        <v>87951803467</v>
      </c>
      <c r="U538" s="14" t="s">
        <v>1573</v>
      </c>
    </row>
    <row r="539" spans="1:21" x14ac:dyDescent="0.55000000000000004">
      <c r="A539" s="14" t="s">
        <v>875</v>
      </c>
      <c r="B539" s="124" t="s">
        <v>876</v>
      </c>
      <c r="C539" s="125" t="s">
        <v>49</v>
      </c>
      <c r="D539" s="14" t="s">
        <v>37</v>
      </c>
      <c r="E539" s="14" t="s">
        <v>26</v>
      </c>
      <c r="F539" s="14" t="s">
        <v>50</v>
      </c>
      <c r="G539" s="93">
        <v>42557</v>
      </c>
      <c r="H539" s="94">
        <v>2.35</v>
      </c>
      <c r="I539" s="94">
        <v>29.55</v>
      </c>
      <c r="J539" s="95">
        <v>12.5745</v>
      </c>
      <c r="K539" s="96">
        <v>46.9</v>
      </c>
      <c r="L539" s="95">
        <v>1.7600000000000001E-2</v>
      </c>
      <c r="M539" s="96">
        <v>0.9</v>
      </c>
      <c r="N539" s="96">
        <v>5.51</v>
      </c>
      <c r="O539" s="94">
        <v>2.35</v>
      </c>
      <c r="P539" s="95">
        <v>0.192</v>
      </c>
      <c r="Q539" s="96">
        <v>15</v>
      </c>
      <c r="R539" s="94">
        <v>8.31</v>
      </c>
      <c r="S539" s="14" t="s">
        <v>1632</v>
      </c>
      <c r="T539" s="128">
        <v>1074981456</v>
      </c>
      <c r="U539" s="14" t="s">
        <v>1595</v>
      </c>
    </row>
    <row r="540" spans="1:21" x14ac:dyDescent="0.55000000000000004">
      <c r="A540" s="14" t="s">
        <v>877</v>
      </c>
      <c r="B540" s="124" t="s">
        <v>878</v>
      </c>
      <c r="C540" s="125" t="s">
        <v>57</v>
      </c>
      <c r="D540" s="14" t="s">
        <v>37</v>
      </c>
      <c r="E540" s="14" t="s">
        <v>26</v>
      </c>
      <c r="F540" s="14" t="s">
        <v>50</v>
      </c>
      <c r="G540" s="93">
        <v>42793</v>
      </c>
      <c r="H540" s="94">
        <v>33.549999999999997</v>
      </c>
      <c r="I540" s="94">
        <v>74.45</v>
      </c>
      <c r="J540" s="95">
        <v>2.2191000000000001</v>
      </c>
      <c r="K540" s="96">
        <v>20.399999999999999</v>
      </c>
      <c r="L540" s="95">
        <v>1.2800000000000001E-2</v>
      </c>
      <c r="M540" s="96">
        <v>1.6</v>
      </c>
      <c r="N540" s="96">
        <v>2.1800000000000002</v>
      </c>
      <c r="O540" s="94">
        <v>-17.47</v>
      </c>
      <c r="P540" s="95">
        <v>5.9499999999999997E-2</v>
      </c>
      <c r="Q540" s="96">
        <v>13</v>
      </c>
      <c r="R540" s="94">
        <v>68.739999999999995</v>
      </c>
      <c r="S540" s="14" t="s">
        <v>1589</v>
      </c>
      <c r="T540" s="128">
        <v>3376780789</v>
      </c>
      <c r="U540" s="14" t="s">
        <v>1575</v>
      </c>
    </row>
    <row r="541" spans="1:21" x14ac:dyDescent="0.55000000000000004">
      <c r="A541" s="14" t="s">
        <v>879</v>
      </c>
      <c r="B541" s="124" t="s">
        <v>880</v>
      </c>
      <c r="C541" s="125" t="s">
        <v>57</v>
      </c>
      <c r="D541" s="14" t="s">
        <v>31</v>
      </c>
      <c r="E541" s="14" t="s">
        <v>26</v>
      </c>
      <c r="F541" s="14" t="s">
        <v>46</v>
      </c>
      <c r="G541" s="93">
        <v>42575</v>
      </c>
      <c r="H541" s="94">
        <v>0</v>
      </c>
      <c r="I541" s="94">
        <v>18.12</v>
      </c>
      <c r="J541" s="14" t="s">
        <v>40</v>
      </c>
      <c r="K541" s="96">
        <v>24.82</v>
      </c>
      <c r="L541" s="95">
        <v>2.2100000000000002E-2</v>
      </c>
      <c r="M541" s="96">
        <v>1.7</v>
      </c>
      <c r="N541" s="96">
        <v>3.48</v>
      </c>
      <c r="O541" s="94">
        <v>-19.48</v>
      </c>
      <c r="P541" s="95">
        <v>8.1600000000000006E-2</v>
      </c>
      <c r="Q541" s="96">
        <v>3</v>
      </c>
      <c r="R541" s="94">
        <v>30.4</v>
      </c>
      <c r="S541" s="14" t="s">
        <v>1596</v>
      </c>
      <c r="T541" s="128">
        <v>2313101568</v>
      </c>
      <c r="U541" s="14" t="s">
        <v>1575</v>
      </c>
    </row>
    <row r="542" spans="1:21" x14ac:dyDescent="0.55000000000000004">
      <c r="A542" s="14" t="s">
        <v>881</v>
      </c>
      <c r="B542" s="124" t="s">
        <v>882</v>
      </c>
      <c r="C542" s="125" t="s">
        <v>49</v>
      </c>
      <c r="D542" s="14" t="s">
        <v>37</v>
      </c>
      <c r="E542" s="14" t="s">
        <v>26</v>
      </c>
      <c r="F542" s="14" t="s">
        <v>50</v>
      </c>
      <c r="G542" s="93">
        <v>42708</v>
      </c>
      <c r="H542" s="94">
        <v>217.17</v>
      </c>
      <c r="I542" s="94">
        <v>373.5</v>
      </c>
      <c r="J542" s="95">
        <v>1.7199</v>
      </c>
      <c r="K542" s="96">
        <v>66.22</v>
      </c>
      <c r="L542" s="95">
        <v>0</v>
      </c>
      <c r="M542" s="96">
        <v>1.4</v>
      </c>
      <c r="N542" s="96">
        <v>3.64</v>
      </c>
      <c r="O542" s="94">
        <v>10</v>
      </c>
      <c r="P542" s="95">
        <v>0.28860000000000002</v>
      </c>
      <c r="Q542" s="96">
        <v>0</v>
      </c>
      <c r="R542" s="94">
        <v>86.89</v>
      </c>
      <c r="S542" s="14" t="s">
        <v>1579</v>
      </c>
      <c r="T542" s="128">
        <v>40942566896</v>
      </c>
      <c r="U542" s="14" t="s">
        <v>1573</v>
      </c>
    </row>
    <row r="543" spans="1:21" x14ac:dyDescent="0.55000000000000004">
      <c r="A543" s="14" t="s">
        <v>883</v>
      </c>
      <c r="B543" s="124" t="s">
        <v>884</v>
      </c>
      <c r="C543" s="125" t="s">
        <v>36</v>
      </c>
      <c r="D543" s="14" t="s">
        <v>37</v>
      </c>
      <c r="E543" s="14" t="s">
        <v>38</v>
      </c>
      <c r="F543" s="14" t="s">
        <v>39</v>
      </c>
      <c r="G543" s="93">
        <v>42548</v>
      </c>
      <c r="H543" s="94">
        <v>29.52</v>
      </c>
      <c r="I543" s="94">
        <v>15.27</v>
      </c>
      <c r="J543" s="95">
        <v>0.51729999999999998</v>
      </c>
      <c r="K543" s="96">
        <v>19.829999999999998</v>
      </c>
      <c r="L543" s="95">
        <v>1.5699999999999999E-2</v>
      </c>
      <c r="M543" s="96">
        <v>1.4</v>
      </c>
      <c r="N543" s="14" t="s">
        <v>40</v>
      </c>
      <c r="O543" s="14" t="s">
        <v>40</v>
      </c>
      <c r="P543" s="95">
        <v>5.67E-2</v>
      </c>
      <c r="Q543" s="96">
        <v>4</v>
      </c>
      <c r="R543" s="94">
        <v>14.93</v>
      </c>
      <c r="S543" s="14" t="s">
        <v>1601</v>
      </c>
      <c r="T543" s="128">
        <v>18537489219</v>
      </c>
      <c r="U543" s="14" t="s">
        <v>1573</v>
      </c>
    </row>
    <row r="544" spans="1:21" x14ac:dyDescent="0.55000000000000004">
      <c r="A544" s="14" t="s">
        <v>885</v>
      </c>
      <c r="B544" s="124" t="s">
        <v>886</v>
      </c>
      <c r="C544" s="125" t="s">
        <v>36</v>
      </c>
      <c r="D544" s="14" t="s">
        <v>37</v>
      </c>
      <c r="E544" s="14" t="s">
        <v>38</v>
      </c>
      <c r="F544" s="14" t="s">
        <v>39</v>
      </c>
      <c r="G544" s="93">
        <v>42793</v>
      </c>
      <c r="H544" s="94">
        <v>93.2</v>
      </c>
      <c r="I544" s="94">
        <v>48.24</v>
      </c>
      <c r="J544" s="95">
        <v>0.51759999999999995</v>
      </c>
      <c r="K544" s="96">
        <v>19.14</v>
      </c>
      <c r="L544" s="95">
        <v>1.8200000000000001E-2</v>
      </c>
      <c r="M544" s="96">
        <v>1.2</v>
      </c>
      <c r="N544" s="96">
        <v>1.89</v>
      </c>
      <c r="O544" s="94">
        <v>4.5999999999999996</v>
      </c>
      <c r="P544" s="95">
        <v>5.3199999999999997E-2</v>
      </c>
      <c r="Q544" s="96">
        <v>5</v>
      </c>
      <c r="R544" s="94">
        <v>21.95</v>
      </c>
      <c r="S544" s="14" t="s">
        <v>1583</v>
      </c>
      <c r="T544" s="128">
        <v>6164906269</v>
      </c>
      <c r="U544" s="14" t="s">
        <v>1575</v>
      </c>
    </row>
    <row r="545" spans="1:21" x14ac:dyDescent="0.55000000000000004">
      <c r="A545" s="14" t="s">
        <v>887</v>
      </c>
      <c r="B545" s="124" t="s">
        <v>888</v>
      </c>
      <c r="C545" s="125" t="s">
        <v>32</v>
      </c>
      <c r="D545" s="14" t="s">
        <v>31</v>
      </c>
      <c r="E545" s="14" t="s">
        <v>26</v>
      </c>
      <c r="F545" s="14" t="s">
        <v>46</v>
      </c>
      <c r="G545" s="93">
        <v>42551</v>
      </c>
      <c r="H545" s="94">
        <v>53.28</v>
      </c>
      <c r="I545" s="94">
        <v>82.81</v>
      </c>
      <c r="J545" s="95">
        <v>1.5542</v>
      </c>
      <c r="K545" s="96">
        <v>60.01</v>
      </c>
      <c r="L545" s="95">
        <v>0</v>
      </c>
      <c r="M545" s="96">
        <v>1.4</v>
      </c>
      <c r="N545" s="96">
        <v>1.25</v>
      </c>
      <c r="O545" s="94">
        <v>-4.7699999999999996</v>
      </c>
      <c r="P545" s="95">
        <v>0.25750000000000001</v>
      </c>
      <c r="Q545" s="96">
        <v>0</v>
      </c>
      <c r="R545" s="94">
        <v>19.190000000000001</v>
      </c>
      <c r="S545" s="14" t="s">
        <v>1584</v>
      </c>
      <c r="T545" s="128">
        <v>14576130642</v>
      </c>
      <c r="U545" s="14" t="s">
        <v>1573</v>
      </c>
    </row>
    <row r="546" spans="1:21" x14ac:dyDescent="0.55000000000000004">
      <c r="A546" s="14" t="s">
        <v>889</v>
      </c>
      <c r="B546" s="124" t="s">
        <v>890</v>
      </c>
      <c r="C546" s="125" t="s">
        <v>25</v>
      </c>
      <c r="D546" s="14" t="s">
        <v>31</v>
      </c>
      <c r="E546" s="14" t="s">
        <v>26</v>
      </c>
      <c r="F546" s="14" t="s">
        <v>46</v>
      </c>
      <c r="G546" s="93">
        <v>42563</v>
      </c>
      <c r="H546" s="94">
        <v>0</v>
      </c>
      <c r="I546" s="94">
        <v>13.82</v>
      </c>
      <c r="J546" s="14" t="s">
        <v>40</v>
      </c>
      <c r="K546" s="14" t="s">
        <v>40</v>
      </c>
      <c r="L546" s="95">
        <v>7.5999999999999998E-2</v>
      </c>
      <c r="M546" s="96">
        <v>1.9</v>
      </c>
      <c r="N546" s="96">
        <v>1.82</v>
      </c>
      <c r="O546" s="94">
        <v>-18.649999999999999</v>
      </c>
      <c r="P546" s="95">
        <v>-1.0296000000000001</v>
      </c>
      <c r="Q546" s="96">
        <v>0</v>
      </c>
      <c r="R546" s="94">
        <v>0</v>
      </c>
      <c r="S546" s="14" t="s">
        <v>1596</v>
      </c>
      <c r="T546" s="128">
        <v>5201696114</v>
      </c>
      <c r="U546" s="14" t="s">
        <v>1575</v>
      </c>
    </row>
    <row r="547" spans="1:21" x14ac:dyDescent="0.55000000000000004">
      <c r="A547" s="14" t="s">
        <v>891</v>
      </c>
      <c r="B547" s="124" t="s">
        <v>892</v>
      </c>
      <c r="C547" s="125" t="s">
        <v>36</v>
      </c>
      <c r="D547" s="14" t="s">
        <v>25</v>
      </c>
      <c r="E547" s="14" t="s">
        <v>26</v>
      </c>
      <c r="F547" s="14" t="s">
        <v>27</v>
      </c>
      <c r="G547" s="93">
        <v>42607</v>
      </c>
      <c r="H547" s="94">
        <v>41.54</v>
      </c>
      <c r="I547" s="94">
        <v>79.33</v>
      </c>
      <c r="J547" s="95">
        <v>1.9097</v>
      </c>
      <c r="K547" s="96">
        <v>12.75</v>
      </c>
      <c r="L547" s="95">
        <v>2.52E-2</v>
      </c>
      <c r="M547" s="96">
        <v>0.9</v>
      </c>
      <c r="N547" s="96">
        <v>2.3199999999999998</v>
      </c>
      <c r="O547" s="94">
        <v>5.4</v>
      </c>
      <c r="P547" s="95">
        <v>2.1299999999999999E-2</v>
      </c>
      <c r="Q547" s="96">
        <v>8</v>
      </c>
      <c r="R547" s="94">
        <v>71.28</v>
      </c>
      <c r="S547" s="14" t="s">
        <v>1587</v>
      </c>
      <c r="T547" s="128">
        <v>6569683877</v>
      </c>
      <c r="U547" s="14" t="s">
        <v>1575</v>
      </c>
    </row>
    <row r="548" spans="1:21" x14ac:dyDescent="0.55000000000000004">
      <c r="A548" s="14" t="s">
        <v>893</v>
      </c>
      <c r="B548" s="124" t="s">
        <v>894</v>
      </c>
      <c r="C548" s="125" t="s">
        <v>49</v>
      </c>
      <c r="D548" s="14" t="s">
        <v>37</v>
      </c>
      <c r="E548" s="14" t="s">
        <v>26</v>
      </c>
      <c r="F548" s="14" t="s">
        <v>50</v>
      </c>
      <c r="G548" s="93">
        <v>42582</v>
      </c>
      <c r="H548" s="94">
        <v>115.72</v>
      </c>
      <c r="I548" s="94">
        <v>151.1</v>
      </c>
      <c r="J548" s="95">
        <v>1.3057000000000001</v>
      </c>
      <c r="K548" s="96">
        <v>26.46</v>
      </c>
      <c r="L548" s="95">
        <v>1.8700000000000001E-2</v>
      </c>
      <c r="M548" s="96">
        <v>1.1000000000000001</v>
      </c>
      <c r="N548" s="96">
        <v>4.5199999999999996</v>
      </c>
      <c r="O548" s="94">
        <v>-5.53</v>
      </c>
      <c r="P548" s="95">
        <v>8.9800000000000005E-2</v>
      </c>
      <c r="Q548" s="96">
        <v>7</v>
      </c>
      <c r="R548" s="94">
        <v>45.05</v>
      </c>
      <c r="S548" s="14" t="s">
        <v>1589</v>
      </c>
      <c r="T548" s="128">
        <v>19446862711</v>
      </c>
      <c r="U548" s="14" t="s">
        <v>1573</v>
      </c>
    </row>
    <row r="549" spans="1:21" x14ac:dyDescent="0.55000000000000004">
      <c r="A549" s="14" t="s">
        <v>895</v>
      </c>
      <c r="B549" s="124" t="s">
        <v>896</v>
      </c>
      <c r="C549" s="125" t="s">
        <v>49</v>
      </c>
      <c r="D549" s="14" t="s">
        <v>37</v>
      </c>
      <c r="E549" s="14" t="s">
        <v>26</v>
      </c>
      <c r="F549" s="14" t="s">
        <v>50</v>
      </c>
      <c r="G549" s="93">
        <v>42581</v>
      </c>
      <c r="H549" s="94">
        <v>163.44999999999999</v>
      </c>
      <c r="I549" s="94">
        <v>209.2</v>
      </c>
      <c r="J549" s="95">
        <v>1.2799</v>
      </c>
      <c r="K549" s="96">
        <v>33.15</v>
      </c>
      <c r="L549" s="95">
        <v>6.7000000000000002E-3</v>
      </c>
      <c r="M549" s="96">
        <v>0.9</v>
      </c>
      <c r="N549" s="96">
        <v>2.11</v>
      </c>
      <c r="O549" s="94">
        <v>-31.19</v>
      </c>
      <c r="P549" s="95">
        <v>0.12330000000000001</v>
      </c>
      <c r="Q549" s="96">
        <v>1</v>
      </c>
      <c r="R549" s="94">
        <v>89.5</v>
      </c>
      <c r="S549" s="14" t="s">
        <v>1589</v>
      </c>
      <c r="T549" s="128">
        <v>21233176902</v>
      </c>
      <c r="U549" s="14" t="s">
        <v>1573</v>
      </c>
    </row>
    <row r="550" spans="1:21" x14ac:dyDescent="0.55000000000000004">
      <c r="A550" s="14" t="s">
        <v>897</v>
      </c>
      <c r="B550" s="124" t="s">
        <v>898</v>
      </c>
      <c r="C550" s="125" t="s">
        <v>24</v>
      </c>
      <c r="D550" s="14" t="s">
        <v>37</v>
      </c>
      <c r="E550" s="14" t="s">
        <v>32</v>
      </c>
      <c r="F550" s="14" t="s">
        <v>44</v>
      </c>
      <c r="G550" s="93">
        <v>42542</v>
      </c>
      <c r="H550" s="94">
        <v>71.19</v>
      </c>
      <c r="I550" s="94">
        <v>68.58</v>
      </c>
      <c r="J550" s="95">
        <v>0.96330000000000005</v>
      </c>
      <c r="K550" s="96">
        <v>29.18</v>
      </c>
      <c r="L550" s="95">
        <v>6.8999999999999999E-3</v>
      </c>
      <c r="M550" s="96">
        <v>0.9</v>
      </c>
      <c r="N550" s="96">
        <v>1.5</v>
      </c>
      <c r="O550" s="94">
        <v>0.14000000000000001</v>
      </c>
      <c r="P550" s="95">
        <v>0.10340000000000001</v>
      </c>
      <c r="Q550" s="96">
        <v>20</v>
      </c>
      <c r="R550" s="94">
        <v>19.149999999999999</v>
      </c>
      <c r="S550" s="14" t="s">
        <v>1577</v>
      </c>
      <c r="T550" s="128">
        <v>27083615146</v>
      </c>
      <c r="U550" s="14" t="s">
        <v>1573</v>
      </c>
    </row>
    <row r="551" spans="1:21" x14ac:dyDescent="0.55000000000000004">
      <c r="A551" s="14" t="s">
        <v>899</v>
      </c>
      <c r="B551" s="124" t="s">
        <v>900</v>
      </c>
      <c r="C551" s="125" t="s">
        <v>32</v>
      </c>
      <c r="D551" s="14" t="s">
        <v>31</v>
      </c>
      <c r="E551" s="14" t="s">
        <v>26</v>
      </c>
      <c r="F551" s="14" t="s">
        <v>46</v>
      </c>
      <c r="G551" s="93">
        <v>42742</v>
      </c>
      <c r="H551" s="94">
        <v>0</v>
      </c>
      <c r="I551" s="94">
        <v>27.62</v>
      </c>
      <c r="J551" s="14" t="s">
        <v>40</v>
      </c>
      <c r="K551" s="14" t="s">
        <v>40</v>
      </c>
      <c r="L551" s="95">
        <v>3.5999999999999999E-3</v>
      </c>
      <c r="M551" s="96">
        <v>1.1000000000000001</v>
      </c>
      <c r="N551" s="96">
        <v>0.82</v>
      </c>
      <c r="O551" s="94">
        <v>-30.37</v>
      </c>
      <c r="P551" s="95">
        <v>-0.17530000000000001</v>
      </c>
      <c r="Q551" s="96">
        <v>0</v>
      </c>
      <c r="R551" s="94">
        <v>0</v>
      </c>
      <c r="S551" s="14" t="s">
        <v>1596</v>
      </c>
      <c r="T551" s="128">
        <v>6856195558</v>
      </c>
      <c r="U551" s="14" t="s">
        <v>1575</v>
      </c>
    </row>
    <row r="552" spans="1:21" x14ac:dyDescent="0.55000000000000004">
      <c r="A552" s="14" t="s">
        <v>901</v>
      </c>
      <c r="B552" s="124" t="s">
        <v>902</v>
      </c>
      <c r="C552" s="125" t="s">
        <v>25</v>
      </c>
      <c r="D552" s="14" t="s">
        <v>31</v>
      </c>
      <c r="E552" s="14" t="s">
        <v>26</v>
      </c>
      <c r="F552" s="14" t="s">
        <v>46</v>
      </c>
      <c r="G552" s="93">
        <v>42759</v>
      </c>
      <c r="H552" s="94">
        <v>29.88</v>
      </c>
      <c r="I552" s="94">
        <v>61.95</v>
      </c>
      <c r="J552" s="95">
        <v>2.0733000000000001</v>
      </c>
      <c r="K552" s="96">
        <v>34.799999999999997</v>
      </c>
      <c r="L552" s="95">
        <v>1.9699999999999999E-2</v>
      </c>
      <c r="M552" s="96">
        <v>0.6</v>
      </c>
      <c r="N552" s="96">
        <v>0.72</v>
      </c>
      <c r="O552" s="94">
        <v>-34.07</v>
      </c>
      <c r="P552" s="95">
        <v>0.13150000000000001</v>
      </c>
      <c r="Q552" s="96">
        <v>14</v>
      </c>
      <c r="R552" s="94">
        <v>29.79</v>
      </c>
      <c r="S552" s="14" t="s">
        <v>1608</v>
      </c>
      <c r="T552" s="128">
        <v>21146014252</v>
      </c>
      <c r="U552" s="14" t="s">
        <v>1573</v>
      </c>
    </row>
    <row r="553" spans="1:21" x14ac:dyDescent="0.55000000000000004">
      <c r="A553" s="14" t="s">
        <v>903</v>
      </c>
      <c r="B553" s="124" t="s">
        <v>904</v>
      </c>
      <c r="C553" s="125" t="s">
        <v>57</v>
      </c>
      <c r="D553" s="14" t="s">
        <v>37</v>
      </c>
      <c r="E553" s="14" t="s">
        <v>26</v>
      </c>
      <c r="F553" s="14" t="s">
        <v>50</v>
      </c>
      <c r="G553" s="93">
        <v>42607</v>
      </c>
      <c r="H553" s="94">
        <v>125.83</v>
      </c>
      <c r="I553" s="94">
        <v>154.15</v>
      </c>
      <c r="J553" s="95">
        <v>1.2251000000000001</v>
      </c>
      <c r="K553" s="96">
        <v>22.44</v>
      </c>
      <c r="L553" s="95">
        <v>1.8200000000000001E-2</v>
      </c>
      <c r="M553" s="96">
        <v>0.7</v>
      </c>
      <c r="N553" s="96">
        <v>1.64</v>
      </c>
      <c r="O553" s="94">
        <v>-30.01</v>
      </c>
      <c r="P553" s="95">
        <v>6.9699999999999998E-2</v>
      </c>
      <c r="Q553" s="96">
        <v>12</v>
      </c>
      <c r="R553" s="94">
        <v>75.680000000000007</v>
      </c>
      <c r="S553" s="14" t="s">
        <v>1610</v>
      </c>
      <c r="T553" s="128">
        <v>45544563873</v>
      </c>
      <c r="U553" s="14" t="s">
        <v>1573</v>
      </c>
    </row>
    <row r="554" spans="1:21" x14ac:dyDescent="0.55000000000000004">
      <c r="A554" s="14" t="s">
        <v>1219</v>
      </c>
      <c r="B554" s="124" t="s">
        <v>1220</v>
      </c>
      <c r="C554" s="125" t="s">
        <v>49</v>
      </c>
      <c r="D554" s="14" t="s">
        <v>31</v>
      </c>
      <c r="E554" s="14" t="s">
        <v>38</v>
      </c>
      <c r="F554" s="14" t="s">
        <v>89</v>
      </c>
      <c r="G554" s="93">
        <v>42706</v>
      </c>
      <c r="H554" s="94">
        <v>74.2</v>
      </c>
      <c r="I554" s="94">
        <v>48.35</v>
      </c>
      <c r="J554" s="95">
        <v>0.65159999999999996</v>
      </c>
      <c r="K554" s="96">
        <v>25.05</v>
      </c>
      <c r="L554" s="95">
        <v>0</v>
      </c>
      <c r="M554" s="96">
        <v>0.5</v>
      </c>
      <c r="N554" s="96">
        <v>1.08</v>
      </c>
      <c r="O554" s="94">
        <v>-6.76</v>
      </c>
      <c r="P554" s="95">
        <v>8.2799999999999999E-2</v>
      </c>
      <c r="Q554" s="96">
        <v>0</v>
      </c>
      <c r="R554" s="94">
        <v>28.05</v>
      </c>
      <c r="S554" s="14" t="s">
        <v>1606</v>
      </c>
      <c r="T554" s="128">
        <v>1233917006</v>
      </c>
      <c r="U554" s="14" t="s">
        <v>1595</v>
      </c>
    </row>
    <row r="555" spans="1:21" x14ac:dyDescent="0.55000000000000004">
      <c r="A555" s="14" t="s">
        <v>1221</v>
      </c>
      <c r="B555" s="124" t="s">
        <v>1222</v>
      </c>
      <c r="C555" s="125" t="s">
        <v>25</v>
      </c>
      <c r="D555" s="14" t="s">
        <v>31</v>
      </c>
      <c r="E555" s="14" t="s">
        <v>26</v>
      </c>
      <c r="F555" s="14" t="s">
        <v>46</v>
      </c>
      <c r="G555" s="93">
        <v>42707</v>
      </c>
      <c r="H555" s="94">
        <v>28.43</v>
      </c>
      <c r="I555" s="94">
        <v>86.97</v>
      </c>
      <c r="J555" s="95">
        <v>3.0590999999999999</v>
      </c>
      <c r="K555" s="96">
        <v>30.73</v>
      </c>
      <c r="L555" s="95">
        <v>1.43E-2</v>
      </c>
      <c r="M555" s="96">
        <v>1.6</v>
      </c>
      <c r="N555" s="96">
        <v>1.34</v>
      </c>
      <c r="O555" s="94">
        <v>-17.170000000000002</v>
      </c>
      <c r="P555" s="95">
        <v>0.11119999999999999</v>
      </c>
      <c r="Q555" s="96">
        <v>4</v>
      </c>
      <c r="R555" s="94">
        <v>24.07</v>
      </c>
      <c r="S555" s="14" t="s">
        <v>1581</v>
      </c>
      <c r="T555" s="128">
        <v>3828339093</v>
      </c>
      <c r="U555" s="14" t="s">
        <v>1575</v>
      </c>
    </row>
    <row r="556" spans="1:21" x14ac:dyDescent="0.55000000000000004">
      <c r="A556" s="14" t="s">
        <v>1223</v>
      </c>
      <c r="B556" s="124" t="s">
        <v>1224</v>
      </c>
      <c r="C556" s="125" t="s">
        <v>118</v>
      </c>
      <c r="D556" s="14" t="s">
        <v>37</v>
      </c>
      <c r="E556" s="14" t="s">
        <v>32</v>
      </c>
      <c r="F556" s="14" t="s">
        <v>44</v>
      </c>
      <c r="G556" s="93">
        <v>42708</v>
      </c>
      <c r="H556" s="94">
        <v>181.77</v>
      </c>
      <c r="I556" s="94">
        <v>158.65</v>
      </c>
      <c r="J556" s="95">
        <v>0.87280000000000002</v>
      </c>
      <c r="K556" s="96">
        <v>25.1</v>
      </c>
      <c r="L556" s="95">
        <v>0</v>
      </c>
      <c r="M556" s="96">
        <v>0.5</v>
      </c>
      <c r="N556" s="96">
        <v>1.92</v>
      </c>
      <c r="O556" s="94">
        <v>2.16</v>
      </c>
      <c r="P556" s="95">
        <v>8.3000000000000004E-2</v>
      </c>
      <c r="Q556" s="96">
        <v>0</v>
      </c>
      <c r="R556" s="94">
        <v>70.97</v>
      </c>
      <c r="S556" s="14" t="s">
        <v>1602</v>
      </c>
      <c r="T556" s="128">
        <v>1964417710</v>
      </c>
      <c r="U556" s="14" t="s">
        <v>1595</v>
      </c>
    </row>
    <row r="557" spans="1:21" x14ac:dyDescent="0.55000000000000004">
      <c r="A557" s="14" t="s">
        <v>1225</v>
      </c>
      <c r="B557" s="124" t="s">
        <v>1226</v>
      </c>
      <c r="C557" s="125" t="s">
        <v>36</v>
      </c>
      <c r="D557" s="14" t="s">
        <v>37</v>
      </c>
      <c r="E557" s="14" t="s">
        <v>38</v>
      </c>
      <c r="F557" s="14" t="s">
        <v>39</v>
      </c>
      <c r="G557" s="93">
        <v>42709</v>
      </c>
      <c r="H557" s="94">
        <v>106.05</v>
      </c>
      <c r="I557" s="94">
        <v>39</v>
      </c>
      <c r="J557" s="95">
        <v>0.36780000000000002</v>
      </c>
      <c r="K557" s="96">
        <v>14.18</v>
      </c>
      <c r="L557" s="95">
        <v>0</v>
      </c>
      <c r="M557" s="96">
        <v>1.2</v>
      </c>
      <c r="N557" s="96">
        <v>1.7</v>
      </c>
      <c r="O557" s="94">
        <v>4.57</v>
      </c>
      <c r="P557" s="95">
        <v>2.8400000000000002E-2</v>
      </c>
      <c r="Q557" s="96">
        <v>0</v>
      </c>
      <c r="R557" s="94">
        <v>36.049999999999997</v>
      </c>
      <c r="S557" s="14" t="s">
        <v>1572</v>
      </c>
      <c r="T557" s="128">
        <v>2918961747</v>
      </c>
      <c r="U557" s="14" t="s">
        <v>1575</v>
      </c>
    </row>
    <row r="558" spans="1:21" x14ac:dyDescent="0.55000000000000004">
      <c r="A558" s="14" t="s">
        <v>1248</v>
      </c>
      <c r="B558" s="124" t="s">
        <v>1249</v>
      </c>
      <c r="C558" s="125" t="s">
        <v>30</v>
      </c>
      <c r="D558" s="14" t="s">
        <v>31</v>
      </c>
      <c r="E558" s="14" t="s">
        <v>38</v>
      </c>
      <c r="F558" s="14" t="s">
        <v>89</v>
      </c>
      <c r="G558" s="93">
        <v>42711</v>
      </c>
      <c r="H558" s="94">
        <v>256.31</v>
      </c>
      <c r="I558" s="94">
        <v>157.51</v>
      </c>
      <c r="J558" s="95">
        <v>0.61450000000000005</v>
      </c>
      <c r="K558" s="96">
        <v>23.65</v>
      </c>
      <c r="L558" s="95">
        <v>0</v>
      </c>
      <c r="M558" s="96">
        <v>0.9</v>
      </c>
      <c r="N558" s="14" t="s">
        <v>40</v>
      </c>
      <c r="O558" s="14" t="s">
        <v>40</v>
      </c>
      <c r="P558" s="95">
        <v>7.5800000000000006E-2</v>
      </c>
      <c r="Q558" s="96">
        <v>0</v>
      </c>
      <c r="R558" s="94">
        <v>107.57</v>
      </c>
      <c r="S558" s="14" t="s">
        <v>1601</v>
      </c>
      <c r="T558" s="128">
        <v>8724512933</v>
      </c>
      <c r="U558" s="14" t="s">
        <v>1575</v>
      </c>
    </row>
    <row r="559" spans="1:21" x14ac:dyDescent="0.55000000000000004">
      <c r="A559" s="14" t="s">
        <v>1250</v>
      </c>
      <c r="B559" s="124" t="s">
        <v>1251</v>
      </c>
      <c r="C559" s="125" t="s">
        <v>36</v>
      </c>
      <c r="D559" s="14" t="s">
        <v>37</v>
      </c>
      <c r="E559" s="14" t="s">
        <v>32</v>
      </c>
      <c r="F559" s="14" t="s">
        <v>44</v>
      </c>
      <c r="G559" s="93">
        <v>42712</v>
      </c>
      <c r="H559" s="94">
        <v>33.78</v>
      </c>
      <c r="I559" s="94">
        <v>27.2</v>
      </c>
      <c r="J559" s="95">
        <v>0.80520000000000003</v>
      </c>
      <c r="K559" s="96">
        <v>30.91</v>
      </c>
      <c r="L559" s="95">
        <v>6.0999999999999999E-2</v>
      </c>
      <c r="M559" s="96">
        <v>1.1000000000000001</v>
      </c>
      <c r="N559" s="96">
        <v>6.28</v>
      </c>
      <c r="O559" s="94">
        <v>-15.03</v>
      </c>
      <c r="P559" s="95">
        <v>0.112</v>
      </c>
      <c r="Q559" s="96">
        <v>6</v>
      </c>
      <c r="R559" s="94">
        <v>17.739999999999998</v>
      </c>
      <c r="S559" s="14" t="s">
        <v>1580</v>
      </c>
      <c r="T559" s="128">
        <v>1799472164</v>
      </c>
      <c r="U559" s="14" t="s">
        <v>1595</v>
      </c>
    </row>
    <row r="560" spans="1:21" x14ac:dyDescent="0.55000000000000004">
      <c r="A560" s="14" t="s">
        <v>1252</v>
      </c>
      <c r="B560" s="124" t="s">
        <v>1253</v>
      </c>
      <c r="C560" s="125" t="s">
        <v>25</v>
      </c>
      <c r="D560" s="14" t="s">
        <v>31</v>
      </c>
      <c r="E560" s="14" t="s">
        <v>26</v>
      </c>
      <c r="F560" s="14" t="s">
        <v>46</v>
      </c>
      <c r="G560" s="93">
        <v>42713</v>
      </c>
      <c r="H560" s="94">
        <v>10.93</v>
      </c>
      <c r="I560" s="94">
        <v>35.229999999999997</v>
      </c>
      <c r="J560" s="95">
        <v>3.2231999999999998</v>
      </c>
      <c r="K560" s="96">
        <v>20.97</v>
      </c>
      <c r="L560" s="95">
        <v>6.7999999999999996E-3</v>
      </c>
      <c r="M560" s="96">
        <v>0.7</v>
      </c>
      <c r="N560" s="14" t="s">
        <v>40</v>
      </c>
      <c r="O560" s="14" t="s">
        <v>40</v>
      </c>
      <c r="P560" s="95">
        <v>6.2399999999999997E-2</v>
      </c>
      <c r="Q560" s="96">
        <v>0</v>
      </c>
      <c r="R560" s="94">
        <v>27.9</v>
      </c>
      <c r="S560" s="14" t="s">
        <v>1601</v>
      </c>
      <c r="T560" s="128">
        <v>990865544</v>
      </c>
      <c r="U560" s="14" t="s">
        <v>1595</v>
      </c>
    </row>
    <row r="561" spans="1:21" x14ac:dyDescent="0.55000000000000004">
      <c r="A561" s="14" t="s">
        <v>905</v>
      </c>
      <c r="B561" s="124" t="s">
        <v>906</v>
      </c>
      <c r="C561" s="125" t="s">
        <v>25</v>
      </c>
      <c r="D561" s="14" t="s">
        <v>31</v>
      </c>
      <c r="E561" s="14" t="s">
        <v>32</v>
      </c>
      <c r="F561" s="14" t="s">
        <v>33</v>
      </c>
      <c r="G561" s="93">
        <v>42551</v>
      </c>
      <c r="H561" s="94">
        <v>55.06</v>
      </c>
      <c r="I561" s="94">
        <v>56.87</v>
      </c>
      <c r="J561" s="95">
        <v>1.0328999999999999</v>
      </c>
      <c r="K561" s="96">
        <v>39.770000000000003</v>
      </c>
      <c r="L561" s="95">
        <v>1.2699999999999999E-2</v>
      </c>
      <c r="M561" s="96">
        <v>0.8</v>
      </c>
      <c r="N561" s="96">
        <v>0.89</v>
      </c>
      <c r="O561" s="94">
        <v>-2.38</v>
      </c>
      <c r="P561" s="95">
        <v>0.15629999999999999</v>
      </c>
      <c r="Q561" s="96">
        <v>7</v>
      </c>
      <c r="R561" s="94">
        <v>12</v>
      </c>
      <c r="S561" s="14" t="s">
        <v>1607</v>
      </c>
      <c r="T561" s="128">
        <v>81867747171</v>
      </c>
      <c r="U561" s="14" t="s">
        <v>1573</v>
      </c>
    </row>
    <row r="562" spans="1:21" x14ac:dyDescent="0.55000000000000004">
      <c r="A562" s="14" t="s">
        <v>1254</v>
      </c>
      <c r="B562" s="124" t="s">
        <v>1255</v>
      </c>
      <c r="C562" s="125" t="s">
        <v>32</v>
      </c>
      <c r="D562" s="14" t="s">
        <v>31</v>
      </c>
      <c r="E562" s="14" t="s">
        <v>26</v>
      </c>
      <c r="F562" s="14" t="s">
        <v>46</v>
      </c>
      <c r="G562" s="93">
        <v>42714</v>
      </c>
      <c r="H562" s="94">
        <v>40.090000000000003</v>
      </c>
      <c r="I562" s="94">
        <v>56.72</v>
      </c>
      <c r="J562" s="95">
        <v>1.4148000000000001</v>
      </c>
      <c r="K562" s="96">
        <v>54.54</v>
      </c>
      <c r="L562" s="95">
        <v>0</v>
      </c>
      <c r="M562" s="96">
        <v>0.6</v>
      </c>
      <c r="N562" s="96">
        <v>1.07</v>
      </c>
      <c r="O562" s="94">
        <v>-41.35</v>
      </c>
      <c r="P562" s="95">
        <v>0.23019999999999999</v>
      </c>
      <c r="Q562" s="96">
        <v>0</v>
      </c>
      <c r="R562" s="94">
        <v>16.52</v>
      </c>
      <c r="S562" s="14" t="s">
        <v>1607</v>
      </c>
      <c r="T562" s="128">
        <v>2301921864</v>
      </c>
      <c r="U562" s="14" t="s">
        <v>1575</v>
      </c>
    </row>
    <row r="563" spans="1:21" x14ac:dyDescent="0.55000000000000004">
      <c r="A563" s="14" t="s">
        <v>907</v>
      </c>
      <c r="B563" s="124" t="s">
        <v>908</v>
      </c>
      <c r="C563" s="125" t="s">
        <v>24</v>
      </c>
      <c r="D563" s="14" t="s">
        <v>25</v>
      </c>
      <c r="E563" s="14" t="s">
        <v>32</v>
      </c>
      <c r="F563" s="14" t="s">
        <v>125</v>
      </c>
      <c r="G563" s="93">
        <v>42578</v>
      </c>
      <c r="H563" s="94">
        <v>78.25</v>
      </c>
      <c r="I563" s="94">
        <v>69.349999999999994</v>
      </c>
      <c r="J563" s="95">
        <v>0.88629999999999998</v>
      </c>
      <c r="K563" s="96">
        <v>16.96</v>
      </c>
      <c r="L563" s="95">
        <v>3.1899999999999998E-2</v>
      </c>
      <c r="M563" s="96">
        <v>0.2</v>
      </c>
      <c r="N563" s="96">
        <v>0.6</v>
      </c>
      <c r="O563" s="94">
        <v>-74.260000000000005</v>
      </c>
      <c r="P563" s="95">
        <v>4.2299999999999997E-2</v>
      </c>
      <c r="Q563" s="96">
        <v>17</v>
      </c>
      <c r="R563" s="94">
        <v>57.72</v>
      </c>
      <c r="S563" s="14" t="s">
        <v>1586</v>
      </c>
      <c r="T563" s="128">
        <v>9856640246</v>
      </c>
      <c r="U563" s="14" t="s">
        <v>1575</v>
      </c>
    </row>
    <row r="564" spans="1:21" x14ac:dyDescent="0.55000000000000004">
      <c r="A564" s="14" t="s">
        <v>1256</v>
      </c>
      <c r="B564" s="124" t="s">
        <v>1257</v>
      </c>
      <c r="C564" s="125" t="s">
        <v>118</v>
      </c>
      <c r="D564" s="14" t="s">
        <v>37</v>
      </c>
      <c r="E564" s="14" t="s">
        <v>38</v>
      </c>
      <c r="F564" s="14" t="s">
        <v>39</v>
      </c>
      <c r="G564" s="93">
        <v>42716</v>
      </c>
      <c r="H564" s="94">
        <v>93.39</v>
      </c>
      <c r="I564" s="94">
        <v>45.06</v>
      </c>
      <c r="J564" s="95">
        <v>0.48249999999999998</v>
      </c>
      <c r="K564" s="96">
        <v>15.76</v>
      </c>
      <c r="L564" s="95">
        <v>1.3299999999999999E-2</v>
      </c>
      <c r="M564" s="96">
        <v>1</v>
      </c>
      <c r="N564" s="96">
        <v>2.1</v>
      </c>
      <c r="O564" s="94">
        <v>13.16</v>
      </c>
      <c r="P564" s="95">
        <v>3.6299999999999999E-2</v>
      </c>
      <c r="Q564" s="96">
        <v>0</v>
      </c>
      <c r="R564" s="94">
        <v>35.99</v>
      </c>
      <c r="S564" s="14" t="s">
        <v>1658</v>
      </c>
      <c r="T564" s="128">
        <v>1546662152</v>
      </c>
      <c r="U564" s="14" t="s">
        <v>1595</v>
      </c>
    </row>
    <row r="565" spans="1:21" x14ac:dyDescent="0.55000000000000004">
      <c r="A565" s="14" t="s">
        <v>909</v>
      </c>
      <c r="B565" s="124" t="s">
        <v>910</v>
      </c>
      <c r="C565" s="125" t="s">
        <v>49</v>
      </c>
      <c r="D565" s="14" t="s">
        <v>37</v>
      </c>
      <c r="E565" s="14" t="s">
        <v>26</v>
      </c>
      <c r="F565" s="14" t="s">
        <v>50</v>
      </c>
      <c r="G565" s="93">
        <v>42599</v>
      </c>
      <c r="H565" s="94">
        <v>25.46</v>
      </c>
      <c r="I565" s="94">
        <v>40.409999999999997</v>
      </c>
      <c r="J565" s="95">
        <v>1.5871999999999999</v>
      </c>
      <c r="K565" s="96">
        <v>40.01</v>
      </c>
      <c r="L565" s="95">
        <v>6.1999999999999998E-3</v>
      </c>
      <c r="M565" s="96">
        <v>1.8</v>
      </c>
      <c r="N565" s="14" t="s">
        <v>40</v>
      </c>
      <c r="O565" s="14" t="s">
        <v>40</v>
      </c>
      <c r="P565" s="95">
        <v>0.1575</v>
      </c>
      <c r="Q565" s="96">
        <v>1</v>
      </c>
      <c r="R565" s="94">
        <v>16.170000000000002</v>
      </c>
      <c r="S565" s="14" t="s">
        <v>1594</v>
      </c>
      <c r="T565" s="128">
        <v>54759697920</v>
      </c>
      <c r="U565" s="14" t="s">
        <v>1573</v>
      </c>
    </row>
    <row r="566" spans="1:21" x14ac:dyDescent="0.55000000000000004">
      <c r="A566" s="14" t="s">
        <v>1258</v>
      </c>
      <c r="B566" s="124" t="s">
        <v>1259</v>
      </c>
      <c r="C566" s="125" t="s">
        <v>32</v>
      </c>
      <c r="D566" s="14" t="s">
        <v>31</v>
      </c>
      <c r="E566" s="14" t="s">
        <v>26</v>
      </c>
      <c r="F566" s="14" t="s">
        <v>46</v>
      </c>
      <c r="G566" s="93">
        <v>42717</v>
      </c>
      <c r="H566" s="94">
        <v>23.79</v>
      </c>
      <c r="I566" s="94">
        <v>30.73</v>
      </c>
      <c r="J566" s="95">
        <v>1.2917000000000001</v>
      </c>
      <c r="K566" s="96">
        <v>33.4</v>
      </c>
      <c r="L566" s="95">
        <v>1.6299999999999999E-2</v>
      </c>
      <c r="M566" s="96">
        <v>0.9</v>
      </c>
      <c r="N566" s="96">
        <v>0.64</v>
      </c>
      <c r="O566" s="94">
        <v>-54.02</v>
      </c>
      <c r="P566" s="95">
        <v>0.1245</v>
      </c>
      <c r="Q566" s="96">
        <v>3</v>
      </c>
      <c r="R566" s="94">
        <v>11.1</v>
      </c>
      <c r="S566" s="14" t="s">
        <v>1599</v>
      </c>
      <c r="T566" s="128">
        <v>5774974314</v>
      </c>
      <c r="U566" s="14" t="s">
        <v>1575</v>
      </c>
    </row>
    <row r="567" spans="1:21" x14ac:dyDescent="0.55000000000000004">
      <c r="A567" s="14" t="s">
        <v>1290</v>
      </c>
      <c r="B567" s="124" t="s">
        <v>1291</v>
      </c>
      <c r="C567" s="125" t="s">
        <v>36</v>
      </c>
      <c r="D567" s="14" t="s">
        <v>37</v>
      </c>
      <c r="E567" s="14" t="s">
        <v>38</v>
      </c>
      <c r="F567" s="14" t="s">
        <v>39</v>
      </c>
      <c r="G567" s="93">
        <v>42718</v>
      </c>
      <c r="H567" s="94">
        <v>14.67</v>
      </c>
      <c r="I567" s="94">
        <v>9.9</v>
      </c>
      <c r="J567" s="95">
        <v>0.67479999999999996</v>
      </c>
      <c r="K567" s="96">
        <v>19.8</v>
      </c>
      <c r="L567" s="95">
        <v>0</v>
      </c>
      <c r="M567" s="96">
        <v>1.7</v>
      </c>
      <c r="N567" s="96">
        <v>7.48</v>
      </c>
      <c r="O567" s="94">
        <v>3.03</v>
      </c>
      <c r="P567" s="95">
        <v>5.6500000000000002E-2</v>
      </c>
      <c r="Q567" s="96">
        <v>0</v>
      </c>
      <c r="R567" s="94">
        <v>7.69</v>
      </c>
      <c r="S567" s="14" t="s">
        <v>1579</v>
      </c>
      <c r="T567" s="128">
        <v>515905701</v>
      </c>
      <c r="U567" s="14" t="s">
        <v>1595</v>
      </c>
    </row>
    <row r="568" spans="1:21" x14ac:dyDescent="0.55000000000000004">
      <c r="A568" s="14" t="s">
        <v>1292</v>
      </c>
      <c r="B568" s="124" t="s">
        <v>1293</v>
      </c>
      <c r="C568" s="125" t="s">
        <v>24</v>
      </c>
      <c r="D568" s="14" t="s">
        <v>37</v>
      </c>
      <c r="E568" s="14" t="s">
        <v>32</v>
      </c>
      <c r="F568" s="14" t="s">
        <v>44</v>
      </c>
      <c r="G568" s="93">
        <v>42719</v>
      </c>
      <c r="H568" s="94">
        <v>37.020000000000003</v>
      </c>
      <c r="I568" s="94">
        <v>40.25</v>
      </c>
      <c r="J568" s="95">
        <v>1.0872999999999999</v>
      </c>
      <c r="K568" s="96">
        <v>16.3</v>
      </c>
      <c r="L568" s="95">
        <v>0</v>
      </c>
      <c r="M568" s="96">
        <v>1.2</v>
      </c>
      <c r="N568" s="96">
        <v>1.91</v>
      </c>
      <c r="O568" s="94">
        <v>13.02</v>
      </c>
      <c r="P568" s="95">
        <v>3.9E-2</v>
      </c>
      <c r="Q568" s="96">
        <v>0</v>
      </c>
      <c r="R568" s="94">
        <v>43.61</v>
      </c>
      <c r="S568" s="14" t="s">
        <v>1572</v>
      </c>
      <c r="T568" s="128">
        <v>1007908139</v>
      </c>
      <c r="U568" s="14" t="s">
        <v>1595</v>
      </c>
    </row>
    <row r="569" spans="1:21" x14ac:dyDescent="0.55000000000000004">
      <c r="A569" s="14" t="s">
        <v>1294</v>
      </c>
      <c r="B569" s="124" t="s">
        <v>1295</v>
      </c>
      <c r="C569" s="125" t="s">
        <v>25</v>
      </c>
      <c r="D569" s="14" t="s">
        <v>31</v>
      </c>
      <c r="E569" s="14" t="s">
        <v>26</v>
      </c>
      <c r="F569" s="14" t="s">
        <v>46</v>
      </c>
      <c r="G569" s="93">
        <v>42720</v>
      </c>
      <c r="H569" s="94">
        <v>20.09</v>
      </c>
      <c r="I569" s="94">
        <v>23.49</v>
      </c>
      <c r="J569" s="95">
        <v>1.1692</v>
      </c>
      <c r="K569" s="96">
        <v>20.97</v>
      </c>
      <c r="L569" s="95">
        <v>0</v>
      </c>
      <c r="M569" s="96">
        <v>0.7</v>
      </c>
      <c r="N569" s="96">
        <v>0.78</v>
      </c>
      <c r="O569" s="94">
        <v>-2.93</v>
      </c>
      <c r="P569" s="95">
        <v>6.2399999999999997E-2</v>
      </c>
      <c r="Q569" s="96">
        <v>0</v>
      </c>
      <c r="R569" s="94">
        <v>9.99</v>
      </c>
      <c r="S569" s="14" t="s">
        <v>1609</v>
      </c>
      <c r="T569" s="128">
        <v>1076087390</v>
      </c>
      <c r="U569" s="14" t="s">
        <v>1595</v>
      </c>
    </row>
    <row r="570" spans="1:21" x14ac:dyDescent="0.55000000000000004">
      <c r="A570" s="14" t="s">
        <v>1296</v>
      </c>
      <c r="B570" s="124" t="s">
        <v>1297</v>
      </c>
      <c r="C570" s="125" t="s">
        <v>57</v>
      </c>
      <c r="D570" s="14" t="s">
        <v>37</v>
      </c>
      <c r="E570" s="14" t="s">
        <v>26</v>
      </c>
      <c r="F570" s="14" t="s">
        <v>50</v>
      </c>
      <c r="G570" s="93">
        <v>42723</v>
      </c>
      <c r="H570" s="94">
        <v>17.96</v>
      </c>
      <c r="I570" s="94">
        <v>25.34</v>
      </c>
      <c r="J570" s="95">
        <v>1.4109</v>
      </c>
      <c r="K570" s="96">
        <v>18.100000000000001</v>
      </c>
      <c r="L570" s="95">
        <v>1.0699999999999999E-2</v>
      </c>
      <c r="M570" s="96">
        <v>0.9</v>
      </c>
      <c r="N570" s="96">
        <v>4.0199999999999996</v>
      </c>
      <c r="O570" s="94">
        <v>12.26</v>
      </c>
      <c r="P570" s="95">
        <v>4.8000000000000001E-2</v>
      </c>
      <c r="Q570" s="96">
        <v>2</v>
      </c>
      <c r="R570" s="94">
        <v>24.27</v>
      </c>
      <c r="S570" s="14" t="s">
        <v>1577</v>
      </c>
      <c r="T570" s="128">
        <v>464656365</v>
      </c>
      <c r="U570" s="14" t="s">
        <v>1595</v>
      </c>
    </row>
    <row r="571" spans="1:21" x14ac:dyDescent="0.55000000000000004">
      <c r="A571" s="14" t="s">
        <v>911</v>
      </c>
      <c r="B571" s="124" t="s">
        <v>912</v>
      </c>
      <c r="C571" s="125" t="s">
        <v>30</v>
      </c>
      <c r="D571" s="14" t="s">
        <v>31</v>
      </c>
      <c r="E571" s="14" t="s">
        <v>26</v>
      </c>
      <c r="F571" s="14" t="s">
        <v>46</v>
      </c>
      <c r="G571" s="93">
        <v>42546</v>
      </c>
      <c r="H571" s="94">
        <v>0</v>
      </c>
      <c r="I571" s="94">
        <v>40.68</v>
      </c>
      <c r="J571" s="14" t="s">
        <v>40</v>
      </c>
      <c r="K571" s="96">
        <v>38.74</v>
      </c>
      <c r="L571" s="95">
        <v>3.7400000000000003E-2</v>
      </c>
      <c r="M571" s="96">
        <v>0.5</v>
      </c>
      <c r="N571" s="96">
        <v>0.47</v>
      </c>
      <c r="O571" s="94">
        <v>-37.71</v>
      </c>
      <c r="P571" s="95">
        <v>0.1512</v>
      </c>
      <c r="Q571" s="96">
        <v>6</v>
      </c>
      <c r="R571" s="94">
        <v>15.65</v>
      </c>
      <c r="S571" s="14" t="s">
        <v>1596</v>
      </c>
      <c r="T571" s="128">
        <v>28313617572</v>
      </c>
      <c r="U571" s="14" t="s">
        <v>1573</v>
      </c>
    </row>
    <row r="572" spans="1:21" x14ac:dyDescent="0.55000000000000004">
      <c r="A572" s="14" t="s">
        <v>913</v>
      </c>
      <c r="B572" s="124" t="s">
        <v>914</v>
      </c>
      <c r="C572" s="125" t="s">
        <v>32</v>
      </c>
      <c r="D572" s="14" t="s">
        <v>31</v>
      </c>
      <c r="E572" s="14" t="s">
        <v>26</v>
      </c>
      <c r="F572" s="14" t="s">
        <v>46</v>
      </c>
      <c r="G572" s="93">
        <v>42706</v>
      </c>
      <c r="H572" s="94">
        <v>39.19</v>
      </c>
      <c r="I572" s="94">
        <v>46.48</v>
      </c>
      <c r="J572" s="95">
        <v>1.1859999999999999</v>
      </c>
      <c r="K572" s="96">
        <v>45.57</v>
      </c>
      <c r="L572" s="95">
        <v>1.2500000000000001E-2</v>
      </c>
      <c r="M572" s="96">
        <v>1.3</v>
      </c>
      <c r="N572" s="96">
        <v>1.04</v>
      </c>
      <c r="O572" s="94">
        <v>-23.78</v>
      </c>
      <c r="P572" s="95">
        <v>0.18529999999999999</v>
      </c>
      <c r="Q572" s="96">
        <v>1</v>
      </c>
      <c r="R572" s="94">
        <v>12.09</v>
      </c>
      <c r="S572" s="14" t="s">
        <v>1603</v>
      </c>
      <c r="T572" s="128">
        <v>8884351931</v>
      </c>
      <c r="U572" s="14" t="s">
        <v>1575</v>
      </c>
    </row>
    <row r="573" spans="1:21" x14ac:dyDescent="0.55000000000000004">
      <c r="A573" s="14" t="s">
        <v>1298</v>
      </c>
      <c r="B573" s="124" t="s">
        <v>1299</v>
      </c>
      <c r="C573" s="125" t="s">
        <v>57</v>
      </c>
      <c r="D573" s="14" t="s">
        <v>37</v>
      </c>
      <c r="E573" s="14" t="s">
        <v>32</v>
      </c>
      <c r="F573" s="14" t="s">
        <v>44</v>
      </c>
      <c r="G573" s="93">
        <v>42724</v>
      </c>
      <c r="H573" s="94">
        <v>53.4</v>
      </c>
      <c r="I573" s="94">
        <v>50.35</v>
      </c>
      <c r="J573" s="95">
        <v>0.94289999999999996</v>
      </c>
      <c r="K573" s="96">
        <v>27.22</v>
      </c>
      <c r="L573" s="95">
        <v>1.03E-2</v>
      </c>
      <c r="M573" s="96">
        <v>1.5</v>
      </c>
      <c r="N573" s="96">
        <v>5.4</v>
      </c>
      <c r="O573" s="94">
        <v>4.37</v>
      </c>
      <c r="P573" s="95">
        <v>9.3600000000000003E-2</v>
      </c>
      <c r="Q573" s="96">
        <v>1</v>
      </c>
      <c r="R573" s="94">
        <v>19.12</v>
      </c>
      <c r="S573" s="14" t="s">
        <v>1603</v>
      </c>
      <c r="T573" s="128">
        <v>8042835044</v>
      </c>
      <c r="U573" s="14" t="s">
        <v>1575</v>
      </c>
    </row>
    <row r="574" spans="1:21" x14ac:dyDescent="0.55000000000000004">
      <c r="A574" s="14" t="s">
        <v>1310</v>
      </c>
      <c r="B574" s="124" t="s">
        <v>1311</v>
      </c>
      <c r="C574" s="125" t="s">
        <v>30</v>
      </c>
      <c r="D574" s="14" t="s">
        <v>31</v>
      </c>
      <c r="E574" s="14" t="s">
        <v>32</v>
      </c>
      <c r="F574" s="14" t="s">
        <v>33</v>
      </c>
      <c r="G574" s="93">
        <v>42725</v>
      </c>
      <c r="H574" s="94">
        <v>14.43</v>
      </c>
      <c r="I574" s="94">
        <v>14.4</v>
      </c>
      <c r="J574" s="95">
        <v>0.99790000000000001</v>
      </c>
      <c r="K574" s="96">
        <v>16</v>
      </c>
      <c r="L574" s="95">
        <v>0</v>
      </c>
      <c r="M574" s="96">
        <v>1.1000000000000001</v>
      </c>
      <c r="N574" s="96">
        <v>1.46</v>
      </c>
      <c r="O574" s="94">
        <v>-23.99</v>
      </c>
      <c r="P574" s="95">
        <v>3.7499999999999999E-2</v>
      </c>
      <c r="Q574" s="96">
        <v>0</v>
      </c>
      <c r="R574" s="94">
        <v>11.6</v>
      </c>
      <c r="S574" s="14" t="s">
        <v>1603</v>
      </c>
      <c r="T574" s="128">
        <v>1971407785</v>
      </c>
      <c r="U574" s="14" t="s">
        <v>1595</v>
      </c>
    </row>
    <row r="575" spans="1:21" x14ac:dyDescent="0.55000000000000004">
      <c r="A575" s="14" t="s">
        <v>1312</v>
      </c>
      <c r="B575" s="124" t="s">
        <v>1313</v>
      </c>
      <c r="C575" s="125" t="s">
        <v>43</v>
      </c>
      <c r="D575" s="14" t="s">
        <v>37</v>
      </c>
      <c r="E575" s="14" t="s">
        <v>38</v>
      </c>
      <c r="F575" s="14" t="s">
        <v>39</v>
      </c>
      <c r="G575" s="93">
        <v>42726</v>
      </c>
      <c r="H575" s="94">
        <v>69.62</v>
      </c>
      <c r="I575" s="94">
        <v>37.549999999999997</v>
      </c>
      <c r="J575" s="95">
        <v>0.53939999999999999</v>
      </c>
      <c r="K575" s="96">
        <v>13.81</v>
      </c>
      <c r="L575" s="95">
        <v>0</v>
      </c>
      <c r="M575" s="96">
        <v>1.2</v>
      </c>
      <c r="N575" s="96">
        <v>2.9</v>
      </c>
      <c r="O575" s="94">
        <v>16.89</v>
      </c>
      <c r="P575" s="95">
        <v>2.6499999999999999E-2</v>
      </c>
      <c r="Q575" s="96">
        <v>0</v>
      </c>
      <c r="R575" s="94">
        <v>69.2</v>
      </c>
      <c r="S575" s="14" t="s">
        <v>1585</v>
      </c>
      <c r="T575" s="128">
        <v>367410070</v>
      </c>
      <c r="U575" s="14" t="s">
        <v>1595</v>
      </c>
    </row>
    <row r="576" spans="1:21" x14ac:dyDescent="0.55000000000000004">
      <c r="A576" s="14" t="s">
        <v>33</v>
      </c>
      <c r="B576" s="124" t="s">
        <v>1326</v>
      </c>
      <c r="C576" s="125" t="s">
        <v>32</v>
      </c>
      <c r="D576" s="14" t="s">
        <v>31</v>
      </c>
      <c r="E576" s="14" t="s">
        <v>26</v>
      </c>
      <c r="F576" s="14" t="s">
        <v>46</v>
      </c>
      <c r="G576" s="93">
        <v>42733</v>
      </c>
      <c r="H576" s="94">
        <v>23.13</v>
      </c>
      <c r="I576" s="94">
        <v>53.96</v>
      </c>
      <c r="J576" s="95">
        <v>2.3329</v>
      </c>
      <c r="K576" s="96">
        <v>32.700000000000003</v>
      </c>
      <c r="L576" s="95">
        <v>0</v>
      </c>
      <c r="M576" s="96">
        <v>1.6</v>
      </c>
      <c r="N576" s="14" t="s">
        <v>40</v>
      </c>
      <c r="O576" s="14" t="s">
        <v>40</v>
      </c>
      <c r="P576" s="95">
        <v>0.121</v>
      </c>
      <c r="Q576" s="96">
        <v>0</v>
      </c>
      <c r="R576" s="94">
        <v>33.51</v>
      </c>
      <c r="S576" s="14" t="s">
        <v>1594</v>
      </c>
      <c r="T576" s="128">
        <v>3707228980</v>
      </c>
      <c r="U576" s="14" t="s">
        <v>1575</v>
      </c>
    </row>
    <row r="577" spans="1:21" x14ac:dyDescent="0.55000000000000004">
      <c r="A577" s="14" t="s">
        <v>1327</v>
      </c>
      <c r="B577" s="124" t="s">
        <v>1328</v>
      </c>
      <c r="C577" s="125" t="s">
        <v>57</v>
      </c>
      <c r="D577" s="14" t="s">
        <v>37</v>
      </c>
      <c r="E577" s="14" t="s">
        <v>32</v>
      </c>
      <c r="F577" s="14" t="s">
        <v>44</v>
      </c>
      <c r="G577" s="93">
        <v>42735</v>
      </c>
      <c r="H577" s="94">
        <v>45.61</v>
      </c>
      <c r="I577" s="94">
        <v>41.57</v>
      </c>
      <c r="J577" s="95">
        <v>0.91139999999999999</v>
      </c>
      <c r="K577" s="96">
        <v>35.229999999999997</v>
      </c>
      <c r="L577" s="95">
        <v>3.5999999999999999E-3</v>
      </c>
      <c r="M577" s="105" t="e">
        <v>#N/A</v>
      </c>
      <c r="N577" s="14" t="s">
        <v>40</v>
      </c>
      <c r="O577" s="14" t="s">
        <v>40</v>
      </c>
      <c r="P577" s="95">
        <v>0.1336</v>
      </c>
      <c r="Q577" s="96">
        <v>3</v>
      </c>
      <c r="R577" s="94">
        <v>17.59</v>
      </c>
      <c r="S577" s="14" t="s">
        <v>1601</v>
      </c>
      <c r="T577" s="128">
        <v>2199572359</v>
      </c>
      <c r="U577" s="14" t="s">
        <v>1575</v>
      </c>
    </row>
    <row r="578" spans="1:21" x14ac:dyDescent="0.55000000000000004">
      <c r="A578" s="14" t="s">
        <v>1360</v>
      </c>
      <c r="B578" s="124" t="s">
        <v>1361</v>
      </c>
      <c r="C578" s="125" t="s">
        <v>49</v>
      </c>
      <c r="D578" s="14" t="s">
        <v>37</v>
      </c>
      <c r="E578" s="14" t="s">
        <v>26</v>
      </c>
      <c r="F578" s="14" t="s">
        <v>50</v>
      </c>
      <c r="G578" s="93">
        <v>42739</v>
      </c>
      <c r="H578" s="94">
        <v>49.46</v>
      </c>
      <c r="I578" s="94">
        <v>57.5</v>
      </c>
      <c r="J578" s="95">
        <v>1.1626000000000001</v>
      </c>
      <c r="K578" s="96">
        <v>23.76</v>
      </c>
      <c r="L578" s="95">
        <v>1.6500000000000001E-2</v>
      </c>
      <c r="M578" s="96">
        <v>1</v>
      </c>
      <c r="N578" s="14" t="s">
        <v>40</v>
      </c>
      <c r="O578" s="14" t="s">
        <v>40</v>
      </c>
      <c r="P578" s="95">
        <v>7.6300000000000007E-2</v>
      </c>
      <c r="Q578" s="96">
        <v>5</v>
      </c>
      <c r="R578" s="94">
        <v>49.68</v>
      </c>
      <c r="S578" s="14" t="s">
        <v>1601</v>
      </c>
      <c r="T578" s="128">
        <v>1796522525</v>
      </c>
      <c r="U578" s="14" t="s">
        <v>1595</v>
      </c>
    </row>
    <row r="579" spans="1:21" x14ac:dyDescent="0.55000000000000004">
      <c r="A579" s="14" t="s">
        <v>1362</v>
      </c>
      <c r="B579" s="124" t="s">
        <v>1363</v>
      </c>
      <c r="C579" s="125" t="s">
        <v>32</v>
      </c>
      <c r="D579" s="14" t="s">
        <v>31</v>
      </c>
      <c r="E579" s="14" t="s">
        <v>26</v>
      </c>
      <c r="F579" s="14" t="s">
        <v>46</v>
      </c>
      <c r="G579" s="93">
        <v>42742</v>
      </c>
      <c r="H579" s="94">
        <v>0</v>
      </c>
      <c r="I579" s="94">
        <v>20.65</v>
      </c>
      <c r="J579" s="14" t="s">
        <v>40</v>
      </c>
      <c r="K579" s="14" t="s">
        <v>40</v>
      </c>
      <c r="L579" s="95">
        <v>0</v>
      </c>
      <c r="M579" s="96">
        <v>2.4</v>
      </c>
      <c r="N579" s="96">
        <v>1.58</v>
      </c>
      <c r="O579" s="94">
        <v>-91.33</v>
      </c>
      <c r="P579" s="95">
        <v>-5.8700000000000002E-2</v>
      </c>
      <c r="Q579" s="96">
        <v>0</v>
      </c>
      <c r="R579" s="94">
        <v>0</v>
      </c>
      <c r="S579" s="14" t="s">
        <v>1659</v>
      </c>
      <c r="T579" s="128">
        <v>1843599649</v>
      </c>
      <c r="U579" s="14" t="s">
        <v>1595</v>
      </c>
    </row>
    <row r="580" spans="1:21" x14ac:dyDescent="0.55000000000000004">
      <c r="A580" s="14" t="s">
        <v>1364</v>
      </c>
      <c r="B580" s="124" t="s">
        <v>1365</v>
      </c>
      <c r="C580" s="125" t="s">
        <v>25</v>
      </c>
      <c r="D580" s="14" t="s">
        <v>31</v>
      </c>
      <c r="E580" s="14" t="s">
        <v>26</v>
      </c>
      <c r="F580" s="14" t="s">
        <v>46</v>
      </c>
      <c r="G580" s="93">
        <v>42743</v>
      </c>
      <c r="H580" s="94">
        <v>0</v>
      </c>
      <c r="I580" s="94">
        <v>33.75</v>
      </c>
      <c r="J580" s="14" t="s">
        <v>40</v>
      </c>
      <c r="K580" s="14" t="s">
        <v>40</v>
      </c>
      <c r="L580" s="95">
        <v>2.4299999999999999E-2</v>
      </c>
      <c r="M580" s="96">
        <v>1.6</v>
      </c>
      <c r="N580" s="96">
        <v>1.68</v>
      </c>
      <c r="O580" s="94">
        <v>-29.84</v>
      </c>
      <c r="P580" s="95">
        <v>-0.12139999999999999</v>
      </c>
      <c r="Q580" s="96">
        <v>0</v>
      </c>
      <c r="R580" s="94">
        <v>15.95</v>
      </c>
      <c r="S580" s="14" t="s">
        <v>1590</v>
      </c>
      <c r="T580" s="128">
        <v>995701714</v>
      </c>
      <c r="U580" s="14" t="s">
        <v>1595</v>
      </c>
    </row>
    <row r="581" spans="1:21" x14ac:dyDescent="0.55000000000000004">
      <c r="A581" s="14" t="s">
        <v>1366</v>
      </c>
      <c r="B581" s="124" t="s">
        <v>1367</v>
      </c>
      <c r="C581" s="125" t="s">
        <v>118</v>
      </c>
      <c r="D581" s="14" t="s">
        <v>37</v>
      </c>
      <c r="E581" s="14" t="s">
        <v>32</v>
      </c>
      <c r="F581" s="14" t="s">
        <v>44</v>
      </c>
      <c r="G581" s="93">
        <v>42743</v>
      </c>
      <c r="H581" s="94">
        <v>36.5</v>
      </c>
      <c r="I581" s="94">
        <v>37.35</v>
      </c>
      <c r="J581" s="95">
        <v>1.0233000000000001</v>
      </c>
      <c r="K581" s="96">
        <v>19.87</v>
      </c>
      <c r="L581" s="95">
        <v>0</v>
      </c>
      <c r="M581" s="96">
        <v>0.4</v>
      </c>
      <c r="N581" s="96">
        <v>2.63</v>
      </c>
      <c r="O581" s="94">
        <v>4.5</v>
      </c>
      <c r="P581" s="95">
        <v>5.6800000000000003E-2</v>
      </c>
      <c r="Q581" s="96">
        <v>0</v>
      </c>
      <c r="R581" s="94">
        <v>22.88</v>
      </c>
      <c r="S581" s="14" t="s">
        <v>1587</v>
      </c>
      <c r="T581" s="128">
        <v>2294809043</v>
      </c>
      <c r="U581" s="14" t="s">
        <v>1575</v>
      </c>
    </row>
    <row r="582" spans="1:21" x14ac:dyDescent="0.55000000000000004">
      <c r="A582" s="14" t="s">
        <v>915</v>
      </c>
      <c r="B582" s="124" t="s">
        <v>916</v>
      </c>
      <c r="C582" s="125" t="s">
        <v>49</v>
      </c>
      <c r="D582" s="14" t="s">
        <v>31</v>
      </c>
      <c r="E582" s="14" t="s">
        <v>32</v>
      </c>
      <c r="F582" s="14" t="s">
        <v>33</v>
      </c>
      <c r="G582" s="93">
        <v>42563</v>
      </c>
      <c r="H582" s="94">
        <v>386.46</v>
      </c>
      <c r="I582" s="94">
        <v>308.54000000000002</v>
      </c>
      <c r="J582" s="95">
        <v>0.7984</v>
      </c>
      <c r="K582" s="96">
        <v>30.73</v>
      </c>
      <c r="L582" s="95">
        <v>9.1999999999999998E-3</v>
      </c>
      <c r="M582" s="96">
        <v>1</v>
      </c>
      <c r="N582" s="96">
        <v>1.28</v>
      </c>
      <c r="O582" s="94">
        <v>-22.97</v>
      </c>
      <c r="P582" s="95">
        <v>0.11119999999999999</v>
      </c>
      <c r="Q582" s="96">
        <v>20</v>
      </c>
      <c r="R582" s="94">
        <v>53.62</v>
      </c>
      <c r="S582" s="14" t="s">
        <v>1582</v>
      </c>
      <c r="T582" s="128">
        <v>28563413098</v>
      </c>
      <c r="U582" s="14" t="s">
        <v>1573</v>
      </c>
    </row>
    <row r="583" spans="1:21" x14ac:dyDescent="0.55000000000000004">
      <c r="A583" s="14" t="s">
        <v>1368</v>
      </c>
      <c r="B583" s="124" t="s">
        <v>1369</v>
      </c>
      <c r="C583" s="125" t="s">
        <v>43</v>
      </c>
      <c r="D583" s="14" t="s">
        <v>37</v>
      </c>
      <c r="E583" s="14" t="s">
        <v>38</v>
      </c>
      <c r="F583" s="14" t="s">
        <v>39</v>
      </c>
      <c r="G583" s="93">
        <v>42744</v>
      </c>
      <c r="H583" s="94">
        <v>222.15</v>
      </c>
      <c r="I583" s="94">
        <v>63.59</v>
      </c>
      <c r="J583" s="95">
        <v>0.28620000000000001</v>
      </c>
      <c r="K583" s="96">
        <v>11.02</v>
      </c>
      <c r="L583" s="95">
        <v>1.5699999999999999E-2</v>
      </c>
      <c r="M583" s="96">
        <v>1.2</v>
      </c>
      <c r="N583" s="96">
        <v>3.41</v>
      </c>
      <c r="O583" s="94">
        <v>4.0599999999999996</v>
      </c>
      <c r="P583" s="95">
        <v>1.26E-2</v>
      </c>
      <c r="Q583" s="96">
        <v>6</v>
      </c>
      <c r="R583" s="94">
        <v>71.41</v>
      </c>
      <c r="S583" s="14" t="s">
        <v>1599</v>
      </c>
      <c r="T583" s="128">
        <v>4369479139</v>
      </c>
      <c r="U583" s="14" t="s">
        <v>1575</v>
      </c>
    </row>
    <row r="584" spans="1:21" x14ac:dyDescent="0.55000000000000004">
      <c r="A584" s="14" t="s">
        <v>1370</v>
      </c>
      <c r="B584" s="124" t="s">
        <v>1371</v>
      </c>
      <c r="C584" s="125" t="s">
        <v>24</v>
      </c>
      <c r="D584" s="14" t="s">
        <v>25</v>
      </c>
      <c r="E584" s="14" t="s">
        <v>38</v>
      </c>
      <c r="F584" s="14" t="s">
        <v>131</v>
      </c>
      <c r="G584" s="93">
        <v>42744</v>
      </c>
      <c r="H584" s="94">
        <v>92.22</v>
      </c>
      <c r="I584" s="94">
        <v>44.3</v>
      </c>
      <c r="J584" s="95">
        <v>0.48039999999999999</v>
      </c>
      <c r="K584" s="96">
        <v>18.46</v>
      </c>
      <c r="L584" s="95">
        <v>1.35E-2</v>
      </c>
      <c r="M584" s="96">
        <v>1.3</v>
      </c>
      <c r="N584" s="14" t="s">
        <v>40</v>
      </c>
      <c r="O584" s="14" t="s">
        <v>40</v>
      </c>
      <c r="P584" s="95">
        <v>4.9799999999999997E-2</v>
      </c>
      <c r="Q584" s="96">
        <v>3</v>
      </c>
      <c r="R584" s="94">
        <v>39.44</v>
      </c>
      <c r="S584" s="14" t="s">
        <v>1588</v>
      </c>
      <c r="T584" s="128">
        <v>2587232610</v>
      </c>
      <c r="U584" s="14" t="s">
        <v>1575</v>
      </c>
    </row>
    <row r="585" spans="1:21" x14ac:dyDescent="0.55000000000000004">
      <c r="A585" s="14" t="s">
        <v>1405</v>
      </c>
      <c r="B585" s="124" t="s">
        <v>1406</v>
      </c>
      <c r="C585" s="125" t="s">
        <v>25</v>
      </c>
      <c r="D585" s="14" t="s">
        <v>31</v>
      </c>
      <c r="E585" s="14" t="s">
        <v>32</v>
      </c>
      <c r="F585" s="14" t="s">
        <v>33</v>
      </c>
      <c r="G585" s="93">
        <v>42746</v>
      </c>
      <c r="H585" s="94">
        <v>233.22</v>
      </c>
      <c r="I585" s="94">
        <v>190.89</v>
      </c>
      <c r="J585" s="95">
        <v>0.81850000000000001</v>
      </c>
      <c r="K585" s="96">
        <v>31.5</v>
      </c>
      <c r="L585" s="95">
        <v>0</v>
      </c>
      <c r="M585" s="96">
        <v>1.5</v>
      </c>
      <c r="N585" s="14" t="s">
        <v>40</v>
      </c>
      <c r="O585" s="14" t="s">
        <v>40</v>
      </c>
      <c r="P585" s="95">
        <v>0.115</v>
      </c>
      <c r="Q585" s="96">
        <v>0</v>
      </c>
      <c r="R585" s="94">
        <v>104.71</v>
      </c>
      <c r="S585" s="14" t="s">
        <v>1601</v>
      </c>
      <c r="T585" s="128">
        <v>10131221762</v>
      </c>
      <c r="U585" s="14" t="s">
        <v>1573</v>
      </c>
    </row>
    <row r="586" spans="1:21" x14ac:dyDescent="0.55000000000000004">
      <c r="A586" s="14" t="s">
        <v>1407</v>
      </c>
      <c r="B586" s="124" t="s">
        <v>1408</v>
      </c>
      <c r="C586" s="125" t="s">
        <v>30</v>
      </c>
      <c r="D586" s="14" t="s">
        <v>31</v>
      </c>
      <c r="E586" s="14" t="s">
        <v>26</v>
      </c>
      <c r="F586" s="14" t="s">
        <v>46</v>
      </c>
      <c r="G586" s="93">
        <v>42747</v>
      </c>
      <c r="H586" s="94">
        <v>15.31</v>
      </c>
      <c r="I586" s="94">
        <v>35.020000000000003</v>
      </c>
      <c r="J586" s="95">
        <v>2.2873999999999999</v>
      </c>
      <c r="K586" s="96">
        <v>24.49</v>
      </c>
      <c r="L586" s="95">
        <v>3.0300000000000001E-2</v>
      </c>
      <c r="M586" s="96">
        <v>0.7</v>
      </c>
      <c r="N586" s="96">
        <v>0.44</v>
      </c>
      <c r="O586" s="94">
        <v>-24.26</v>
      </c>
      <c r="P586" s="95">
        <v>7.9899999999999999E-2</v>
      </c>
      <c r="Q586" s="96">
        <v>18</v>
      </c>
      <c r="R586" s="94">
        <v>22.25</v>
      </c>
      <c r="S586" s="14" t="s">
        <v>1596</v>
      </c>
      <c r="T586" s="128">
        <v>2788116776</v>
      </c>
      <c r="U586" s="14" t="s">
        <v>1575</v>
      </c>
    </row>
    <row r="587" spans="1:21" x14ac:dyDescent="0.55000000000000004">
      <c r="A587" s="14" t="s">
        <v>917</v>
      </c>
      <c r="B587" s="124" t="s">
        <v>918</v>
      </c>
      <c r="C587" s="125" t="s">
        <v>25</v>
      </c>
      <c r="D587" s="14" t="s">
        <v>31</v>
      </c>
      <c r="E587" s="14" t="s">
        <v>26</v>
      </c>
      <c r="F587" s="14" t="s">
        <v>46</v>
      </c>
      <c r="G587" s="93">
        <v>42779</v>
      </c>
      <c r="H587" s="94">
        <v>88.44</v>
      </c>
      <c r="I587" s="94">
        <v>141.72999999999999</v>
      </c>
      <c r="J587" s="95">
        <v>1.6026</v>
      </c>
      <c r="K587" s="96">
        <v>26.05</v>
      </c>
      <c r="L587" s="95">
        <v>1.95E-2</v>
      </c>
      <c r="M587" s="96">
        <v>0.5</v>
      </c>
      <c r="N587" s="96">
        <v>1.38</v>
      </c>
      <c r="O587" s="94">
        <v>-60.97</v>
      </c>
      <c r="P587" s="95">
        <v>8.7800000000000003E-2</v>
      </c>
      <c r="Q587" s="96">
        <v>15</v>
      </c>
      <c r="R587" s="94">
        <v>95.26</v>
      </c>
      <c r="S587" s="14" t="s">
        <v>1585</v>
      </c>
      <c r="T587" s="128">
        <v>16477482391</v>
      </c>
      <c r="U587" s="14" t="s">
        <v>1573</v>
      </c>
    </row>
    <row r="588" spans="1:21" x14ac:dyDescent="0.55000000000000004">
      <c r="A588" s="14" t="s">
        <v>1409</v>
      </c>
      <c r="B588" s="124" t="s">
        <v>1410</v>
      </c>
      <c r="C588" s="125" t="s">
        <v>36</v>
      </c>
      <c r="D588" s="14" t="s">
        <v>31</v>
      </c>
      <c r="E588" s="14" t="s">
        <v>38</v>
      </c>
      <c r="F588" s="14" t="s">
        <v>89</v>
      </c>
      <c r="G588" s="93">
        <v>42751</v>
      </c>
      <c r="H588" s="94">
        <v>61.57</v>
      </c>
      <c r="I588" s="94">
        <v>33.869999999999997</v>
      </c>
      <c r="J588" s="95">
        <v>0.55010000000000003</v>
      </c>
      <c r="K588" s="96">
        <v>21.17</v>
      </c>
      <c r="L588" s="95">
        <v>3.5999999999999997E-2</v>
      </c>
      <c r="M588" s="96">
        <v>0.4</v>
      </c>
      <c r="N588" s="96">
        <v>0.37</v>
      </c>
      <c r="O588" s="94">
        <v>-19.46</v>
      </c>
      <c r="P588" s="95">
        <v>6.3299999999999995E-2</v>
      </c>
      <c r="Q588" s="96">
        <v>20</v>
      </c>
      <c r="R588" s="94">
        <v>17.760000000000002</v>
      </c>
      <c r="S588" s="14" t="s">
        <v>1580</v>
      </c>
      <c r="T588" s="128">
        <v>3293559747</v>
      </c>
      <c r="U588" s="14" t="s">
        <v>1575</v>
      </c>
    </row>
    <row r="589" spans="1:21" x14ac:dyDescent="0.55000000000000004">
      <c r="A589" s="14" t="s">
        <v>1411</v>
      </c>
      <c r="B589" s="124" t="s">
        <v>1412</v>
      </c>
      <c r="C589" s="125" t="s">
        <v>57</v>
      </c>
      <c r="D589" s="14" t="s">
        <v>31</v>
      </c>
      <c r="E589" s="14" t="s">
        <v>38</v>
      </c>
      <c r="F589" s="14" t="s">
        <v>89</v>
      </c>
      <c r="G589" s="93">
        <v>42751</v>
      </c>
      <c r="H589" s="94">
        <v>54.42</v>
      </c>
      <c r="I589" s="94">
        <v>35.15</v>
      </c>
      <c r="J589" s="95">
        <v>0.64590000000000003</v>
      </c>
      <c r="K589" s="96">
        <v>22.11</v>
      </c>
      <c r="L589" s="95">
        <v>5.1000000000000004E-3</v>
      </c>
      <c r="M589" s="96">
        <v>1.8</v>
      </c>
      <c r="N589" s="96">
        <v>1.48</v>
      </c>
      <c r="O589" s="94">
        <v>-48.61</v>
      </c>
      <c r="P589" s="95">
        <v>6.8000000000000005E-2</v>
      </c>
      <c r="Q589" s="96">
        <v>1</v>
      </c>
      <c r="R589" s="94">
        <v>42.77</v>
      </c>
      <c r="S589" s="14" t="s">
        <v>1576</v>
      </c>
      <c r="T589" s="128">
        <v>1839243408</v>
      </c>
      <c r="U589" s="14" t="s">
        <v>1595</v>
      </c>
    </row>
    <row r="590" spans="1:21" x14ac:dyDescent="0.55000000000000004">
      <c r="A590" s="14" t="s">
        <v>1413</v>
      </c>
      <c r="B590" s="124" t="s">
        <v>1414</v>
      </c>
      <c r="C590" s="125" t="s">
        <v>32</v>
      </c>
      <c r="D590" s="14" t="s">
        <v>31</v>
      </c>
      <c r="E590" s="14" t="s">
        <v>26</v>
      </c>
      <c r="F590" s="14" t="s">
        <v>46</v>
      </c>
      <c r="G590" s="93">
        <v>42751</v>
      </c>
      <c r="H590" s="94">
        <v>6.59</v>
      </c>
      <c r="I590" s="94">
        <v>67.5</v>
      </c>
      <c r="J590" s="95">
        <v>10.242800000000001</v>
      </c>
      <c r="K590" s="96">
        <v>58.7</v>
      </c>
      <c r="L590" s="95">
        <v>0</v>
      </c>
      <c r="M590" s="96">
        <v>1.2</v>
      </c>
      <c r="N590" s="96">
        <v>3.26</v>
      </c>
      <c r="O590" s="94">
        <v>5.34</v>
      </c>
      <c r="P590" s="95">
        <v>0.251</v>
      </c>
      <c r="Q590" s="96">
        <v>0</v>
      </c>
      <c r="R590" s="94">
        <v>26.34</v>
      </c>
      <c r="S590" s="14" t="s">
        <v>1572</v>
      </c>
      <c r="T590" s="128">
        <v>2814088972</v>
      </c>
      <c r="U590" s="14" t="s">
        <v>1575</v>
      </c>
    </row>
    <row r="591" spans="1:21" x14ac:dyDescent="0.55000000000000004">
      <c r="A591" s="14" t="s">
        <v>919</v>
      </c>
      <c r="B591" s="124" t="s">
        <v>920</v>
      </c>
      <c r="C591" s="125" t="s">
        <v>30</v>
      </c>
      <c r="D591" s="14" t="s">
        <v>31</v>
      </c>
      <c r="E591" s="14" t="s">
        <v>26</v>
      </c>
      <c r="F591" s="14" t="s">
        <v>46</v>
      </c>
      <c r="G591" s="93">
        <v>42404</v>
      </c>
      <c r="H591" s="94">
        <v>3.92</v>
      </c>
      <c r="I591" s="94">
        <v>80.36</v>
      </c>
      <c r="J591" s="95">
        <v>20.5</v>
      </c>
      <c r="K591" s="96">
        <v>28.7</v>
      </c>
      <c r="L591" s="95">
        <v>2.4899999999999999E-2</v>
      </c>
      <c r="M591" s="96">
        <v>1.1000000000000001</v>
      </c>
      <c r="N591" s="96">
        <v>1.91</v>
      </c>
      <c r="O591" s="94">
        <v>-4.33</v>
      </c>
      <c r="P591" s="95">
        <v>0.10100000000000001</v>
      </c>
      <c r="Q591" s="96">
        <v>0</v>
      </c>
      <c r="R591" s="94">
        <v>33.42</v>
      </c>
      <c r="S591" s="14" t="s">
        <v>1596</v>
      </c>
      <c r="T591" s="128">
        <v>113303490125</v>
      </c>
      <c r="U591" s="14" t="s">
        <v>1573</v>
      </c>
    </row>
    <row r="592" spans="1:21" x14ac:dyDescent="0.55000000000000004">
      <c r="A592" s="14" t="s">
        <v>1415</v>
      </c>
      <c r="B592" s="124" t="s">
        <v>1416</v>
      </c>
      <c r="C592" s="125" t="s">
        <v>32</v>
      </c>
      <c r="D592" s="14" t="s">
        <v>31</v>
      </c>
      <c r="E592" s="14" t="s">
        <v>26</v>
      </c>
      <c r="F592" s="14" t="s">
        <v>46</v>
      </c>
      <c r="G592" s="93">
        <v>42759</v>
      </c>
      <c r="H592" s="94">
        <v>0.21</v>
      </c>
      <c r="I592" s="94">
        <v>50.57</v>
      </c>
      <c r="J592" s="95">
        <v>240.80950000000001</v>
      </c>
      <c r="K592" s="96">
        <v>95.42</v>
      </c>
      <c r="L592" s="95">
        <v>4.8999999999999998E-3</v>
      </c>
      <c r="M592" s="96">
        <v>2.8</v>
      </c>
      <c r="N592" s="96">
        <v>4.21</v>
      </c>
      <c r="O592" s="94">
        <v>-5.63</v>
      </c>
      <c r="P592" s="95">
        <v>0.43459999999999999</v>
      </c>
      <c r="Q592" s="96">
        <v>0</v>
      </c>
      <c r="R592" s="94">
        <v>0</v>
      </c>
      <c r="S592" s="14" t="s">
        <v>1574</v>
      </c>
      <c r="T592" s="128">
        <v>4217084261</v>
      </c>
      <c r="U592" s="14" t="s">
        <v>1575</v>
      </c>
    </row>
    <row r="593" spans="1:21" x14ac:dyDescent="0.55000000000000004">
      <c r="A593" s="14" t="s">
        <v>921</v>
      </c>
      <c r="B593" s="124" t="s">
        <v>922</v>
      </c>
      <c r="C593" s="125" t="s">
        <v>30</v>
      </c>
      <c r="D593" s="14" t="s">
        <v>31</v>
      </c>
      <c r="E593" s="14" t="s">
        <v>26</v>
      </c>
      <c r="F593" s="14" t="s">
        <v>46</v>
      </c>
      <c r="G593" s="93">
        <v>42612</v>
      </c>
      <c r="H593" s="94">
        <v>23.88</v>
      </c>
      <c r="I593" s="94">
        <v>112.68</v>
      </c>
      <c r="J593" s="95">
        <v>4.7186000000000003</v>
      </c>
      <c r="K593" s="96">
        <v>32.19</v>
      </c>
      <c r="L593" s="95">
        <v>2.4500000000000001E-2</v>
      </c>
      <c r="M593" s="96">
        <v>1.2</v>
      </c>
      <c r="N593" s="96">
        <v>2.21</v>
      </c>
      <c r="O593" s="94">
        <v>-87.69</v>
      </c>
      <c r="P593" s="95">
        <v>0.11849999999999999</v>
      </c>
      <c r="Q593" s="96">
        <v>6</v>
      </c>
      <c r="R593" s="94">
        <v>83.97</v>
      </c>
      <c r="S593" s="14" t="s">
        <v>1580</v>
      </c>
      <c r="T593" s="128">
        <v>11432724219</v>
      </c>
      <c r="U593" s="14" t="s">
        <v>1573</v>
      </c>
    </row>
    <row r="594" spans="1:21" x14ac:dyDescent="0.55000000000000004">
      <c r="A594" s="14" t="s">
        <v>1455</v>
      </c>
      <c r="B594" s="124" t="s">
        <v>1456</v>
      </c>
      <c r="C594" s="125" t="s">
        <v>25</v>
      </c>
      <c r="D594" s="14" t="s">
        <v>31</v>
      </c>
      <c r="E594" s="14" t="s">
        <v>26</v>
      </c>
      <c r="F594" s="14" t="s">
        <v>46</v>
      </c>
      <c r="G594" s="93">
        <v>42761</v>
      </c>
      <c r="H594" s="94">
        <v>41.29</v>
      </c>
      <c r="I594" s="94">
        <v>59.62</v>
      </c>
      <c r="J594" s="95">
        <v>1.4439</v>
      </c>
      <c r="K594" s="96">
        <v>21.92</v>
      </c>
      <c r="L594" s="95">
        <v>1.12E-2</v>
      </c>
      <c r="M594" s="96">
        <v>0.6</v>
      </c>
      <c r="N594" s="96">
        <v>1.34</v>
      </c>
      <c r="O594" s="94">
        <v>-23.86</v>
      </c>
      <c r="P594" s="95">
        <v>6.7100000000000007E-2</v>
      </c>
      <c r="Q594" s="96">
        <v>13</v>
      </c>
      <c r="R594" s="94">
        <v>27</v>
      </c>
      <c r="S594" s="14" t="s">
        <v>1603</v>
      </c>
      <c r="T594" s="128">
        <v>3290966885</v>
      </c>
      <c r="U594" s="14" t="s">
        <v>1575</v>
      </c>
    </row>
    <row r="595" spans="1:21" x14ac:dyDescent="0.55000000000000004">
      <c r="A595" s="14" t="s">
        <v>923</v>
      </c>
      <c r="B595" s="124" t="s">
        <v>924</v>
      </c>
      <c r="C595" s="125" t="s">
        <v>32</v>
      </c>
      <c r="D595" s="14" t="s">
        <v>31</v>
      </c>
      <c r="E595" s="14" t="s">
        <v>26</v>
      </c>
      <c r="F595" s="14" t="s">
        <v>46</v>
      </c>
      <c r="G595" s="93">
        <v>42717</v>
      </c>
      <c r="H595" s="94">
        <v>1.21</v>
      </c>
      <c r="I595" s="94">
        <v>11.99</v>
      </c>
      <c r="J595" s="95">
        <v>9.9091000000000005</v>
      </c>
      <c r="K595" s="96">
        <v>23.06</v>
      </c>
      <c r="L595" s="95">
        <v>0</v>
      </c>
      <c r="M595" s="96">
        <v>1.3</v>
      </c>
      <c r="N595" s="14" t="s">
        <v>40</v>
      </c>
      <c r="O595" s="14" t="s">
        <v>40</v>
      </c>
      <c r="P595" s="95">
        <v>7.2800000000000004E-2</v>
      </c>
      <c r="Q595" s="96">
        <v>0</v>
      </c>
      <c r="R595" s="94">
        <v>6.8</v>
      </c>
      <c r="S595" s="14" t="s">
        <v>1594</v>
      </c>
      <c r="T595" s="128">
        <v>5242265494</v>
      </c>
      <c r="U595" s="14" t="s">
        <v>1575</v>
      </c>
    </row>
    <row r="596" spans="1:21" x14ac:dyDescent="0.55000000000000004">
      <c r="A596" s="14" t="s">
        <v>925</v>
      </c>
      <c r="B596" s="124" t="s">
        <v>926</v>
      </c>
      <c r="C596" s="125" t="s">
        <v>25</v>
      </c>
      <c r="D596" s="14" t="s">
        <v>31</v>
      </c>
      <c r="E596" s="14" t="s">
        <v>26</v>
      </c>
      <c r="F596" s="14" t="s">
        <v>46</v>
      </c>
      <c r="G596" s="93">
        <v>42709</v>
      </c>
      <c r="H596" s="94">
        <v>0</v>
      </c>
      <c r="I596" s="94">
        <v>19.55</v>
      </c>
      <c r="J596" s="14" t="s">
        <v>40</v>
      </c>
      <c r="K596" s="96">
        <v>43.44</v>
      </c>
      <c r="L596" s="95">
        <v>1.0200000000000001E-2</v>
      </c>
      <c r="M596" s="96">
        <v>0.7</v>
      </c>
      <c r="N596" s="96">
        <v>8.23</v>
      </c>
      <c r="O596" s="94">
        <v>-2.79</v>
      </c>
      <c r="P596" s="95">
        <v>0.17469999999999999</v>
      </c>
      <c r="Q596" s="96">
        <v>0</v>
      </c>
      <c r="R596" s="94">
        <v>12.22</v>
      </c>
      <c r="S596" s="14" t="s">
        <v>1574</v>
      </c>
      <c r="T596" s="128">
        <v>7978533082</v>
      </c>
      <c r="U596" s="14" t="s">
        <v>1575</v>
      </c>
    </row>
    <row r="597" spans="1:21" x14ac:dyDescent="0.55000000000000004">
      <c r="A597" s="14" t="s">
        <v>1457</v>
      </c>
      <c r="B597" s="124" t="s">
        <v>1458</v>
      </c>
      <c r="C597" s="125" t="s">
        <v>32</v>
      </c>
      <c r="D597" s="14" t="s">
        <v>31</v>
      </c>
      <c r="E597" s="14" t="s">
        <v>26</v>
      </c>
      <c r="F597" s="14" t="s">
        <v>46</v>
      </c>
      <c r="G597" s="93">
        <v>42762</v>
      </c>
      <c r="H597" s="94">
        <v>0</v>
      </c>
      <c r="I597" s="94">
        <v>24.65</v>
      </c>
      <c r="J597" s="14" t="s">
        <v>40</v>
      </c>
      <c r="K597" s="14" t="s">
        <v>40</v>
      </c>
      <c r="L597" s="95">
        <v>4.1000000000000003E-3</v>
      </c>
      <c r="M597" s="96">
        <v>2.8</v>
      </c>
      <c r="N597" s="96">
        <v>3.79</v>
      </c>
      <c r="O597" s="94">
        <v>-34.29</v>
      </c>
      <c r="P597" s="95">
        <v>-9.2799999999999994E-2</v>
      </c>
      <c r="Q597" s="96">
        <v>0</v>
      </c>
      <c r="R597" s="94">
        <v>0</v>
      </c>
      <c r="S597" s="14" t="s">
        <v>1596</v>
      </c>
      <c r="T597" s="128">
        <v>2759942704</v>
      </c>
      <c r="U597" s="14" t="s">
        <v>1575</v>
      </c>
    </row>
    <row r="598" spans="1:21" x14ac:dyDescent="0.55000000000000004">
      <c r="A598" s="14" t="s">
        <v>1459</v>
      </c>
      <c r="B598" s="124" t="s">
        <v>1460</v>
      </c>
      <c r="C598" s="125" t="s">
        <v>36</v>
      </c>
      <c r="D598" s="14" t="s">
        <v>37</v>
      </c>
      <c r="E598" s="14" t="s">
        <v>38</v>
      </c>
      <c r="F598" s="14" t="s">
        <v>39</v>
      </c>
      <c r="G598" s="93">
        <v>42763</v>
      </c>
      <c r="H598" s="94">
        <v>54.54</v>
      </c>
      <c r="I598" s="94">
        <v>26</v>
      </c>
      <c r="J598" s="95">
        <v>0.47670000000000001</v>
      </c>
      <c r="K598" s="96">
        <v>18.309999999999999</v>
      </c>
      <c r="L598" s="95">
        <v>0</v>
      </c>
      <c r="M598" s="96">
        <v>0.3</v>
      </c>
      <c r="N598" s="96">
        <v>2.1800000000000002</v>
      </c>
      <c r="O598" s="94">
        <v>10.02</v>
      </c>
      <c r="P598" s="95">
        <v>4.9000000000000002E-2</v>
      </c>
      <c r="Q598" s="96">
        <v>0</v>
      </c>
      <c r="R598" s="94">
        <v>21.83</v>
      </c>
      <c r="S598" s="14" t="s">
        <v>1581</v>
      </c>
      <c r="T598" s="128">
        <v>1218441848</v>
      </c>
      <c r="U598" s="14" t="s">
        <v>1595</v>
      </c>
    </row>
    <row r="599" spans="1:21" x14ac:dyDescent="0.55000000000000004">
      <c r="A599" s="14" t="s">
        <v>1461</v>
      </c>
      <c r="B599" s="124" t="s">
        <v>1462</v>
      </c>
      <c r="C599" s="125" t="s">
        <v>118</v>
      </c>
      <c r="D599" s="14" t="s">
        <v>37</v>
      </c>
      <c r="E599" s="14" t="s">
        <v>32</v>
      </c>
      <c r="F599" s="14" t="s">
        <v>44</v>
      </c>
      <c r="G599" s="93">
        <v>42765</v>
      </c>
      <c r="H599" s="94">
        <v>100.17</v>
      </c>
      <c r="I599" s="94">
        <v>90.63</v>
      </c>
      <c r="J599" s="95">
        <v>0.90480000000000005</v>
      </c>
      <c r="K599" s="96">
        <v>23.85</v>
      </c>
      <c r="L599" s="95">
        <v>2.1100000000000001E-2</v>
      </c>
      <c r="M599" s="96">
        <v>0.6</v>
      </c>
      <c r="N599" s="96">
        <v>1.67</v>
      </c>
      <c r="O599" s="94">
        <v>-17.77</v>
      </c>
      <c r="P599" s="95">
        <v>7.6799999999999993E-2</v>
      </c>
      <c r="Q599" s="96">
        <v>8</v>
      </c>
      <c r="R599" s="94">
        <v>33.479999999999997</v>
      </c>
      <c r="S599" s="14" t="s">
        <v>1605</v>
      </c>
      <c r="T599" s="128">
        <v>5381769199</v>
      </c>
      <c r="U599" s="14" t="s">
        <v>1575</v>
      </c>
    </row>
    <row r="600" spans="1:21" x14ac:dyDescent="0.55000000000000004">
      <c r="A600" s="14" t="s">
        <v>1463</v>
      </c>
      <c r="B600" s="124" t="s">
        <v>1464</v>
      </c>
      <c r="C600" s="125" t="s">
        <v>57</v>
      </c>
      <c r="D600" s="14" t="s">
        <v>37</v>
      </c>
      <c r="E600" s="14" t="s">
        <v>32</v>
      </c>
      <c r="F600" s="14" t="s">
        <v>44</v>
      </c>
      <c r="G600" s="93">
        <v>42766</v>
      </c>
      <c r="H600" s="94">
        <v>53.49</v>
      </c>
      <c r="I600" s="94">
        <v>47.97</v>
      </c>
      <c r="J600" s="95">
        <v>0.89680000000000004</v>
      </c>
      <c r="K600" s="96">
        <v>21.71</v>
      </c>
      <c r="L600" s="95">
        <v>1.38E-2</v>
      </c>
      <c r="M600" s="96">
        <v>1.8</v>
      </c>
      <c r="N600" s="96">
        <v>1.73</v>
      </c>
      <c r="O600" s="94">
        <v>7.93</v>
      </c>
      <c r="P600" s="95">
        <v>6.6000000000000003E-2</v>
      </c>
      <c r="Q600" s="96">
        <v>7</v>
      </c>
      <c r="R600" s="94">
        <v>34.18</v>
      </c>
      <c r="S600" s="14" t="s">
        <v>1578</v>
      </c>
      <c r="T600" s="128">
        <v>1092316599</v>
      </c>
      <c r="U600" s="14" t="s">
        <v>1595</v>
      </c>
    </row>
    <row r="601" spans="1:21" x14ac:dyDescent="0.55000000000000004">
      <c r="A601" s="14" t="s">
        <v>1507</v>
      </c>
      <c r="B601" s="124" t="s">
        <v>1508</v>
      </c>
      <c r="C601" s="125" t="s">
        <v>30</v>
      </c>
      <c r="D601" s="14" t="s">
        <v>31</v>
      </c>
      <c r="E601" s="14" t="s">
        <v>26</v>
      </c>
      <c r="F601" s="14" t="s">
        <v>46</v>
      </c>
      <c r="G601" s="93">
        <v>42768</v>
      </c>
      <c r="H601" s="94">
        <v>0.32</v>
      </c>
      <c r="I601" s="94">
        <v>3.6</v>
      </c>
      <c r="J601" s="95">
        <v>11.25</v>
      </c>
      <c r="K601" s="96">
        <v>9.4700000000000006</v>
      </c>
      <c r="L601" s="95">
        <v>8.3299999999999999E-2</v>
      </c>
      <c r="M601" s="96">
        <v>0.6</v>
      </c>
      <c r="N601" s="96">
        <v>1.45</v>
      </c>
      <c r="O601" s="94">
        <v>-2.72</v>
      </c>
      <c r="P601" s="95">
        <v>4.8999999999999998E-3</v>
      </c>
      <c r="Q601" s="96">
        <v>4</v>
      </c>
      <c r="R601" s="94">
        <v>1.37</v>
      </c>
      <c r="S601" s="14" t="s">
        <v>1577</v>
      </c>
      <c r="T601" s="128">
        <v>172881978</v>
      </c>
      <c r="U601" s="14" t="s">
        <v>1595</v>
      </c>
    </row>
    <row r="602" spans="1:21" x14ac:dyDescent="0.55000000000000004">
      <c r="A602" s="14" t="s">
        <v>1509</v>
      </c>
      <c r="B602" s="124" t="s">
        <v>1510</v>
      </c>
      <c r="C602" s="125" t="s">
        <v>32</v>
      </c>
      <c r="D602" s="14" t="s">
        <v>31</v>
      </c>
      <c r="E602" s="14" t="s">
        <v>26</v>
      </c>
      <c r="F602" s="14" t="s">
        <v>46</v>
      </c>
      <c r="G602" s="93">
        <v>42768</v>
      </c>
      <c r="H602" s="94">
        <v>0.36</v>
      </c>
      <c r="I602" s="94">
        <v>33.450000000000003</v>
      </c>
      <c r="J602" s="95">
        <v>92.916700000000006</v>
      </c>
      <c r="K602" s="96">
        <v>167.25</v>
      </c>
      <c r="L602" s="95">
        <v>0</v>
      </c>
      <c r="M602" s="96">
        <v>1.4</v>
      </c>
      <c r="N602" s="96">
        <v>3.72</v>
      </c>
      <c r="O602" s="94">
        <v>0.36</v>
      </c>
      <c r="P602" s="95">
        <v>0.79379999999999995</v>
      </c>
      <c r="Q602" s="96">
        <v>0</v>
      </c>
      <c r="R602" s="94">
        <v>14.59</v>
      </c>
      <c r="S602" s="14" t="s">
        <v>1572</v>
      </c>
      <c r="T602" s="128">
        <v>2170022137</v>
      </c>
      <c r="U602" s="14" t="s">
        <v>1575</v>
      </c>
    </row>
    <row r="603" spans="1:21" x14ac:dyDescent="0.55000000000000004">
      <c r="A603" s="14" t="s">
        <v>927</v>
      </c>
      <c r="B603" s="124" t="s">
        <v>928</v>
      </c>
      <c r="C603" s="125" t="s">
        <v>36</v>
      </c>
      <c r="D603" s="14" t="s">
        <v>37</v>
      </c>
      <c r="E603" s="14" t="s">
        <v>38</v>
      </c>
      <c r="F603" s="14" t="s">
        <v>39</v>
      </c>
      <c r="G603" s="93">
        <v>42779</v>
      </c>
      <c r="H603" s="94">
        <v>273.83999999999997</v>
      </c>
      <c r="I603" s="94">
        <v>169.67</v>
      </c>
      <c r="J603" s="95">
        <v>0.61960000000000004</v>
      </c>
      <c r="K603" s="96">
        <v>19.62</v>
      </c>
      <c r="L603" s="95">
        <v>1.4999999999999999E-2</v>
      </c>
      <c r="M603" s="96">
        <v>1.1000000000000001</v>
      </c>
      <c r="N603" s="96">
        <v>1.9</v>
      </c>
      <c r="O603" s="94">
        <v>-3.74</v>
      </c>
      <c r="P603" s="95">
        <v>5.5599999999999997E-2</v>
      </c>
      <c r="Q603" s="96">
        <v>8</v>
      </c>
      <c r="R603" s="94">
        <v>99.22</v>
      </c>
      <c r="S603" s="14" t="s">
        <v>1589</v>
      </c>
      <c r="T603" s="128">
        <v>9820900764</v>
      </c>
      <c r="U603" s="14" t="s">
        <v>1575</v>
      </c>
    </row>
    <row r="604" spans="1:21" x14ac:dyDescent="0.55000000000000004">
      <c r="A604" s="14" t="s">
        <v>1511</v>
      </c>
      <c r="B604" s="124" t="s">
        <v>1512</v>
      </c>
      <c r="C604" s="125" t="s">
        <v>57</v>
      </c>
      <c r="D604" s="14" t="s">
        <v>37</v>
      </c>
      <c r="E604" s="14" t="s">
        <v>26</v>
      </c>
      <c r="F604" s="14" t="s">
        <v>50</v>
      </c>
      <c r="G604" s="93">
        <v>42769</v>
      </c>
      <c r="H604" s="94">
        <v>10.84</v>
      </c>
      <c r="I604" s="94">
        <v>27.08</v>
      </c>
      <c r="J604" s="95">
        <v>2.4982000000000002</v>
      </c>
      <c r="K604" s="96">
        <v>45.9</v>
      </c>
      <c r="L604" s="95">
        <v>0</v>
      </c>
      <c r="M604" s="96">
        <v>2.2999999999999998</v>
      </c>
      <c r="N604" s="96">
        <v>2.62</v>
      </c>
      <c r="O604" s="94">
        <v>-1.81</v>
      </c>
      <c r="P604" s="95">
        <v>0.187</v>
      </c>
      <c r="Q604" s="96">
        <v>0</v>
      </c>
      <c r="R604" s="94">
        <v>6.62</v>
      </c>
      <c r="S604" s="14" t="s">
        <v>1630</v>
      </c>
      <c r="T604" s="128">
        <v>1154987317</v>
      </c>
      <c r="U604" s="14" t="s">
        <v>1595</v>
      </c>
    </row>
    <row r="605" spans="1:21" x14ac:dyDescent="0.55000000000000004">
      <c r="A605" s="14" t="s">
        <v>1513</v>
      </c>
      <c r="B605" s="124" t="s">
        <v>1514</v>
      </c>
      <c r="C605" s="125" t="s">
        <v>30</v>
      </c>
      <c r="D605" s="14" t="s">
        <v>31</v>
      </c>
      <c r="E605" s="14" t="s">
        <v>26</v>
      </c>
      <c r="F605" s="14" t="s">
        <v>46</v>
      </c>
      <c r="G605" s="93">
        <v>42770</v>
      </c>
      <c r="H605" s="94">
        <v>0</v>
      </c>
      <c r="I605" s="94">
        <v>20.5</v>
      </c>
      <c r="J605" s="14" t="s">
        <v>40</v>
      </c>
      <c r="K605" s="96">
        <v>31.54</v>
      </c>
      <c r="L605" s="95">
        <v>7.6100000000000001E-2</v>
      </c>
      <c r="M605" s="96">
        <v>0.5</v>
      </c>
      <c r="N605" s="96">
        <v>0.33</v>
      </c>
      <c r="O605" s="94">
        <v>-16.61</v>
      </c>
      <c r="P605" s="95">
        <v>0.1152</v>
      </c>
      <c r="Q605" s="96">
        <v>0</v>
      </c>
      <c r="R605" s="94">
        <v>12.99</v>
      </c>
      <c r="S605" s="14" t="s">
        <v>1580</v>
      </c>
      <c r="T605" s="128">
        <v>4961302416</v>
      </c>
      <c r="U605" s="14" t="s">
        <v>1575</v>
      </c>
    </row>
    <row r="606" spans="1:21" x14ac:dyDescent="0.55000000000000004">
      <c r="A606" s="14" t="s">
        <v>929</v>
      </c>
      <c r="B606" s="124" t="s">
        <v>930</v>
      </c>
      <c r="C606" s="125" t="s">
        <v>36</v>
      </c>
      <c r="D606" s="14" t="s">
        <v>37</v>
      </c>
      <c r="E606" s="14" t="s">
        <v>38</v>
      </c>
      <c r="F606" s="14" t="s">
        <v>39</v>
      </c>
      <c r="G606" s="93">
        <v>42582</v>
      </c>
      <c r="H606" s="94">
        <v>107.77</v>
      </c>
      <c r="I606" s="94">
        <v>80.77</v>
      </c>
      <c r="J606" s="95">
        <v>0.74950000000000006</v>
      </c>
      <c r="K606" s="96">
        <v>18.32</v>
      </c>
      <c r="L606" s="95">
        <v>1.1599999999999999E-2</v>
      </c>
      <c r="M606" s="96">
        <v>1.2</v>
      </c>
      <c r="N606" s="96">
        <v>1.57</v>
      </c>
      <c r="O606" s="94">
        <v>-24.19</v>
      </c>
      <c r="P606" s="95">
        <v>4.9099999999999998E-2</v>
      </c>
      <c r="Q606" s="96">
        <v>6</v>
      </c>
      <c r="R606" s="94">
        <v>40</v>
      </c>
      <c r="S606" s="14" t="s">
        <v>1593</v>
      </c>
      <c r="T606" s="128">
        <v>10421579819</v>
      </c>
      <c r="U606" s="14" t="s">
        <v>1573</v>
      </c>
    </row>
    <row r="607" spans="1:21" x14ac:dyDescent="0.55000000000000004">
      <c r="A607" s="14" t="s">
        <v>1515</v>
      </c>
      <c r="B607" s="124" t="s">
        <v>1516</v>
      </c>
      <c r="C607" s="125" t="s">
        <v>25</v>
      </c>
      <c r="D607" s="14" t="s">
        <v>31</v>
      </c>
      <c r="E607" s="14" t="s">
        <v>26</v>
      </c>
      <c r="F607" s="14" t="s">
        <v>46</v>
      </c>
      <c r="G607" s="93">
        <v>42770</v>
      </c>
      <c r="H607" s="94">
        <v>50.06</v>
      </c>
      <c r="I607" s="94">
        <v>71.44</v>
      </c>
      <c r="J607" s="95">
        <v>1.4271</v>
      </c>
      <c r="K607" s="96">
        <v>33.380000000000003</v>
      </c>
      <c r="L607" s="95">
        <v>0</v>
      </c>
      <c r="M607" s="96">
        <v>0.9</v>
      </c>
      <c r="N607" s="96">
        <v>1</v>
      </c>
      <c r="O607" s="94">
        <v>-2.12</v>
      </c>
      <c r="P607" s="95">
        <v>0.1244</v>
      </c>
      <c r="Q607" s="96">
        <v>0</v>
      </c>
      <c r="R607" s="94">
        <v>38.97</v>
      </c>
      <c r="S607" s="14" t="s">
        <v>1584</v>
      </c>
      <c r="T607" s="128">
        <v>10781392830</v>
      </c>
      <c r="U607" s="14" t="s">
        <v>1573</v>
      </c>
    </row>
    <row r="608" spans="1:21" x14ac:dyDescent="0.55000000000000004">
      <c r="A608" s="14" t="s">
        <v>1517</v>
      </c>
      <c r="B608" s="124" t="s">
        <v>1518</v>
      </c>
      <c r="C608" s="125" t="s">
        <v>118</v>
      </c>
      <c r="D608" s="14" t="s">
        <v>37</v>
      </c>
      <c r="E608" s="14" t="s">
        <v>38</v>
      </c>
      <c r="F608" s="14" t="s">
        <v>39</v>
      </c>
      <c r="G608" s="93">
        <v>42771</v>
      </c>
      <c r="H608" s="94">
        <v>68.680000000000007</v>
      </c>
      <c r="I608" s="94">
        <v>42.22</v>
      </c>
      <c r="J608" s="95">
        <v>0.61470000000000002</v>
      </c>
      <c r="K608" s="96">
        <v>23.72</v>
      </c>
      <c r="L608" s="95">
        <v>1.14E-2</v>
      </c>
      <c r="M608" s="96">
        <v>1.2</v>
      </c>
      <c r="N608" s="14" t="s">
        <v>40</v>
      </c>
      <c r="O608" s="14" t="s">
        <v>40</v>
      </c>
      <c r="P608" s="95">
        <v>7.6100000000000001E-2</v>
      </c>
      <c r="Q608" s="96">
        <v>4</v>
      </c>
      <c r="R608" s="94">
        <v>33.369999999999997</v>
      </c>
      <c r="S608" s="14" t="s">
        <v>1601</v>
      </c>
      <c r="T608" s="128">
        <v>5218304164</v>
      </c>
      <c r="U608" s="14" t="s">
        <v>1575</v>
      </c>
    </row>
    <row r="609" spans="1:21" x14ac:dyDescent="0.55000000000000004">
      <c r="A609" s="14" t="s">
        <v>46</v>
      </c>
      <c r="B609" s="124" t="s">
        <v>931</v>
      </c>
      <c r="C609" s="125" t="s">
        <v>30</v>
      </c>
      <c r="D609" s="14" t="s">
        <v>31</v>
      </c>
      <c r="E609" s="14" t="s">
        <v>26</v>
      </c>
      <c r="F609" s="14" t="s">
        <v>46</v>
      </c>
      <c r="G609" s="93">
        <v>42549</v>
      </c>
      <c r="H609" s="94">
        <v>21.12</v>
      </c>
      <c r="I609" s="94">
        <v>50.82</v>
      </c>
      <c r="J609" s="95">
        <v>2.4062999999999999</v>
      </c>
      <c r="K609" s="96">
        <v>20.57</v>
      </c>
      <c r="L609" s="95">
        <v>4.2700000000000002E-2</v>
      </c>
      <c r="M609" s="96">
        <v>0.1</v>
      </c>
      <c r="N609" s="96">
        <v>0.7</v>
      </c>
      <c r="O609" s="94">
        <v>-56.92</v>
      </c>
      <c r="P609" s="95">
        <v>6.0400000000000002E-2</v>
      </c>
      <c r="Q609" s="96">
        <v>15</v>
      </c>
      <c r="R609" s="94">
        <v>37.43</v>
      </c>
      <c r="S609" s="14" t="s">
        <v>1586</v>
      </c>
      <c r="T609" s="128">
        <v>49576741255</v>
      </c>
      <c r="U609" s="14" t="s">
        <v>1573</v>
      </c>
    </row>
    <row r="610" spans="1:21" x14ac:dyDescent="0.55000000000000004">
      <c r="A610" s="14" t="s">
        <v>1519</v>
      </c>
      <c r="B610" s="124" t="s">
        <v>1520</v>
      </c>
      <c r="C610" s="125" t="s">
        <v>24</v>
      </c>
      <c r="D610" s="14" t="s">
        <v>37</v>
      </c>
      <c r="E610" s="14" t="s">
        <v>26</v>
      </c>
      <c r="F610" s="14" t="s">
        <v>50</v>
      </c>
      <c r="G610" s="93">
        <v>42772</v>
      </c>
      <c r="H610" s="94">
        <v>32.94</v>
      </c>
      <c r="I610" s="94">
        <v>53.32</v>
      </c>
      <c r="J610" s="95">
        <v>1.6187</v>
      </c>
      <c r="K610" s="96">
        <v>23.39</v>
      </c>
      <c r="L610" s="95">
        <v>2.7E-2</v>
      </c>
      <c r="M610" s="96">
        <v>1.1000000000000001</v>
      </c>
      <c r="N610" s="96">
        <v>1.67</v>
      </c>
      <c r="O610" s="94">
        <v>-9.82</v>
      </c>
      <c r="P610" s="95">
        <v>7.4399999999999994E-2</v>
      </c>
      <c r="Q610" s="96">
        <v>20</v>
      </c>
      <c r="R610" s="94">
        <v>28.97</v>
      </c>
      <c r="S610" s="14" t="s">
        <v>1603</v>
      </c>
      <c r="T610" s="128">
        <v>5315993039</v>
      </c>
      <c r="U610" s="14" t="s">
        <v>1575</v>
      </c>
    </row>
    <row r="611" spans="1:21" x14ac:dyDescent="0.55000000000000004">
      <c r="A611" s="14" t="s">
        <v>1521</v>
      </c>
      <c r="B611" s="124" t="s">
        <v>1522</v>
      </c>
      <c r="C611" s="125" t="s">
        <v>36</v>
      </c>
      <c r="D611" s="14" t="s">
        <v>37</v>
      </c>
      <c r="E611" s="14" t="s">
        <v>38</v>
      </c>
      <c r="F611" s="14" t="s">
        <v>39</v>
      </c>
      <c r="G611" s="93">
        <v>42772</v>
      </c>
      <c r="H611" s="94">
        <v>43.89</v>
      </c>
      <c r="I611" s="94">
        <v>25.28</v>
      </c>
      <c r="J611" s="95">
        <v>0.57599999999999996</v>
      </c>
      <c r="K611" s="96">
        <v>22.18</v>
      </c>
      <c r="L611" s="95">
        <v>1.8599999999999998E-2</v>
      </c>
      <c r="M611" s="96">
        <v>1.5</v>
      </c>
      <c r="N611" s="96">
        <v>1.51</v>
      </c>
      <c r="O611" s="94">
        <v>-13.16</v>
      </c>
      <c r="P611" s="95">
        <v>6.8400000000000002E-2</v>
      </c>
      <c r="Q611" s="96">
        <v>3</v>
      </c>
      <c r="R611" s="94">
        <v>0</v>
      </c>
      <c r="S611" s="14" t="s">
        <v>1607</v>
      </c>
      <c r="T611" s="128">
        <v>1123269759</v>
      </c>
      <c r="U611" s="14" t="s">
        <v>1595</v>
      </c>
    </row>
    <row r="612" spans="1:21" x14ac:dyDescent="0.55000000000000004">
      <c r="A612" s="14" t="s">
        <v>932</v>
      </c>
      <c r="B612" s="124" t="s">
        <v>933</v>
      </c>
      <c r="C612" s="125" t="s">
        <v>57</v>
      </c>
      <c r="D612" s="14" t="s">
        <v>31</v>
      </c>
      <c r="E612" s="14" t="s">
        <v>38</v>
      </c>
      <c r="F612" s="14" t="s">
        <v>89</v>
      </c>
      <c r="G612" s="93">
        <v>42533</v>
      </c>
      <c r="H612" s="94">
        <v>266.75</v>
      </c>
      <c r="I612" s="94">
        <v>184.4</v>
      </c>
      <c r="J612" s="95">
        <v>0.69130000000000003</v>
      </c>
      <c r="K612" s="96">
        <v>26.61</v>
      </c>
      <c r="L612" s="95">
        <v>3.39E-2</v>
      </c>
      <c r="M612" s="96">
        <v>0.6</v>
      </c>
      <c r="N612" s="96">
        <v>1.18</v>
      </c>
      <c r="O612" s="94">
        <v>-82.19</v>
      </c>
      <c r="P612" s="95">
        <v>9.0499999999999997E-2</v>
      </c>
      <c r="Q612" s="96">
        <v>6</v>
      </c>
      <c r="R612" s="94">
        <v>59.56</v>
      </c>
      <c r="S612" s="14" t="s">
        <v>1580</v>
      </c>
      <c r="T612" s="128">
        <v>59629908970</v>
      </c>
      <c r="U612" s="14" t="s">
        <v>1573</v>
      </c>
    </row>
    <row r="613" spans="1:21" x14ac:dyDescent="0.55000000000000004">
      <c r="A613" s="14" t="s">
        <v>1564</v>
      </c>
      <c r="B613" s="124" t="s">
        <v>1660</v>
      </c>
      <c r="C613" s="125" t="s">
        <v>49</v>
      </c>
      <c r="D613" s="14" t="s">
        <v>31</v>
      </c>
      <c r="E613" s="14" t="s">
        <v>32</v>
      </c>
      <c r="F613" s="14" t="s">
        <v>33</v>
      </c>
      <c r="G613" s="93">
        <v>42774</v>
      </c>
      <c r="H613" s="94">
        <v>135.28</v>
      </c>
      <c r="I613" s="94">
        <v>129.47</v>
      </c>
      <c r="J613" s="95">
        <v>0.95709999999999995</v>
      </c>
      <c r="K613" s="96">
        <v>31.05</v>
      </c>
      <c r="L613" s="95">
        <v>1.09E-2</v>
      </c>
      <c r="M613" s="96">
        <v>1.5</v>
      </c>
      <c r="N613" s="96">
        <v>1.21</v>
      </c>
      <c r="O613" s="94">
        <v>-17</v>
      </c>
      <c r="P613" s="95">
        <v>0.11269999999999999</v>
      </c>
      <c r="Q613" s="96">
        <v>20</v>
      </c>
      <c r="R613" s="94">
        <v>16.899999999999999</v>
      </c>
      <c r="S613" s="14" t="s">
        <v>1594</v>
      </c>
      <c r="T613" s="128">
        <v>33332844559</v>
      </c>
      <c r="U613" s="14" t="s">
        <v>1573</v>
      </c>
    </row>
    <row r="614" spans="1:21" x14ac:dyDescent="0.55000000000000004">
      <c r="A614" s="14" t="s">
        <v>934</v>
      </c>
      <c r="B614" s="124" t="s">
        <v>935</v>
      </c>
      <c r="C614" s="125" t="s">
        <v>30</v>
      </c>
      <c r="D614" s="14" t="s">
        <v>31</v>
      </c>
      <c r="E614" s="14" t="s">
        <v>26</v>
      </c>
      <c r="F614" s="14" t="s">
        <v>46</v>
      </c>
      <c r="G614" s="93">
        <v>42547</v>
      </c>
      <c r="H614" s="94">
        <v>0</v>
      </c>
      <c r="I614" s="94">
        <v>26.15</v>
      </c>
      <c r="J614" s="14" t="s">
        <v>40</v>
      </c>
      <c r="K614" s="96">
        <v>30.06</v>
      </c>
      <c r="L614" s="95">
        <v>0.1358</v>
      </c>
      <c r="M614" s="96">
        <v>0.9</v>
      </c>
      <c r="N614" s="96">
        <v>1.39</v>
      </c>
      <c r="O614" s="94">
        <v>-21.45</v>
      </c>
      <c r="P614" s="95">
        <v>0.10780000000000001</v>
      </c>
      <c r="Q614" s="96">
        <v>19</v>
      </c>
      <c r="R614" s="94">
        <v>1.83</v>
      </c>
      <c r="S614" s="14" t="s">
        <v>1596</v>
      </c>
      <c r="T614" s="128">
        <v>1626256709</v>
      </c>
      <c r="U614" s="14" t="s">
        <v>1595</v>
      </c>
    </row>
    <row r="615" spans="1:21" x14ac:dyDescent="0.55000000000000004">
      <c r="A615" s="14" t="s">
        <v>936</v>
      </c>
      <c r="B615" s="124" t="s">
        <v>937</v>
      </c>
      <c r="C615" s="125" t="s">
        <v>25</v>
      </c>
      <c r="D615" s="14" t="s">
        <v>31</v>
      </c>
      <c r="E615" s="14" t="s">
        <v>26</v>
      </c>
      <c r="F615" s="14" t="s">
        <v>46</v>
      </c>
      <c r="G615" s="93">
        <v>42768</v>
      </c>
      <c r="H615" s="94">
        <v>0.91</v>
      </c>
      <c r="I615" s="94">
        <v>8.99</v>
      </c>
      <c r="J615" s="95">
        <v>9.8790999999999993</v>
      </c>
      <c r="K615" s="96">
        <v>89.9</v>
      </c>
      <c r="L615" s="95">
        <v>5.3400000000000003E-2</v>
      </c>
      <c r="M615" s="96">
        <v>1.8</v>
      </c>
      <c r="N615" s="96">
        <v>1.65</v>
      </c>
      <c r="O615" s="94">
        <v>0.91</v>
      </c>
      <c r="P615" s="95">
        <v>0.40699999999999997</v>
      </c>
      <c r="Q615" s="96">
        <v>0</v>
      </c>
      <c r="R615" s="94">
        <v>0</v>
      </c>
      <c r="S615" s="14" t="s">
        <v>1577</v>
      </c>
      <c r="T615" s="128">
        <v>5867317534</v>
      </c>
      <c r="U615" s="14" t="s">
        <v>1575</v>
      </c>
    </row>
    <row r="616" spans="1:21" x14ac:dyDescent="0.55000000000000004">
      <c r="A616" s="14" t="s">
        <v>1661</v>
      </c>
      <c r="B616" s="124" t="s">
        <v>1662</v>
      </c>
      <c r="C616" s="125" t="s">
        <v>32</v>
      </c>
      <c r="D616" s="14" t="s">
        <v>31</v>
      </c>
      <c r="E616" s="14" t="s">
        <v>26</v>
      </c>
      <c r="F616" s="14" t="s">
        <v>46</v>
      </c>
      <c r="G616" s="93">
        <v>42774</v>
      </c>
      <c r="H616" s="94">
        <v>0</v>
      </c>
      <c r="I616" s="94">
        <v>16.5</v>
      </c>
      <c r="J616" s="14" t="s">
        <v>40</v>
      </c>
      <c r="K616" s="14" t="s">
        <v>40</v>
      </c>
      <c r="L616" s="95">
        <v>1.4500000000000001E-2</v>
      </c>
      <c r="M616" s="96">
        <v>2</v>
      </c>
      <c r="N616" s="96">
        <v>2.27</v>
      </c>
      <c r="O616" s="94">
        <v>-8.77</v>
      </c>
      <c r="P616" s="95">
        <v>-6.0199999999999997E-2</v>
      </c>
      <c r="Q616" s="96">
        <v>0</v>
      </c>
      <c r="R616" s="94">
        <v>0</v>
      </c>
      <c r="S616" s="14" t="s">
        <v>1596</v>
      </c>
      <c r="T616" s="128">
        <v>2573900571</v>
      </c>
      <c r="U616" s="14" t="s">
        <v>1575</v>
      </c>
    </row>
    <row r="617" spans="1:21" x14ac:dyDescent="0.55000000000000004">
      <c r="A617" s="14" t="s">
        <v>1663</v>
      </c>
      <c r="B617" s="124" t="s">
        <v>1664</v>
      </c>
      <c r="C617" s="125" t="s">
        <v>144</v>
      </c>
      <c r="D617" s="14" t="s">
        <v>37</v>
      </c>
      <c r="E617" s="14" t="s">
        <v>38</v>
      </c>
      <c r="F617" s="14" t="s">
        <v>39</v>
      </c>
      <c r="G617" s="93">
        <v>42775</v>
      </c>
      <c r="H617" s="94">
        <v>54.43</v>
      </c>
      <c r="I617" s="94">
        <v>18.2</v>
      </c>
      <c r="J617" s="95">
        <v>0.33439999999999998</v>
      </c>
      <c r="K617" s="96">
        <v>6.43</v>
      </c>
      <c r="L617" s="95">
        <v>2.75E-2</v>
      </c>
      <c r="M617" s="96">
        <v>0.7</v>
      </c>
      <c r="N617" s="96">
        <v>3.11</v>
      </c>
      <c r="O617" s="94">
        <v>4.5599999999999996</v>
      </c>
      <c r="P617" s="95">
        <v>-1.03E-2</v>
      </c>
      <c r="Q617" s="96">
        <v>0</v>
      </c>
      <c r="R617" s="94">
        <v>38.130000000000003</v>
      </c>
      <c r="S617" s="14" t="s">
        <v>1597</v>
      </c>
      <c r="T617" s="128">
        <v>391256000</v>
      </c>
      <c r="U617" s="14" t="s">
        <v>1595</v>
      </c>
    </row>
    <row r="618" spans="1:21" x14ac:dyDescent="0.55000000000000004">
      <c r="A618" s="14" t="s">
        <v>1665</v>
      </c>
      <c r="B618" s="124" t="s">
        <v>1666</v>
      </c>
      <c r="C618" s="125" t="s">
        <v>32</v>
      </c>
      <c r="D618" s="14" t="s">
        <v>31</v>
      </c>
      <c r="E618" s="14" t="s">
        <v>26</v>
      </c>
      <c r="F618" s="14" t="s">
        <v>46</v>
      </c>
      <c r="G618" s="93">
        <v>42775</v>
      </c>
      <c r="H618" s="94">
        <v>0.41</v>
      </c>
      <c r="I618" s="94">
        <v>6.4</v>
      </c>
      <c r="J618" s="95">
        <v>15.6098</v>
      </c>
      <c r="K618" s="14" t="s">
        <v>40</v>
      </c>
      <c r="L618" s="95">
        <v>0</v>
      </c>
      <c r="M618" s="96">
        <v>1.2</v>
      </c>
      <c r="N618" s="96">
        <v>3.71</v>
      </c>
      <c r="O618" s="94">
        <v>0.41</v>
      </c>
      <c r="P618" s="95">
        <v>-8.6300000000000002E-2</v>
      </c>
      <c r="Q618" s="96">
        <v>0</v>
      </c>
      <c r="R618" s="94">
        <v>0</v>
      </c>
      <c r="S618" s="14" t="s">
        <v>1579</v>
      </c>
      <c r="T618" s="128">
        <v>556905391</v>
      </c>
      <c r="U618" s="14" t="s">
        <v>1595</v>
      </c>
    </row>
    <row r="619" spans="1:21" x14ac:dyDescent="0.55000000000000004">
      <c r="A619" s="14" t="s">
        <v>1667</v>
      </c>
      <c r="B619" s="124" t="s">
        <v>1668</v>
      </c>
      <c r="C619" s="125" t="s">
        <v>49</v>
      </c>
      <c r="D619" s="14" t="s">
        <v>37</v>
      </c>
      <c r="E619" s="14" t="s">
        <v>26</v>
      </c>
      <c r="F619" s="14" t="s">
        <v>50</v>
      </c>
      <c r="G619" s="93">
        <v>42776</v>
      </c>
      <c r="H619" s="94">
        <v>9.2200000000000006</v>
      </c>
      <c r="I619" s="94">
        <v>55.33</v>
      </c>
      <c r="J619" s="95">
        <v>6.0011000000000001</v>
      </c>
      <c r="K619" s="96">
        <v>128.66999999999999</v>
      </c>
      <c r="L619" s="95">
        <v>0</v>
      </c>
      <c r="M619" s="96">
        <v>1.3</v>
      </c>
      <c r="N619" s="96">
        <v>5.78</v>
      </c>
      <c r="O619" s="94">
        <v>7.88</v>
      </c>
      <c r="P619" s="95">
        <v>0.60089999999999999</v>
      </c>
      <c r="Q619" s="96">
        <v>0</v>
      </c>
      <c r="R619" s="94">
        <v>16.21</v>
      </c>
      <c r="S619" s="14" t="s">
        <v>1606</v>
      </c>
      <c r="T619" s="128">
        <v>940655678</v>
      </c>
      <c r="U619" s="14" t="s">
        <v>1595</v>
      </c>
    </row>
    <row r="620" spans="1:21" x14ac:dyDescent="0.55000000000000004">
      <c r="A620" s="14" t="s">
        <v>1669</v>
      </c>
      <c r="B620" s="124" t="s">
        <v>1670</v>
      </c>
      <c r="C620" s="125" t="s">
        <v>57</v>
      </c>
      <c r="D620" s="14" t="s">
        <v>37</v>
      </c>
      <c r="E620" s="14" t="s">
        <v>26</v>
      </c>
      <c r="F620" s="14" t="s">
        <v>50</v>
      </c>
      <c r="G620" s="93">
        <v>42777</v>
      </c>
      <c r="H620" s="94">
        <v>18.670000000000002</v>
      </c>
      <c r="I620" s="94">
        <v>34.9</v>
      </c>
      <c r="J620" s="95">
        <v>1.8693</v>
      </c>
      <c r="K620" s="96">
        <v>22.37</v>
      </c>
      <c r="L620" s="95">
        <v>1.6899999999999998E-2</v>
      </c>
      <c r="M620" s="96">
        <v>1</v>
      </c>
      <c r="N620" s="96">
        <v>1.79</v>
      </c>
      <c r="O620" s="94">
        <v>-6.47</v>
      </c>
      <c r="P620" s="95">
        <v>6.9400000000000003E-2</v>
      </c>
      <c r="Q620" s="96">
        <v>5</v>
      </c>
      <c r="R620" s="94">
        <v>28.34</v>
      </c>
      <c r="S620" s="14" t="s">
        <v>1611</v>
      </c>
      <c r="T620" s="128">
        <v>1274267809</v>
      </c>
      <c r="U620" s="14" t="s">
        <v>1595</v>
      </c>
    </row>
    <row r="621" spans="1:21" x14ac:dyDescent="0.55000000000000004">
      <c r="A621" s="14" t="s">
        <v>1671</v>
      </c>
      <c r="B621" s="124" t="s">
        <v>1672</v>
      </c>
      <c r="C621" s="125" t="s">
        <v>25</v>
      </c>
      <c r="D621" s="14" t="s">
        <v>31</v>
      </c>
      <c r="E621" s="14" t="s">
        <v>26</v>
      </c>
      <c r="F621" s="14" t="s">
        <v>46</v>
      </c>
      <c r="G621" s="93">
        <v>42778</v>
      </c>
      <c r="H621" s="94">
        <v>0</v>
      </c>
      <c r="I621" s="94">
        <v>26.38</v>
      </c>
      <c r="J621" s="14" t="s">
        <v>40</v>
      </c>
      <c r="K621" s="96">
        <v>11.27</v>
      </c>
      <c r="L621" s="95">
        <v>0</v>
      </c>
      <c r="M621" s="96">
        <v>1.5</v>
      </c>
      <c r="N621" s="96">
        <v>1.18</v>
      </c>
      <c r="O621" s="94">
        <v>-25.6</v>
      </c>
      <c r="P621" s="95">
        <v>1.3899999999999999E-2</v>
      </c>
      <c r="Q621" s="96">
        <v>0</v>
      </c>
      <c r="R621" s="94">
        <v>9.5500000000000007</v>
      </c>
      <c r="S621" s="14" t="s">
        <v>1589</v>
      </c>
      <c r="T621" s="128">
        <v>1147005687</v>
      </c>
      <c r="U621" s="14" t="s">
        <v>1595</v>
      </c>
    </row>
    <row r="622" spans="1:21" x14ac:dyDescent="0.55000000000000004">
      <c r="A622" s="14" t="s">
        <v>1673</v>
      </c>
      <c r="B622" s="124" t="s">
        <v>1674</v>
      </c>
      <c r="C622" s="125" t="s">
        <v>30</v>
      </c>
      <c r="D622" s="14" t="s">
        <v>31</v>
      </c>
      <c r="E622" s="14" t="s">
        <v>26</v>
      </c>
      <c r="F622" s="14" t="s">
        <v>46</v>
      </c>
      <c r="G622" s="93">
        <v>42779</v>
      </c>
      <c r="H622" s="94">
        <v>48.96</v>
      </c>
      <c r="I622" s="94">
        <v>65.900000000000006</v>
      </c>
      <c r="J622" s="95">
        <v>1.3460000000000001</v>
      </c>
      <c r="K622" s="96">
        <v>21.19</v>
      </c>
      <c r="L622" s="95">
        <v>2.9700000000000001E-2</v>
      </c>
      <c r="M622" s="96">
        <v>0.3</v>
      </c>
      <c r="N622" s="96">
        <v>0.61</v>
      </c>
      <c r="O622" s="94">
        <v>-80.91</v>
      </c>
      <c r="P622" s="95">
        <v>6.3399999999999998E-2</v>
      </c>
      <c r="Q622" s="96">
        <v>14</v>
      </c>
      <c r="R622" s="94">
        <v>55.62</v>
      </c>
      <c r="S622" s="14" t="s">
        <v>1586</v>
      </c>
      <c r="T622" s="128">
        <v>3022462514</v>
      </c>
      <c r="U622" s="14" t="s">
        <v>1575</v>
      </c>
    </row>
    <row r="623" spans="1:21" x14ac:dyDescent="0.55000000000000004">
      <c r="A623" s="14" t="s">
        <v>938</v>
      </c>
      <c r="B623" s="124" t="s">
        <v>939</v>
      </c>
      <c r="C623" s="125" t="s">
        <v>25</v>
      </c>
      <c r="D623" s="14" t="s">
        <v>31</v>
      </c>
      <c r="E623" s="14" t="s">
        <v>26</v>
      </c>
      <c r="F623" s="14" t="s">
        <v>46</v>
      </c>
      <c r="G623" s="93">
        <v>42772</v>
      </c>
      <c r="H623" s="94">
        <v>47.9</v>
      </c>
      <c r="I623" s="94">
        <v>82.88</v>
      </c>
      <c r="J623" s="95">
        <v>1.7302999999999999</v>
      </c>
      <c r="K623" s="96">
        <v>26.06</v>
      </c>
      <c r="L623" s="95">
        <v>0</v>
      </c>
      <c r="M623" s="96">
        <v>0.1</v>
      </c>
      <c r="N623" s="96">
        <v>1.44</v>
      </c>
      <c r="O623" s="94">
        <v>-40.15</v>
      </c>
      <c r="P623" s="95">
        <v>8.7800000000000003E-2</v>
      </c>
      <c r="Q623" s="96">
        <v>0</v>
      </c>
      <c r="R623" s="94">
        <v>46.17</v>
      </c>
      <c r="S623" s="14" t="s">
        <v>1608</v>
      </c>
      <c r="T623" s="128">
        <v>7093384435</v>
      </c>
      <c r="U623" s="14" t="s">
        <v>1575</v>
      </c>
    </row>
    <row r="624" spans="1:21" x14ac:dyDescent="0.55000000000000004">
      <c r="A624" s="14" t="s">
        <v>1675</v>
      </c>
      <c r="B624" s="124" t="s">
        <v>1676</v>
      </c>
      <c r="C624" s="125" t="s">
        <v>57</v>
      </c>
      <c r="D624" s="14" t="s">
        <v>37</v>
      </c>
      <c r="E624" s="14" t="s">
        <v>32</v>
      </c>
      <c r="F624" s="14" t="s">
        <v>44</v>
      </c>
      <c r="G624" s="93">
        <v>42779</v>
      </c>
      <c r="H624" s="94">
        <v>25.82</v>
      </c>
      <c r="I624" s="94">
        <v>24.75</v>
      </c>
      <c r="J624" s="95">
        <v>0.95860000000000001</v>
      </c>
      <c r="K624" s="96">
        <v>36.94</v>
      </c>
      <c r="L624" s="95">
        <v>0</v>
      </c>
      <c r="M624" s="96">
        <v>1</v>
      </c>
      <c r="N624" s="96">
        <v>9.5500000000000007</v>
      </c>
      <c r="O624" s="94">
        <v>2.62</v>
      </c>
      <c r="P624" s="95">
        <v>0.14219999999999999</v>
      </c>
      <c r="Q624" s="96">
        <v>0</v>
      </c>
      <c r="R624" s="94">
        <v>7.51</v>
      </c>
      <c r="S624" s="14" t="s">
        <v>1591</v>
      </c>
      <c r="T624" s="128">
        <v>327035734</v>
      </c>
      <c r="U624" s="14" t="s">
        <v>1595</v>
      </c>
    </row>
    <row r="625" spans="1:21" x14ac:dyDescent="0.55000000000000004">
      <c r="A625" s="14" t="s">
        <v>940</v>
      </c>
      <c r="B625" s="124" t="s">
        <v>941</v>
      </c>
      <c r="C625" s="125" t="s">
        <v>30</v>
      </c>
      <c r="D625" s="14" t="s">
        <v>31</v>
      </c>
      <c r="E625" s="14" t="s">
        <v>26</v>
      </c>
      <c r="F625" s="14" t="s">
        <v>46</v>
      </c>
      <c r="G625" s="93">
        <v>42777</v>
      </c>
      <c r="H625" s="94">
        <v>64.98</v>
      </c>
      <c r="I625" s="94">
        <v>110.29</v>
      </c>
      <c r="J625" s="95">
        <v>1.6973</v>
      </c>
      <c r="K625" s="96">
        <v>22.93</v>
      </c>
      <c r="L625" s="95">
        <v>2.69E-2</v>
      </c>
      <c r="M625" s="96">
        <v>0.5</v>
      </c>
      <c r="N625" s="96">
        <v>0.43</v>
      </c>
      <c r="O625" s="94">
        <v>-119.87</v>
      </c>
      <c r="P625" s="95">
        <v>7.2099999999999997E-2</v>
      </c>
      <c r="Q625" s="96">
        <v>6</v>
      </c>
      <c r="R625" s="94">
        <v>74.98</v>
      </c>
      <c r="S625" s="14" t="s">
        <v>1586</v>
      </c>
      <c r="T625" s="128">
        <v>27508433098</v>
      </c>
      <c r="U625" s="14" t="s">
        <v>1573</v>
      </c>
    </row>
    <row r="626" spans="1:21" x14ac:dyDescent="0.55000000000000004">
      <c r="A626" s="14" t="s">
        <v>1677</v>
      </c>
      <c r="B626" s="124" t="s">
        <v>1678</v>
      </c>
      <c r="C626" s="125" t="s">
        <v>36</v>
      </c>
      <c r="D626" s="14" t="s">
        <v>25</v>
      </c>
      <c r="E626" s="14" t="s">
        <v>32</v>
      </c>
      <c r="F626" s="14" t="s">
        <v>125</v>
      </c>
      <c r="G626" s="93">
        <v>42780</v>
      </c>
      <c r="H626" s="94">
        <v>57.28</v>
      </c>
      <c r="I626" s="94">
        <v>43.16</v>
      </c>
      <c r="J626" s="95">
        <v>0.75349999999999995</v>
      </c>
      <c r="K626" s="96">
        <v>26.16</v>
      </c>
      <c r="L626" s="95">
        <v>1.6199999999999999E-2</v>
      </c>
      <c r="M626" s="96">
        <v>1.4</v>
      </c>
      <c r="N626" s="96">
        <v>5.38</v>
      </c>
      <c r="O626" s="94">
        <v>9.8699999999999992</v>
      </c>
      <c r="P626" s="95">
        <v>8.8300000000000003E-2</v>
      </c>
      <c r="Q626" s="96">
        <v>4</v>
      </c>
      <c r="R626" s="94">
        <v>28.05</v>
      </c>
      <c r="S626" s="14" t="s">
        <v>1582</v>
      </c>
      <c r="T626" s="128">
        <v>2093372036</v>
      </c>
      <c r="U626" s="14" t="s">
        <v>1575</v>
      </c>
    </row>
    <row r="627" spans="1:21" x14ac:dyDescent="0.55000000000000004">
      <c r="A627" s="14" t="s">
        <v>1702</v>
      </c>
      <c r="B627" s="124" t="s">
        <v>1703</v>
      </c>
      <c r="C627" s="125" t="s">
        <v>25</v>
      </c>
      <c r="D627" s="14" t="s">
        <v>31</v>
      </c>
      <c r="E627" s="14" t="s">
        <v>26</v>
      </c>
      <c r="F627" s="14" t="s">
        <v>46</v>
      </c>
      <c r="G627" s="93">
        <v>42786</v>
      </c>
      <c r="H627" s="94">
        <v>1.34</v>
      </c>
      <c r="I627" s="94">
        <v>2.33</v>
      </c>
      <c r="J627" s="95">
        <v>1.7387999999999999</v>
      </c>
      <c r="K627" s="96">
        <v>38.83</v>
      </c>
      <c r="L627" s="95">
        <v>0.25750000000000001</v>
      </c>
      <c r="M627" s="96">
        <v>0.9</v>
      </c>
      <c r="N627" s="96">
        <v>2.36</v>
      </c>
      <c r="O627" s="94">
        <v>1.34</v>
      </c>
      <c r="P627" s="95">
        <v>0.1517</v>
      </c>
      <c r="Q627" s="96">
        <v>7</v>
      </c>
      <c r="R627" s="94">
        <v>0</v>
      </c>
      <c r="S627" s="14" t="s">
        <v>1587</v>
      </c>
      <c r="T627" s="128">
        <v>64324336</v>
      </c>
      <c r="U627" s="14" t="s">
        <v>1595</v>
      </c>
    </row>
    <row r="628" spans="1:21" x14ac:dyDescent="0.55000000000000004">
      <c r="A628" s="14" t="s">
        <v>1740</v>
      </c>
      <c r="B628" s="124" t="s">
        <v>1741</v>
      </c>
      <c r="C628" s="125" t="s">
        <v>32</v>
      </c>
      <c r="D628" s="14" t="s">
        <v>31</v>
      </c>
      <c r="E628" s="14" t="s">
        <v>26</v>
      </c>
      <c r="F628" s="14" t="s">
        <v>46</v>
      </c>
      <c r="G628" s="93">
        <v>42788</v>
      </c>
      <c r="H628" s="94">
        <v>1.59</v>
      </c>
      <c r="I628" s="94">
        <v>23.03</v>
      </c>
      <c r="J628" s="95">
        <v>14.484299999999999</v>
      </c>
      <c r="K628" s="96">
        <v>575.75</v>
      </c>
      <c r="L628" s="95">
        <v>0</v>
      </c>
      <c r="M628" s="96">
        <v>1.8</v>
      </c>
      <c r="N628" s="96">
        <v>2.73</v>
      </c>
      <c r="O628" s="94">
        <v>-5.58</v>
      </c>
      <c r="P628" s="95">
        <v>2.8363</v>
      </c>
      <c r="Q628" s="96">
        <v>0</v>
      </c>
      <c r="R628" s="94">
        <v>13.55</v>
      </c>
      <c r="S628" s="14" t="s">
        <v>1593</v>
      </c>
      <c r="T628" s="128">
        <v>1994512565</v>
      </c>
      <c r="U628" s="14" t="s">
        <v>1595</v>
      </c>
    </row>
    <row r="629" spans="1:21" x14ac:dyDescent="0.55000000000000004">
      <c r="A629" s="14" t="s">
        <v>1742</v>
      </c>
      <c r="B629" s="124" t="s">
        <v>1743</v>
      </c>
      <c r="C629" s="125" t="s">
        <v>25</v>
      </c>
      <c r="D629" s="14" t="s">
        <v>31</v>
      </c>
      <c r="E629" s="14" t="s">
        <v>26</v>
      </c>
      <c r="F629" s="14" t="s">
        <v>46</v>
      </c>
      <c r="G629" s="93">
        <v>42789</v>
      </c>
      <c r="H629" s="94">
        <v>5.76</v>
      </c>
      <c r="I629" s="94">
        <v>43.61</v>
      </c>
      <c r="J629" s="95">
        <v>7.5712000000000002</v>
      </c>
      <c r="K629" s="96">
        <v>53.84</v>
      </c>
      <c r="L629" s="95">
        <v>0</v>
      </c>
      <c r="M629" s="96">
        <v>1.6</v>
      </c>
      <c r="N629" s="96">
        <v>1.74</v>
      </c>
      <c r="O629" s="94">
        <v>3.85</v>
      </c>
      <c r="P629" s="95">
        <v>0.22670000000000001</v>
      </c>
      <c r="Q629" s="96">
        <v>0</v>
      </c>
      <c r="R629" s="94">
        <v>13.57</v>
      </c>
      <c r="S629" s="14" t="s">
        <v>1630</v>
      </c>
      <c r="T629" s="128">
        <v>1276480679</v>
      </c>
      <c r="U629" s="14" t="s">
        <v>1595</v>
      </c>
    </row>
    <row r="630" spans="1:21" x14ac:dyDescent="0.55000000000000004">
      <c r="A630" s="14" t="s">
        <v>1744</v>
      </c>
      <c r="B630" s="124" t="s">
        <v>1745</v>
      </c>
      <c r="C630" s="125" t="s">
        <v>24</v>
      </c>
      <c r="D630" s="14" t="s">
        <v>37</v>
      </c>
      <c r="E630" s="14" t="s">
        <v>38</v>
      </c>
      <c r="F630" s="14" t="s">
        <v>39</v>
      </c>
      <c r="G630" s="93">
        <v>42789</v>
      </c>
      <c r="H630" s="94">
        <v>48.34</v>
      </c>
      <c r="I630" s="94">
        <v>35.590000000000003</v>
      </c>
      <c r="J630" s="95">
        <v>0.73619999999999997</v>
      </c>
      <c r="K630" s="96">
        <v>17.53</v>
      </c>
      <c r="L630" s="95">
        <v>2.1600000000000001E-2</v>
      </c>
      <c r="M630" s="96">
        <v>1</v>
      </c>
      <c r="N630" s="14" t="s">
        <v>40</v>
      </c>
      <c r="O630" s="14" t="s">
        <v>40</v>
      </c>
      <c r="P630" s="95">
        <v>4.5199999999999997E-2</v>
      </c>
      <c r="Q630" s="96">
        <v>5</v>
      </c>
      <c r="R630" s="94">
        <v>34.159999999999997</v>
      </c>
      <c r="S630" s="14" t="s">
        <v>1601</v>
      </c>
      <c r="T630" s="128">
        <v>1231427529</v>
      </c>
      <c r="U630" s="14" t="s">
        <v>1595</v>
      </c>
    </row>
    <row r="631" spans="1:21" x14ac:dyDescent="0.55000000000000004">
      <c r="A631" s="14" t="s">
        <v>1746</v>
      </c>
      <c r="B631" s="124" t="s">
        <v>1747</v>
      </c>
      <c r="C631" s="125" t="s">
        <v>25</v>
      </c>
      <c r="D631" s="14" t="s">
        <v>31</v>
      </c>
      <c r="E631" s="14" t="s">
        <v>26</v>
      </c>
      <c r="F631" s="14" t="s">
        <v>46</v>
      </c>
      <c r="G631" s="93">
        <v>42791</v>
      </c>
      <c r="H631" s="94">
        <v>6.7</v>
      </c>
      <c r="I631" s="94">
        <v>44.41</v>
      </c>
      <c r="J631" s="95">
        <v>6.6284000000000001</v>
      </c>
      <c r="K631" s="96">
        <v>28.11</v>
      </c>
      <c r="L631" s="95">
        <v>2.7E-2</v>
      </c>
      <c r="M631" s="96">
        <v>0.9</v>
      </c>
      <c r="N631" s="14" t="s">
        <v>40</v>
      </c>
      <c r="O631" s="14" t="s">
        <v>40</v>
      </c>
      <c r="P631" s="95">
        <v>9.8000000000000004E-2</v>
      </c>
      <c r="Q631" s="96">
        <v>3</v>
      </c>
      <c r="R631" s="94">
        <v>37.58</v>
      </c>
      <c r="S631" s="14" t="s">
        <v>1601</v>
      </c>
      <c r="T631" s="128">
        <v>1035140429</v>
      </c>
      <c r="U631" s="14" t="s">
        <v>1595</v>
      </c>
    </row>
    <row r="632" spans="1:21" x14ac:dyDescent="0.55000000000000004">
      <c r="A632" s="14" t="s">
        <v>1748</v>
      </c>
      <c r="B632" s="124" t="s">
        <v>1749</v>
      </c>
      <c r="C632" s="125" t="s">
        <v>25</v>
      </c>
      <c r="D632" s="14" t="s">
        <v>31</v>
      </c>
      <c r="E632" s="14" t="s">
        <v>26</v>
      </c>
      <c r="F632" s="14" t="s">
        <v>46</v>
      </c>
      <c r="G632" s="93">
        <v>42792</v>
      </c>
      <c r="H632" s="94">
        <v>14.25</v>
      </c>
      <c r="I632" s="94">
        <v>70.13</v>
      </c>
      <c r="J632" s="95">
        <v>4.9214000000000002</v>
      </c>
      <c r="K632" s="96">
        <v>34.89</v>
      </c>
      <c r="L632" s="95">
        <v>1.5100000000000001E-2</v>
      </c>
      <c r="M632" s="96">
        <v>1.3</v>
      </c>
      <c r="N632" s="96">
        <v>2.77</v>
      </c>
      <c r="O632" s="94">
        <v>-13.54</v>
      </c>
      <c r="P632" s="95">
        <v>0.13200000000000001</v>
      </c>
      <c r="Q632" s="96">
        <v>12</v>
      </c>
      <c r="R632" s="94">
        <v>38.270000000000003</v>
      </c>
      <c r="S632" s="14" t="s">
        <v>1591</v>
      </c>
      <c r="T632" s="128">
        <v>5964828301</v>
      </c>
      <c r="U632" s="14" t="s">
        <v>1575</v>
      </c>
    </row>
    <row r="633" spans="1:21" x14ac:dyDescent="0.55000000000000004">
      <c r="A633" s="14" t="s">
        <v>942</v>
      </c>
      <c r="B633" s="124" t="s">
        <v>943</v>
      </c>
      <c r="C633" s="125" t="s">
        <v>43</v>
      </c>
      <c r="D633" s="14" t="s">
        <v>37</v>
      </c>
      <c r="E633" s="14" t="s">
        <v>38</v>
      </c>
      <c r="F633" s="14" t="s">
        <v>39</v>
      </c>
      <c r="G633" s="93">
        <v>42607</v>
      </c>
      <c r="H633" s="94">
        <v>126.84</v>
      </c>
      <c r="I633" s="94">
        <v>59.49</v>
      </c>
      <c r="J633" s="95">
        <v>0.46899999999999997</v>
      </c>
      <c r="K633" s="96">
        <v>18.079999999999998</v>
      </c>
      <c r="L633" s="95">
        <v>1.61E-2</v>
      </c>
      <c r="M633" s="96">
        <v>1.3</v>
      </c>
      <c r="N633" s="14" t="s">
        <v>40</v>
      </c>
      <c r="O633" s="14" t="s">
        <v>40</v>
      </c>
      <c r="P633" s="95">
        <v>4.7899999999999998E-2</v>
      </c>
      <c r="Q633" s="96">
        <v>6</v>
      </c>
      <c r="R633" s="94">
        <v>59.54</v>
      </c>
      <c r="S633" s="14" t="s">
        <v>1601</v>
      </c>
      <c r="T633" s="128">
        <v>29421523301</v>
      </c>
      <c r="U633" s="14" t="s">
        <v>1573</v>
      </c>
    </row>
    <row r="634" spans="1:21" x14ac:dyDescent="0.55000000000000004">
      <c r="A634" s="14" t="s">
        <v>1750</v>
      </c>
      <c r="B634" s="124" t="s">
        <v>1751</v>
      </c>
      <c r="C634" s="125" t="s">
        <v>57</v>
      </c>
      <c r="D634" s="14" t="s">
        <v>37</v>
      </c>
      <c r="E634" s="14" t="s">
        <v>32</v>
      </c>
      <c r="F634" s="14" t="s">
        <v>44</v>
      </c>
      <c r="G634" s="93">
        <v>42792</v>
      </c>
      <c r="H634" s="94">
        <v>30.76</v>
      </c>
      <c r="I634" s="94">
        <v>24.75</v>
      </c>
      <c r="J634" s="95">
        <v>0.80459999999999998</v>
      </c>
      <c r="K634" s="96">
        <v>26.61</v>
      </c>
      <c r="L634" s="95">
        <v>1.1299999999999999E-2</v>
      </c>
      <c r="M634" s="96">
        <v>1.1000000000000001</v>
      </c>
      <c r="N634" s="14" t="s">
        <v>40</v>
      </c>
      <c r="O634" s="14" t="s">
        <v>40</v>
      </c>
      <c r="P634" s="95">
        <v>9.06E-2</v>
      </c>
      <c r="Q634" s="96">
        <v>0</v>
      </c>
      <c r="R634" s="94">
        <v>20.190000000000001</v>
      </c>
      <c r="S634" s="14" t="s">
        <v>1601</v>
      </c>
      <c r="T634" s="128">
        <v>3367872214</v>
      </c>
      <c r="U634" s="14" t="s">
        <v>1575</v>
      </c>
    </row>
    <row r="635" spans="1:21" x14ac:dyDescent="0.55000000000000004">
      <c r="A635" s="14" t="s">
        <v>1752</v>
      </c>
      <c r="B635" s="124" t="s">
        <v>1753</v>
      </c>
      <c r="C635" s="125" t="s">
        <v>57</v>
      </c>
      <c r="D635" s="14" t="s">
        <v>37</v>
      </c>
      <c r="E635" s="14" t="s">
        <v>26</v>
      </c>
      <c r="F635" s="14" t="s">
        <v>50</v>
      </c>
      <c r="G635" s="93">
        <v>42793</v>
      </c>
      <c r="H635" s="94">
        <v>24.73</v>
      </c>
      <c r="I635" s="94">
        <v>36.6</v>
      </c>
      <c r="J635" s="95">
        <v>1.48</v>
      </c>
      <c r="K635" s="96">
        <v>31.83</v>
      </c>
      <c r="L635" s="95">
        <v>1.5299999999999999E-2</v>
      </c>
      <c r="M635" s="96">
        <v>1.4</v>
      </c>
      <c r="N635" s="96">
        <v>4.1100000000000003</v>
      </c>
      <c r="O635" s="94">
        <v>-2.31</v>
      </c>
      <c r="P635" s="95">
        <v>0.1166</v>
      </c>
      <c r="Q635" s="96">
        <v>3</v>
      </c>
      <c r="R635" s="94">
        <v>23.7</v>
      </c>
      <c r="S635" s="14" t="s">
        <v>1598</v>
      </c>
      <c r="T635" s="128">
        <v>9201953316</v>
      </c>
      <c r="U635" s="14" t="s">
        <v>1575</v>
      </c>
    </row>
    <row r="636" spans="1:21" x14ac:dyDescent="0.55000000000000004">
      <c r="A636" s="14" t="s">
        <v>1754</v>
      </c>
      <c r="B636" s="124" t="s">
        <v>1755</v>
      </c>
      <c r="C636" s="125" t="s">
        <v>32</v>
      </c>
      <c r="D636" s="14" t="s">
        <v>31</v>
      </c>
      <c r="E636" s="14" t="s">
        <v>26</v>
      </c>
      <c r="F636" s="14" t="s">
        <v>46</v>
      </c>
      <c r="G636" s="93">
        <v>42793</v>
      </c>
      <c r="H636" s="94">
        <v>56.57</v>
      </c>
      <c r="I636" s="94">
        <v>126.1</v>
      </c>
      <c r="J636" s="95">
        <v>2.2290999999999999</v>
      </c>
      <c r="K636" s="96">
        <v>57.58</v>
      </c>
      <c r="L636" s="95">
        <v>0</v>
      </c>
      <c r="M636" s="96">
        <v>0.1</v>
      </c>
      <c r="N636" s="96">
        <v>1.86</v>
      </c>
      <c r="O636" s="94">
        <v>-3.96</v>
      </c>
      <c r="P636" s="95">
        <v>0.24540000000000001</v>
      </c>
      <c r="Q636" s="96">
        <v>0</v>
      </c>
      <c r="R636" s="94">
        <v>42.13</v>
      </c>
      <c r="S636" s="14" t="s">
        <v>1577</v>
      </c>
      <c r="T636" s="128">
        <v>2088216984</v>
      </c>
      <c r="U636" s="14" t="s">
        <v>1575</v>
      </c>
    </row>
    <row r="637" spans="1:21" x14ac:dyDescent="0.55000000000000004">
      <c r="A637" s="14" t="s">
        <v>1756</v>
      </c>
      <c r="B637" s="124" t="s">
        <v>1757</v>
      </c>
      <c r="C637" s="125" t="s">
        <v>25</v>
      </c>
      <c r="D637" s="14" t="s">
        <v>31</v>
      </c>
      <c r="E637" s="14" t="s">
        <v>26</v>
      </c>
      <c r="F637" s="14" t="s">
        <v>46</v>
      </c>
      <c r="G637" s="93">
        <v>42794</v>
      </c>
      <c r="H637" s="94">
        <v>4.63</v>
      </c>
      <c r="I637" s="94">
        <v>77.540000000000006</v>
      </c>
      <c r="J637" s="95">
        <v>16.747299999999999</v>
      </c>
      <c r="K637" s="96">
        <v>22.48</v>
      </c>
      <c r="L637" s="95">
        <v>0</v>
      </c>
      <c r="M637" s="96">
        <v>1</v>
      </c>
      <c r="N637" s="96">
        <v>2.68</v>
      </c>
      <c r="O637" s="94">
        <v>4.63</v>
      </c>
      <c r="P637" s="95">
        <v>6.9900000000000004E-2</v>
      </c>
      <c r="Q637" s="96">
        <v>0</v>
      </c>
      <c r="R637" s="94">
        <v>36.67</v>
      </c>
      <c r="S637" s="14" t="s">
        <v>1583</v>
      </c>
      <c r="T637" s="128">
        <v>877177696</v>
      </c>
      <c r="U637" s="14" t="s">
        <v>1595</v>
      </c>
    </row>
    <row r="638" spans="1:21" x14ac:dyDescent="0.55000000000000004">
      <c r="A638" s="14" t="s">
        <v>944</v>
      </c>
      <c r="B638" s="124" t="s">
        <v>945</v>
      </c>
      <c r="C638" s="125" t="s">
        <v>36</v>
      </c>
      <c r="D638" s="14" t="s">
        <v>37</v>
      </c>
      <c r="E638" s="14" t="s">
        <v>38</v>
      </c>
      <c r="F638" s="14" t="s">
        <v>39</v>
      </c>
      <c r="G638" s="93">
        <v>42546</v>
      </c>
      <c r="H638" s="94">
        <v>121.35</v>
      </c>
      <c r="I638" s="94">
        <v>79.709999999999994</v>
      </c>
      <c r="J638" s="95">
        <v>0.65690000000000004</v>
      </c>
      <c r="K638" s="96">
        <v>17.91</v>
      </c>
      <c r="L638" s="95">
        <v>1.7100000000000001E-2</v>
      </c>
      <c r="M638" s="96">
        <v>1.4</v>
      </c>
      <c r="N638" s="14" t="s">
        <v>40</v>
      </c>
      <c r="O638" s="14" t="s">
        <v>40</v>
      </c>
      <c r="P638" s="95">
        <v>4.7100000000000003E-2</v>
      </c>
      <c r="Q638" s="96">
        <v>6</v>
      </c>
      <c r="R638" s="94">
        <v>68.19</v>
      </c>
      <c r="S638" s="14" t="s">
        <v>1601</v>
      </c>
      <c r="T638" s="128">
        <v>30544689910</v>
      </c>
      <c r="U638" s="14" t="s">
        <v>1573</v>
      </c>
    </row>
    <row r="639" spans="1:21" x14ac:dyDescent="0.55000000000000004">
      <c r="A639" s="14" t="s">
        <v>946</v>
      </c>
      <c r="B639" s="124" t="s">
        <v>947</v>
      </c>
      <c r="C639" s="125" t="s">
        <v>144</v>
      </c>
      <c r="D639" s="14" t="s">
        <v>37</v>
      </c>
      <c r="E639" s="14" t="s">
        <v>38</v>
      </c>
      <c r="F639" s="14" t="s">
        <v>39</v>
      </c>
      <c r="G639" s="93">
        <v>42607</v>
      </c>
      <c r="H639" s="94">
        <v>57.61</v>
      </c>
      <c r="I639" s="94">
        <v>22.86</v>
      </c>
      <c r="J639" s="95">
        <v>0.39679999999999999</v>
      </c>
      <c r="K639" s="96">
        <v>11.55</v>
      </c>
      <c r="L639" s="95">
        <v>8.4000000000000005E-2</v>
      </c>
      <c r="M639" s="96">
        <v>0.5</v>
      </c>
      <c r="N639" s="14" t="s">
        <v>40</v>
      </c>
      <c r="O639" s="14" t="s">
        <v>40</v>
      </c>
      <c r="P639" s="95">
        <v>1.52E-2</v>
      </c>
      <c r="Q639" s="96">
        <v>0</v>
      </c>
      <c r="R639" s="94">
        <v>27.64</v>
      </c>
      <c r="S639" s="14" t="s">
        <v>1580</v>
      </c>
      <c r="T639" s="128">
        <v>5883126427</v>
      </c>
      <c r="U639" s="14" t="s">
        <v>1575</v>
      </c>
    </row>
    <row r="640" spans="1:21" x14ac:dyDescent="0.55000000000000004">
      <c r="A640" s="14" t="s">
        <v>948</v>
      </c>
      <c r="B640" s="124" t="s">
        <v>949</v>
      </c>
      <c r="C640" s="125" t="s">
        <v>24</v>
      </c>
      <c r="D640" s="14" t="s">
        <v>37</v>
      </c>
      <c r="E640" s="14" t="s">
        <v>38</v>
      </c>
      <c r="F640" s="14" t="s">
        <v>39</v>
      </c>
      <c r="G640" s="93">
        <v>42581</v>
      </c>
      <c r="H640" s="94">
        <v>95.51</v>
      </c>
      <c r="I640" s="94">
        <v>48.19</v>
      </c>
      <c r="J640" s="95">
        <v>0.50460000000000005</v>
      </c>
      <c r="K640" s="96">
        <v>12.89</v>
      </c>
      <c r="L640" s="95">
        <v>4.8599999999999997E-2</v>
      </c>
      <c r="M640" s="96">
        <v>1.9</v>
      </c>
      <c r="N640" s="96">
        <v>1.59</v>
      </c>
      <c r="O640" s="94">
        <v>-10.37</v>
      </c>
      <c r="P640" s="95">
        <v>2.1899999999999999E-2</v>
      </c>
      <c r="Q640" s="96">
        <v>6</v>
      </c>
      <c r="R640" s="94">
        <v>11.71</v>
      </c>
      <c r="S640" s="14" t="s">
        <v>1572</v>
      </c>
      <c r="T640" s="128">
        <v>14206704253</v>
      </c>
      <c r="U640" s="14" t="s">
        <v>1573</v>
      </c>
    </row>
    <row r="641" spans="1:21" x14ac:dyDescent="0.55000000000000004">
      <c r="A641" s="14" t="s">
        <v>950</v>
      </c>
      <c r="B641" s="124" t="s">
        <v>951</v>
      </c>
      <c r="C641" s="125" t="s">
        <v>30</v>
      </c>
      <c r="D641" s="14" t="s">
        <v>31</v>
      </c>
      <c r="E641" s="14" t="s">
        <v>38</v>
      </c>
      <c r="F641" s="14" t="s">
        <v>89</v>
      </c>
      <c r="G641" s="93">
        <v>42769</v>
      </c>
      <c r="H641" s="94">
        <v>225.56</v>
      </c>
      <c r="I641" s="94">
        <v>158.81</v>
      </c>
      <c r="J641" s="95">
        <v>0.70409999999999995</v>
      </c>
      <c r="K641" s="96">
        <v>27.1</v>
      </c>
      <c r="L641" s="95">
        <v>9.4999999999999998E-3</v>
      </c>
      <c r="M641" s="96">
        <v>0.5</v>
      </c>
      <c r="N641" s="96">
        <v>1.31</v>
      </c>
      <c r="O641" s="94">
        <v>-38.24</v>
      </c>
      <c r="P641" s="95">
        <v>9.2999999999999999E-2</v>
      </c>
      <c r="Q641" s="96">
        <v>2</v>
      </c>
      <c r="R641" s="94">
        <v>72.31</v>
      </c>
      <c r="S641" s="14" t="s">
        <v>1602</v>
      </c>
      <c r="T641" s="128">
        <v>31026054926</v>
      </c>
      <c r="U641" s="14" t="s">
        <v>1573</v>
      </c>
    </row>
    <row r="642" spans="1:21" x14ac:dyDescent="0.55000000000000004">
      <c r="A642" s="14" t="s">
        <v>952</v>
      </c>
      <c r="B642" s="124" t="s">
        <v>953</v>
      </c>
      <c r="C642" s="125" t="s">
        <v>49</v>
      </c>
      <c r="D642" s="14" t="s">
        <v>31</v>
      </c>
      <c r="E642" s="14" t="s">
        <v>32</v>
      </c>
      <c r="F642" s="14" t="s">
        <v>33</v>
      </c>
      <c r="G642" s="93">
        <v>42397</v>
      </c>
      <c r="H642" s="94">
        <v>125.2</v>
      </c>
      <c r="I642" s="94">
        <v>127.15</v>
      </c>
      <c r="J642" s="95">
        <v>1.0156000000000001</v>
      </c>
      <c r="K642" s="96">
        <v>26.54</v>
      </c>
      <c r="L642" s="95">
        <v>1.7100000000000001E-2</v>
      </c>
      <c r="M642" s="96">
        <v>1.2</v>
      </c>
      <c r="N642" s="96">
        <v>1.25</v>
      </c>
      <c r="O642" s="94">
        <v>-39.520000000000003</v>
      </c>
      <c r="P642" s="95">
        <v>9.0200000000000002E-2</v>
      </c>
      <c r="Q642" s="96">
        <v>20</v>
      </c>
      <c r="R642" s="94">
        <v>68.319999999999993</v>
      </c>
      <c r="S642" s="14" t="s">
        <v>1589</v>
      </c>
      <c r="T642" s="128">
        <v>19378338959</v>
      </c>
      <c r="U642" s="14" t="s">
        <v>1573</v>
      </c>
    </row>
    <row r="643" spans="1:21" x14ac:dyDescent="0.55000000000000004">
      <c r="A643" s="14" t="s">
        <v>954</v>
      </c>
      <c r="B643" s="124" t="s">
        <v>955</v>
      </c>
      <c r="C643" s="125" t="s">
        <v>36</v>
      </c>
      <c r="D643" s="14" t="s">
        <v>37</v>
      </c>
      <c r="E643" s="14" t="s">
        <v>38</v>
      </c>
      <c r="F643" s="14" t="s">
        <v>39</v>
      </c>
      <c r="G643" s="93">
        <v>42607</v>
      </c>
      <c r="H643" s="94">
        <v>138.19</v>
      </c>
      <c r="I643" s="94">
        <v>94.81</v>
      </c>
      <c r="J643" s="95">
        <v>0.68610000000000004</v>
      </c>
      <c r="K643" s="96">
        <v>26.41</v>
      </c>
      <c r="L643" s="95">
        <v>1.0999999999999999E-2</v>
      </c>
      <c r="M643" s="96">
        <v>0.9</v>
      </c>
      <c r="N643" s="96">
        <v>5.99</v>
      </c>
      <c r="O643" s="94">
        <v>8.5399999999999991</v>
      </c>
      <c r="P643" s="95">
        <v>8.9499999999999996E-2</v>
      </c>
      <c r="Q643" s="96">
        <v>3</v>
      </c>
      <c r="R643" s="94">
        <v>47.14</v>
      </c>
      <c r="S643" s="14" t="s">
        <v>1572</v>
      </c>
      <c r="T643" s="128">
        <v>17704280328</v>
      </c>
      <c r="U643" s="14" t="s">
        <v>1573</v>
      </c>
    </row>
    <row r="644" spans="1:21" x14ac:dyDescent="0.55000000000000004">
      <c r="A644" s="14" t="s">
        <v>956</v>
      </c>
      <c r="B644" s="124" t="s">
        <v>957</v>
      </c>
      <c r="C644" s="125" t="s">
        <v>32</v>
      </c>
      <c r="D644" s="14" t="s">
        <v>31</v>
      </c>
      <c r="E644" s="14" t="s">
        <v>26</v>
      </c>
      <c r="F644" s="14" t="s">
        <v>46</v>
      </c>
      <c r="G644" s="93">
        <v>42402</v>
      </c>
      <c r="H644" s="94">
        <v>0</v>
      </c>
      <c r="I644" s="94">
        <v>7.51</v>
      </c>
      <c r="J644" s="14" t="s">
        <v>40</v>
      </c>
      <c r="K644" s="14" t="s">
        <v>40</v>
      </c>
      <c r="L644" s="95">
        <v>0</v>
      </c>
      <c r="M644" s="96">
        <v>1.4</v>
      </c>
      <c r="N644" s="96">
        <v>0.73</v>
      </c>
      <c r="O644" s="94">
        <v>-14.96</v>
      </c>
      <c r="P644" s="95">
        <v>-7.0699999999999999E-2</v>
      </c>
      <c r="Q644" s="96">
        <v>0</v>
      </c>
      <c r="R644" s="14" t="s">
        <v>40</v>
      </c>
      <c r="S644" s="14" t="s">
        <v>1596</v>
      </c>
      <c r="T644" s="128">
        <v>3871921108</v>
      </c>
      <c r="U644" s="14" t="s">
        <v>1575</v>
      </c>
    </row>
    <row r="645" spans="1:21" x14ac:dyDescent="0.55000000000000004">
      <c r="A645" s="14" t="s">
        <v>958</v>
      </c>
      <c r="B645" s="124" t="s">
        <v>959</v>
      </c>
      <c r="C645" s="125" t="s">
        <v>57</v>
      </c>
      <c r="D645" s="14" t="s">
        <v>37</v>
      </c>
      <c r="E645" s="14" t="s">
        <v>26</v>
      </c>
      <c r="F645" s="14" t="s">
        <v>50</v>
      </c>
      <c r="G645" s="93">
        <v>42584</v>
      </c>
      <c r="H645" s="94">
        <v>40.98</v>
      </c>
      <c r="I645" s="94">
        <v>128.56</v>
      </c>
      <c r="J645" s="95">
        <v>3.1371000000000002</v>
      </c>
      <c r="K645" s="96">
        <v>36.01</v>
      </c>
      <c r="L645" s="95">
        <v>1.1599999999999999E-2</v>
      </c>
      <c r="M645" s="96">
        <v>0.8</v>
      </c>
      <c r="N645" s="96">
        <v>2.17</v>
      </c>
      <c r="O645" s="94">
        <v>-9.51</v>
      </c>
      <c r="P645" s="95">
        <v>0.1376</v>
      </c>
      <c r="Q645" s="96">
        <v>7</v>
      </c>
      <c r="R645" s="94">
        <v>53.02</v>
      </c>
      <c r="S645" s="14" t="s">
        <v>1591</v>
      </c>
      <c r="T645" s="128">
        <v>47681358575</v>
      </c>
      <c r="U645" s="14" t="s">
        <v>1573</v>
      </c>
    </row>
    <row r="646" spans="1:21" x14ac:dyDescent="0.55000000000000004">
      <c r="A646" s="14" t="s">
        <v>960</v>
      </c>
      <c r="B646" s="124" t="s">
        <v>961</v>
      </c>
      <c r="C646" s="125" t="s">
        <v>36</v>
      </c>
      <c r="D646" s="14" t="s">
        <v>37</v>
      </c>
      <c r="E646" s="14" t="s">
        <v>38</v>
      </c>
      <c r="F646" s="14" t="s">
        <v>39</v>
      </c>
      <c r="G646" s="93">
        <v>42608</v>
      </c>
      <c r="H646" s="94">
        <v>70.94</v>
      </c>
      <c r="I646" s="94">
        <v>28.57</v>
      </c>
      <c r="J646" s="95">
        <v>0.4027</v>
      </c>
      <c r="K646" s="96">
        <v>15.53</v>
      </c>
      <c r="L646" s="95">
        <v>1.8599999999999998E-2</v>
      </c>
      <c r="M646" s="96">
        <v>1.2</v>
      </c>
      <c r="N646" s="96">
        <v>2.0499999999999998</v>
      </c>
      <c r="O646" s="94">
        <v>-1.56</v>
      </c>
      <c r="P646" s="95">
        <v>3.5099999999999999E-2</v>
      </c>
      <c r="Q646" s="96">
        <v>0</v>
      </c>
      <c r="R646" s="94">
        <v>12.19</v>
      </c>
      <c r="S646" s="14" t="s">
        <v>1584</v>
      </c>
      <c r="T646" s="128">
        <v>17582011496</v>
      </c>
      <c r="U646" s="14" t="s">
        <v>1573</v>
      </c>
    </row>
    <row r="647" spans="1:21" x14ac:dyDescent="0.55000000000000004">
      <c r="A647" s="14" t="s">
        <v>962</v>
      </c>
      <c r="B647" s="124" t="s">
        <v>963</v>
      </c>
      <c r="C647" s="125" t="s">
        <v>57</v>
      </c>
      <c r="D647" s="14" t="s">
        <v>31</v>
      </c>
      <c r="E647" s="14" t="s">
        <v>26</v>
      </c>
      <c r="F647" s="14" t="s">
        <v>46</v>
      </c>
      <c r="G647" s="93">
        <v>42760</v>
      </c>
      <c r="H647" s="94">
        <v>13.77</v>
      </c>
      <c r="I647" s="94">
        <v>52.72</v>
      </c>
      <c r="J647" s="95">
        <v>3.8285999999999998</v>
      </c>
      <c r="K647" s="96">
        <v>29.45</v>
      </c>
      <c r="L647" s="95">
        <v>2.35E-2</v>
      </c>
      <c r="M647" s="96">
        <v>0.5</v>
      </c>
      <c r="N647" s="96">
        <v>1.52</v>
      </c>
      <c r="O647" s="94">
        <v>-12.24</v>
      </c>
      <c r="P647" s="95">
        <v>0.1048</v>
      </c>
      <c r="Q647" s="96">
        <v>20</v>
      </c>
      <c r="R647" s="94">
        <v>17.2</v>
      </c>
      <c r="S647" s="14" t="s">
        <v>1585</v>
      </c>
      <c r="T647" s="128">
        <v>28292614791</v>
      </c>
      <c r="U647" s="14" t="s">
        <v>1573</v>
      </c>
    </row>
    <row r="648" spans="1:21" x14ac:dyDescent="0.55000000000000004">
      <c r="A648" s="14" t="s">
        <v>964</v>
      </c>
      <c r="B648" s="124" t="s">
        <v>965</v>
      </c>
      <c r="C648" s="125" t="s">
        <v>49</v>
      </c>
      <c r="D648" s="14" t="s">
        <v>31</v>
      </c>
      <c r="E648" s="14" t="s">
        <v>32</v>
      </c>
      <c r="F648" s="14" t="s">
        <v>33</v>
      </c>
      <c r="G648" s="93">
        <v>42570</v>
      </c>
      <c r="H648" s="94">
        <v>46.23</v>
      </c>
      <c r="I648" s="94">
        <v>41.79</v>
      </c>
      <c r="J648" s="95">
        <v>0.90400000000000003</v>
      </c>
      <c r="K648" s="96">
        <v>17.940000000000001</v>
      </c>
      <c r="L648" s="95">
        <v>4.5499999999999999E-2</v>
      </c>
      <c r="M648" s="96">
        <v>0.4</v>
      </c>
      <c r="N648" s="96">
        <v>0.85</v>
      </c>
      <c r="O648" s="94">
        <v>-39.130000000000003</v>
      </c>
      <c r="P648" s="95">
        <v>4.7199999999999999E-2</v>
      </c>
      <c r="Q648" s="96">
        <v>13</v>
      </c>
      <c r="R648" s="94">
        <v>35.35</v>
      </c>
      <c r="S648" s="14" t="s">
        <v>1597</v>
      </c>
      <c r="T648" s="128">
        <v>253384436507</v>
      </c>
      <c r="U648" s="14" t="s">
        <v>1573</v>
      </c>
    </row>
    <row r="649" spans="1:21" x14ac:dyDescent="0.55000000000000004">
      <c r="A649" s="14" t="s">
        <v>966</v>
      </c>
      <c r="B649" s="124" t="s">
        <v>967</v>
      </c>
      <c r="C649" s="125" t="s">
        <v>24</v>
      </c>
      <c r="D649" s="14" t="s">
        <v>25</v>
      </c>
      <c r="E649" s="14" t="s">
        <v>38</v>
      </c>
      <c r="F649" s="14" t="s">
        <v>131</v>
      </c>
      <c r="G649" s="93">
        <v>42786</v>
      </c>
      <c r="H649" s="94">
        <v>161.24</v>
      </c>
      <c r="I649" s="94">
        <v>100.39</v>
      </c>
      <c r="J649" s="95">
        <v>0.62260000000000004</v>
      </c>
      <c r="K649" s="96">
        <v>18.559999999999999</v>
      </c>
      <c r="L649" s="95">
        <v>1.6299999999999999E-2</v>
      </c>
      <c r="M649" s="96">
        <v>1</v>
      </c>
      <c r="N649" s="96">
        <v>0.69</v>
      </c>
      <c r="O649" s="94">
        <v>-73.819999999999993</v>
      </c>
      <c r="P649" s="95">
        <v>5.0299999999999997E-2</v>
      </c>
      <c r="Q649" s="96">
        <v>0</v>
      </c>
      <c r="R649" s="94">
        <v>84.34</v>
      </c>
      <c r="S649" s="14" t="s">
        <v>1602</v>
      </c>
      <c r="T649" s="128">
        <v>21267375917</v>
      </c>
      <c r="U649" s="14" t="s">
        <v>1573</v>
      </c>
    </row>
    <row r="650" spans="1:21" x14ac:dyDescent="0.55000000000000004">
      <c r="A650" s="14" t="s">
        <v>968</v>
      </c>
      <c r="B650" s="124" t="s">
        <v>969</v>
      </c>
      <c r="C650" s="125" t="s">
        <v>25</v>
      </c>
      <c r="D650" s="14" t="s">
        <v>31</v>
      </c>
      <c r="E650" s="14" t="s">
        <v>26</v>
      </c>
      <c r="F650" s="14" t="s">
        <v>46</v>
      </c>
      <c r="G650" s="93">
        <v>42761</v>
      </c>
      <c r="H650" s="94">
        <v>1.03</v>
      </c>
      <c r="I650" s="94">
        <v>31.1</v>
      </c>
      <c r="J650" s="95">
        <v>30.194199999999999</v>
      </c>
      <c r="K650" s="96">
        <v>35.340000000000003</v>
      </c>
      <c r="L650" s="95">
        <v>0</v>
      </c>
      <c r="M650" s="96">
        <v>1.3</v>
      </c>
      <c r="N650" s="96">
        <v>2.2000000000000002</v>
      </c>
      <c r="O650" s="94">
        <v>1.03</v>
      </c>
      <c r="P650" s="95">
        <v>0.13420000000000001</v>
      </c>
      <c r="Q650" s="96">
        <v>0</v>
      </c>
      <c r="R650" s="94">
        <v>13.15</v>
      </c>
      <c r="S650" s="14" t="s">
        <v>1581</v>
      </c>
      <c r="T650" s="128">
        <v>4050222247</v>
      </c>
      <c r="U650" s="14" t="s">
        <v>1575</v>
      </c>
    </row>
    <row r="651" spans="1:21" x14ac:dyDescent="0.55000000000000004">
      <c r="A651" s="14" t="s">
        <v>970</v>
      </c>
      <c r="B651" s="124" t="s">
        <v>971</v>
      </c>
      <c r="C651" s="125" t="s">
        <v>25</v>
      </c>
      <c r="D651" s="14" t="s">
        <v>31</v>
      </c>
      <c r="E651" s="14" t="s">
        <v>26</v>
      </c>
      <c r="F651" s="14" t="s">
        <v>46</v>
      </c>
      <c r="G651" s="93">
        <v>42794</v>
      </c>
      <c r="H651" s="94">
        <v>0</v>
      </c>
      <c r="I651" s="94">
        <v>1.36</v>
      </c>
      <c r="J651" s="14" t="s">
        <v>40</v>
      </c>
      <c r="K651" s="14" t="s">
        <v>40</v>
      </c>
      <c r="L651" s="95">
        <v>0.18379999999999999</v>
      </c>
      <c r="M651" s="96">
        <v>2.2000000000000002</v>
      </c>
      <c r="N651" s="96">
        <v>0.5</v>
      </c>
      <c r="O651" s="94">
        <v>-29.99</v>
      </c>
      <c r="P651" s="95">
        <v>-4.3799999999999999E-2</v>
      </c>
      <c r="Q651" s="96">
        <v>0</v>
      </c>
      <c r="R651" s="94">
        <v>0</v>
      </c>
      <c r="S651" s="14" t="s">
        <v>1596</v>
      </c>
      <c r="T651" s="128">
        <v>65446225</v>
      </c>
      <c r="U651" s="14" t="s">
        <v>1595</v>
      </c>
    </row>
    <row r="652" spans="1:21" x14ac:dyDescent="0.55000000000000004">
      <c r="A652" s="14" t="s">
        <v>972</v>
      </c>
      <c r="B652" s="124" t="s">
        <v>973</v>
      </c>
      <c r="C652" s="125" t="s">
        <v>36</v>
      </c>
      <c r="D652" s="14" t="s">
        <v>37</v>
      </c>
      <c r="E652" s="14" t="s">
        <v>38</v>
      </c>
      <c r="F652" s="14" t="s">
        <v>39</v>
      </c>
      <c r="G652" s="93">
        <v>42544</v>
      </c>
      <c r="H652" s="94">
        <v>168.76</v>
      </c>
      <c r="I652" s="94">
        <v>74.47</v>
      </c>
      <c r="J652" s="95">
        <v>0.44130000000000003</v>
      </c>
      <c r="K652" s="96">
        <v>17</v>
      </c>
      <c r="L652" s="95">
        <v>1.77E-2</v>
      </c>
      <c r="M652" s="96">
        <v>1.2</v>
      </c>
      <c r="N652" s="96">
        <v>1.75</v>
      </c>
      <c r="O652" s="94">
        <v>-13.64</v>
      </c>
      <c r="P652" s="95">
        <v>4.2500000000000003E-2</v>
      </c>
      <c r="Q652" s="96">
        <v>6</v>
      </c>
      <c r="R652" s="94">
        <v>43.98</v>
      </c>
      <c r="S652" s="14" t="s">
        <v>1572</v>
      </c>
      <c r="T652" s="128">
        <v>26633158569</v>
      </c>
      <c r="U652" s="14" t="s">
        <v>1573</v>
      </c>
    </row>
    <row r="653" spans="1:21" x14ac:dyDescent="0.55000000000000004">
      <c r="A653" s="14" t="s">
        <v>974</v>
      </c>
      <c r="B653" s="124" t="s">
        <v>975</v>
      </c>
      <c r="C653" s="125" t="s">
        <v>57</v>
      </c>
      <c r="D653" s="14" t="s">
        <v>31</v>
      </c>
      <c r="E653" s="14" t="s">
        <v>38</v>
      </c>
      <c r="F653" s="14" t="s">
        <v>89</v>
      </c>
      <c r="G653" s="93">
        <v>42793</v>
      </c>
      <c r="H653" s="94">
        <v>94.58</v>
      </c>
      <c r="I653" s="94">
        <v>25.63</v>
      </c>
      <c r="J653" s="95">
        <v>0.27100000000000002</v>
      </c>
      <c r="K653" s="96">
        <v>10.42</v>
      </c>
      <c r="L653" s="95">
        <v>2.18E-2</v>
      </c>
      <c r="M653" s="96">
        <v>1.6</v>
      </c>
      <c r="N653" s="96">
        <v>1.39</v>
      </c>
      <c r="O653" s="94">
        <v>-25.8</v>
      </c>
      <c r="P653" s="95">
        <v>9.5999999999999992E-3</v>
      </c>
      <c r="Q653" s="96">
        <v>0</v>
      </c>
      <c r="R653" s="94">
        <v>21.49</v>
      </c>
      <c r="S653" s="14" t="s">
        <v>1658</v>
      </c>
      <c r="T653" s="128">
        <v>5686064908</v>
      </c>
      <c r="U653" s="14" t="s">
        <v>1575</v>
      </c>
    </row>
    <row r="654" spans="1:21" x14ac:dyDescent="0.55000000000000004">
      <c r="A654" s="14" t="s">
        <v>976</v>
      </c>
      <c r="B654" s="124" t="s">
        <v>977</v>
      </c>
      <c r="C654" s="125" t="s">
        <v>57</v>
      </c>
      <c r="D654" s="14" t="s">
        <v>31</v>
      </c>
      <c r="E654" s="14" t="s">
        <v>26</v>
      </c>
      <c r="F654" s="14" t="s">
        <v>46</v>
      </c>
      <c r="G654" s="93">
        <v>42604</v>
      </c>
      <c r="H654" s="94">
        <v>3.67</v>
      </c>
      <c r="I654" s="94">
        <v>58.77</v>
      </c>
      <c r="J654" s="95">
        <v>16.0136</v>
      </c>
      <c r="K654" s="96">
        <v>19.079999999999998</v>
      </c>
      <c r="L654" s="95">
        <v>3.8100000000000002E-2</v>
      </c>
      <c r="M654" s="96">
        <v>0.6</v>
      </c>
      <c r="N654" s="96">
        <v>1.05</v>
      </c>
      <c r="O654" s="94">
        <v>-24.21</v>
      </c>
      <c r="P654" s="95">
        <v>5.2900000000000003E-2</v>
      </c>
      <c r="Q654" s="96">
        <v>20</v>
      </c>
      <c r="R654" s="94">
        <v>44.15</v>
      </c>
      <c r="S654" s="14" t="s">
        <v>1577</v>
      </c>
      <c r="T654" s="128">
        <v>33209371205</v>
      </c>
      <c r="U654" s="14" t="s">
        <v>1573</v>
      </c>
    </row>
    <row r="655" spans="1:21" x14ac:dyDescent="0.55000000000000004">
      <c r="A655" s="14" t="s">
        <v>978</v>
      </c>
      <c r="B655" s="124" t="s">
        <v>979</v>
      </c>
      <c r="C655" s="125" t="s">
        <v>32</v>
      </c>
      <c r="D655" s="14" t="s">
        <v>31</v>
      </c>
      <c r="E655" s="14" t="s">
        <v>26</v>
      </c>
      <c r="F655" s="14" t="s">
        <v>46</v>
      </c>
      <c r="G655" s="93">
        <v>42569</v>
      </c>
      <c r="H655" s="94">
        <v>0</v>
      </c>
      <c r="I655" s="94">
        <v>19.3</v>
      </c>
      <c r="J655" s="14" t="s">
        <v>40</v>
      </c>
      <c r="K655" s="96">
        <v>214.44</v>
      </c>
      <c r="L655" s="95">
        <v>0</v>
      </c>
      <c r="M655" s="96">
        <v>1.3</v>
      </c>
      <c r="N655" s="96">
        <v>1.2</v>
      </c>
      <c r="O655" s="94">
        <v>-182.53</v>
      </c>
      <c r="P655" s="95">
        <v>1.0297000000000001</v>
      </c>
      <c r="Q655" s="96">
        <v>0</v>
      </c>
      <c r="R655" s="94">
        <v>15.06</v>
      </c>
      <c r="S655" s="14" t="s">
        <v>1591</v>
      </c>
      <c r="T655" s="128">
        <v>1982432907</v>
      </c>
      <c r="U655" s="14" t="s">
        <v>1595</v>
      </c>
    </row>
    <row r="656" spans="1:21" x14ac:dyDescent="0.55000000000000004">
      <c r="A656" s="14" t="s">
        <v>980</v>
      </c>
      <c r="B656" s="124" t="s">
        <v>981</v>
      </c>
      <c r="C656" s="125" t="s">
        <v>118</v>
      </c>
      <c r="D656" s="14" t="s">
        <v>25</v>
      </c>
      <c r="E656" s="14" t="s">
        <v>26</v>
      </c>
      <c r="F656" s="14" t="s">
        <v>27</v>
      </c>
      <c r="G656" s="93">
        <v>42583</v>
      </c>
      <c r="H656" s="94">
        <v>36.159999999999997</v>
      </c>
      <c r="I656" s="94">
        <v>91.87</v>
      </c>
      <c r="J656" s="95">
        <v>2.5407000000000002</v>
      </c>
      <c r="K656" s="96">
        <v>28.44</v>
      </c>
      <c r="L656" s="95">
        <v>1.7399999999999999E-2</v>
      </c>
      <c r="M656" s="96">
        <v>1.9</v>
      </c>
      <c r="N656" s="96">
        <v>4.91</v>
      </c>
      <c r="O656" s="94">
        <v>10.41</v>
      </c>
      <c r="P656" s="95">
        <v>9.9699999999999997E-2</v>
      </c>
      <c r="Q656" s="96">
        <v>14</v>
      </c>
      <c r="R656" s="94">
        <v>42.02</v>
      </c>
      <c r="S656" s="14" t="s">
        <v>1577</v>
      </c>
      <c r="T656" s="128">
        <v>11463589655</v>
      </c>
      <c r="U656" s="14" t="s">
        <v>1573</v>
      </c>
    </row>
    <row r="657" spans="1:21" x14ac:dyDescent="0.55000000000000004">
      <c r="A657" s="14" t="s">
        <v>982</v>
      </c>
      <c r="B657" s="124" t="s">
        <v>983</v>
      </c>
      <c r="C657" s="125" t="s">
        <v>118</v>
      </c>
      <c r="D657" s="14" t="s">
        <v>37</v>
      </c>
      <c r="E657" s="14" t="s">
        <v>32</v>
      </c>
      <c r="F657" s="14" t="s">
        <v>44</v>
      </c>
      <c r="G657" s="93">
        <v>42735</v>
      </c>
      <c r="H657" s="94">
        <v>89.71</v>
      </c>
      <c r="I657" s="94">
        <v>78.45</v>
      </c>
      <c r="J657" s="95">
        <v>0.87450000000000006</v>
      </c>
      <c r="K657" s="96">
        <v>24.44</v>
      </c>
      <c r="L657" s="95">
        <v>1.2E-2</v>
      </c>
      <c r="M657" s="96">
        <v>0.7</v>
      </c>
      <c r="N657" s="96">
        <v>1.62</v>
      </c>
      <c r="O657" s="94">
        <v>-0.9</v>
      </c>
      <c r="P657" s="95">
        <v>7.9699999999999993E-2</v>
      </c>
      <c r="Q657" s="96">
        <v>4</v>
      </c>
      <c r="R657" s="94">
        <v>22.54</v>
      </c>
      <c r="S657" s="14" t="s">
        <v>1577</v>
      </c>
      <c r="T657" s="128">
        <v>51383434670</v>
      </c>
      <c r="U657" s="14" t="s">
        <v>1573</v>
      </c>
    </row>
    <row r="658" spans="1:21" x14ac:dyDescent="0.55000000000000004">
      <c r="A658" s="14" t="s">
        <v>984</v>
      </c>
      <c r="B658" s="124" t="s">
        <v>985</v>
      </c>
      <c r="C658" s="125" t="s">
        <v>36</v>
      </c>
      <c r="D658" s="14" t="s">
        <v>25</v>
      </c>
      <c r="E658" s="14" t="s">
        <v>32</v>
      </c>
      <c r="F658" s="14" t="s">
        <v>125</v>
      </c>
      <c r="G658" s="93">
        <v>42599</v>
      </c>
      <c r="H658" s="94">
        <v>82.14</v>
      </c>
      <c r="I658" s="94">
        <v>77.53</v>
      </c>
      <c r="J658" s="95">
        <v>0.94389999999999996</v>
      </c>
      <c r="K658" s="96">
        <v>18.82</v>
      </c>
      <c r="L658" s="95">
        <v>7.1000000000000004E-3</v>
      </c>
      <c r="M658" s="96">
        <v>1</v>
      </c>
      <c r="N658" s="14" t="s">
        <v>40</v>
      </c>
      <c r="O658" s="14" t="s">
        <v>40</v>
      </c>
      <c r="P658" s="95">
        <v>5.16E-2</v>
      </c>
      <c r="Q658" s="96">
        <v>11</v>
      </c>
      <c r="R658" s="94">
        <v>62.9</v>
      </c>
      <c r="S658" s="14" t="s">
        <v>1588</v>
      </c>
      <c r="T658" s="128">
        <v>9189890171</v>
      </c>
      <c r="U658" s="14" t="s">
        <v>1575</v>
      </c>
    </row>
    <row r="659" spans="1:21" x14ac:dyDescent="0.55000000000000004">
      <c r="A659" s="14" t="s">
        <v>986</v>
      </c>
      <c r="B659" s="124" t="s">
        <v>987</v>
      </c>
      <c r="C659" s="125" t="s">
        <v>57</v>
      </c>
      <c r="D659" s="14" t="s">
        <v>37</v>
      </c>
      <c r="E659" s="14" t="s">
        <v>26</v>
      </c>
      <c r="F659" s="14" t="s">
        <v>50</v>
      </c>
      <c r="G659" s="93">
        <v>42712</v>
      </c>
      <c r="H659" s="94">
        <v>140.71</v>
      </c>
      <c r="I659" s="94">
        <v>157.68</v>
      </c>
      <c r="J659" s="95">
        <v>1.1206</v>
      </c>
      <c r="K659" s="96">
        <v>32.25</v>
      </c>
      <c r="L659" s="95">
        <v>3.8E-3</v>
      </c>
      <c r="M659" s="96">
        <v>1.1000000000000001</v>
      </c>
      <c r="N659" s="96">
        <v>1.56</v>
      </c>
      <c r="O659" s="94">
        <v>-45.67</v>
      </c>
      <c r="P659" s="95">
        <v>0.1187</v>
      </c>
      <c r="Q659" s="96">
        <v>0</v>
      </c>
      <c r="R659" s="94">
        <v>85.1</v>
      </c>
      <c r="S659" s="14" t="s">
        <v>1591</v>
      </c>
      <c r="T659" s="128">
        <v>62091679427</v>
      </c>
      <c r="U659" s="14" t="s">
        <v>1573</v>
      </c>
    </row>
    <row r="660" spans="1:21" x14ac:dyDescent="0.55000000000000004">
      <c r="A660" s="14" t="s">
        <v>988</v>
      </c>
      <c r="B660" s="124" t="s">
        <v>989</v>
      </c>
      <c r="C660" s="125" t="s">
        <v>57</v>
      </c>
      <c r="D660" s="14" t="s">
        <v>37</v>
      </c>
      <c r="E660" s="14" t="s">
        <v>26</v>
      </c>
      <c r="F660" s="14" t="s">
        <v>50</v>
      </c>
      <c r="G660" s="93">
        <v>42541</v>
      </c>
      <c r="H660" s="94">
        <v>30.78</v>
      </c>
      <c r="I660" s="94">
        <v>41.47</v>
      </c>
      <c r="J660" s="95">
        <v>1.3472999999999999</v>
      </c>
      <c r="K660" s="96">
        <v>28.6</v>
      </c>
      <c r="L660" s="95">
        <v>0</v>
      </c>
      <c r="M660" s="96">
        <v>2</v>
      </c>
      <c r="N660" s="96">
        <v>2.23</v>
      </c>
      <c r="O660" s="94">
        <v>1.46</v>
      </c>
      <c r="P660" s="95">
        <v>0.10050000000000001</v>
      </c>
      <c r="Q660" s="96">
        <v>0</v>
      </c>
      <c r="R660" s="94">
        <v>18.350000000000001</v>
      </c>
      <c r="S660" s="14" t="s">
        <v>1635</v>
      </c>
      <c r="T660" s="128">
        <v>6004961262</v>
      </c>
      <c r="U660" s="14" t="s">
        <v>1575</v>
      </c>
    </row>
    <row r="661" spans="1:21" x14ac:dyDescent="0.55000000000000004">
      <c r="A661" s="14" t="s">
        <v>990</v>
      </c>
      <c r="B661" s="124" t="s">
        <v>991</v>
      </c>
      <c r="C661" s="125" t="s">
        <v>84</v>
      </c>
      <c r="D661" s="14" t="s">
        <v>25</v>
      </c>
      <c r="E661" s="14" t="s">
        <v>38</v>
      </c>
      <c r="F661" s="14" t="s">
        <v>131</v>
      </c>
      <c r="G661" s="93">
        <v>42607</v>
      </c>
      <c r="H661" s="94">
        <v>103.5</v>
      </c>
      <c r="I661" s="94">
        <v>71.209999999999994</v>
      </c>
      <c r="J661" s="95">
        <v>0.68799999999999994</v>
      </c>
      <c r="K661" s="96">
        <v>16.87</v>
      </c>
      <c r="L661" s="95">
        <v>2.98E-2</v>
      </c>
      <c r="M661" s="96">
        <v>1.3</v>
      </c>
      <c r="N661" s="96">
        <v>2.79</v>
      </c>
      <c r="O661" s="94">
        <v>-7.0000000000000007E-2</v>
      </c>
      <c r="P661" s="95">
        <v>4.19E-2</v>
      </c>
      <c r="Q661" s="96">
        <v>20</v>
      </c>
      <c r="R661" s="94">
        <v>41.69</v>
      </c>
      <c r="S661" s="14" t="s">
        <v>1594</v>
      </c>
      <c r="T661" s="128">
        <v>17364926931</v>
      </c>
      <c r="U661" s="14" t="s">
        <v>1573</v>
      </c>
    </row>
    <row r="662" spans="1:21" x14ac:dyDescent="0.55000000000000004">
      <c r="A662" s="14" t="s">
        <v>992</v>
      </c>
      <c r="B662" s="124" t="s">
        <v>993</v>
      </c>
      <c r="C662" s="125" t="s">
        <v>144</v>
      </c>
      <c r="D662" s="14" t="s">
        <v>25</v>
      </c>
      <c r="E662" s="14" t="s">
        <v>38</v>
      </c>
      <c r="F662" s="14" t="s">
        <v>131</v>
      </c>
      <c r="G662" s="93">
        <v>42705</v>
      </c>
      <c r="H662" s="94">
        <v>320.64999999999998</v>
      </c>
      <c r="I662" s="94">
        <v>122.24</v>
      </c>
      <c r="J662" s="95">
        <v>0.38119999999999998</v>
      </c>
      <c r="K662" s="96">
        <v>12.39</v>
      </c>
      <c r="L662" s="95">
        <v>1.6E-2</v>
      </c>
      <c r="M662" s="96">
        <v>1.1000000000000001</v>
      </c>
      <c r="N662" s="14" t="s">
        <v>40</v>
      </c>
      <c r="O662" s="14" t="s">
        <v>40</v>
      </c>
      <c r="P662" s="95">
        <v>1.9400000000000001E-2</v>
      </c>
      <c r="Q662" s="96">
        <v>1</v>
      </c>
      <c r="R662" s="94">
        <v>134.38</v>
      </c>
      <c r="S662" s="14" t="s">
        <v>1588</v>
      </c>
      <c r="T662" s="128">
        <v>34124444582</v>
      </c>
      <c r="U662" s="14" t="s">
        <v>1573</v>
      </c>
    </row>
    <row r="663" spans="1:21" x14ac:dyDescent="0.55000000000000004">
      <c r="A663" s="14" t="s">
        <v>994</v>
      </c>
      <c r="B663" s="124" t="s">
        <v>995</v>
      </c>
      <c r="C663" s="125" t="s">
        <v>36</v>
      </c>
      <c r="D663" s="14" t="s">
        <v>37</v>
      </c>
      <c r="E663" s="14" t="s">
        <v>38</v>
      </c>
      <c r="F663" s="14" t="s">
        <v>39</v>
      </c>
      <c r="G663" s="93">
        <v>42614</v>
      </c>
      <c r="H663" s="94">
        <v>110.42</v>
      </c>
      <c r="I663" s="94">
        <v>70.91</v>
      </c>
      <c r="J663" s="95">
        <v>0.64219999999999999</v>
      </c>
      <c r="K663" s="96">
        <v>24.71</v>
      </c>
      <c r="L663" s="95">
        <v>1.18E-2</v>
      </c>
      <c r="M663" s="96">
        <v>1.2</v>
      </c>
      <c r="N663" s="96">
        <v>2.19</v>
      </c>
      <c r="O663" s="94">
        <v>3.8</v>
      </c>
      <c r="P663" s="95">
        <v>8.1000000000000003E-2</v>
      </c>
      <c r="Q663" s="96">
        <v>7</v>
      </c>
      <c r="R663" s="94">
        <v>28.88</v>
      </c>
      <c r="S663" s="14" t="s">
        <v>1577</v>
      </c>
      <c r="T663" s="128">
        <v>9289309116</v>
      </c>
      <c r="U663" s="14" t="s">
        <v>1575</v>
      </c>
    </row>
    <row r="664" spans="1:21" x14ac:dyDescent="0.55000000000000004">
      <c r="A664" s="14" t="s">
        <v>1372</v>
      </c>
      <c r="B664" s="124" t="s">
        <v>1373</v>
      </c>
      <c r="C664" s="125" t="s">
        <v>118</v>
      </c>
      <c r="D664" s="14" t="s">
        <v>37</v>
      </c>
      <c r="E664" s="14" t="s">
        <v>26</v>
      </c>
      <c r="F664" s="14" t="s">
        <v>50</v>
      </c>
      <c r="G664" s="93">
        <v>42745</v>
      </c>
      <c r="H664" s="94">
        <v>3.25</v>
      </c>
      <c r="I664" s="94">
        <v>15.93</v>
      </c>
      <c r="J664" s="95">
        <v>4.9015000000000004</v>
      </c>
      <c r="K664" s="96">
        <v>20.420000000000002</v>
      </c>
      <c r="L664" s="95">
        <v>2.8199999999999999E-2</v>
      </c>
      <c r="M664" s="96">
        <v>0.9</v>
      </c>
      <c r="N664" s="96">
        <v>1.56</v>
      </c>
      <c r="O664" s="94">
        <v>1.67</v>
      </c>
      <c r="P664" s="95">
        <v>5.96E-2</v>
      </c>
      <c r="Q664" s="96">
        <v>5</v>
      </c>
      <c r="R664" s="94">
        <v>14.09</v>
      </c>
      <c r="S664" s="14" t="s">
        <v>1582</v>
      </c>
      <c r="T664" s="128">
        <v>921184239</v>
      </c>
      <c r="U664" s="14" t="s">
        <v>1595</v>
      </c>
    </row>
    <row r="665" spans="1:21" x14ac:dyDescent="0.55000000000000004">
      <c r="A665" s="14" t="s">
        <v>1229</v>
      </c>
      <c r="B665" s="124" t="s">
        <v>1230</v>
      </c>
      <c r="C665" s="125" t="s">
        <v>32</v>
      </c>
      <c r="D665" s="14" t="s">
        <v>31</v>
      </c>
      <c r="E665" s="14" t="s">
        <v>26</v>
      </c>
      <c r="F665" s="14" t="s">
        <v>46</v>
      </c>
      <c r="G665" s="93">
        <v>42707</v>
      </c>
      <c r="H665" s="94">
        <v>0</v>
      </c>
      <c r="I665" s="94">
        <v>7.49</v>
      </c>
      <c r="J665" s="14" t="s">
        <v>40</v>
      </c>
      <c r="K665" s="14" t="s">
        <v>40</v>
      </c>
      <c r="L665" s="95">
        <v>1.47E-2</v>
      </c>
      <c r="M665" s="96">
        <v>1.1000000000000001</v>
      </c>
      <c r="N665" s="96">
        <v>3.65</v>
      </c>
      <c r="O665" s="94">
        <v>-0.39</v>
      </c>
      <c r="P665" s="95">
        <v>-0.45860000000000001</v>
      </c>
      <c r="Q665" s="96">
        <v>0</v>
      </c>
      <c r="R665" s="94">
        <v>0</v>
      </c>
      <c r="S665" s="14" t="s">
        <v>1596</v>
      </c>
      <c r="T665" s="128">
        <v>1996000205</v>
      </c>
      <c r="U665" s="14" t="s">
        <v>1595</v>
      </c>
    </row>
    <row r="666" spans="1:21" x14ac:dyDescent="0.55000000000000004">
      <c r="A666" s="14" t="s">
        <v>1260</v>
      </c>
      <c r="B666" s="124" t="s">
        <v>1261</v>
      </c>
      <c r="C666" s="125" t="s">
        <v>118</v>
      </c>
      <c r="D666" s="14" t="s">
        <v>37</v>
      </c>
      <c r="E666" s="14" t="s">
        <v>38</v>
      </c>
      <c r="F666" s="14" t="s">
        <v>39</v>
      </c>
      <c r="G666" s="93">
        <v>42711</v>
      </c>
      <c r="H666" s="94">
        <v>31.34</v>
      </c>
      <c r="I666" s="94">
        <v>17.149999999999999</v>
      </c>
      <c r="J666" s="95">
        <v>0.54720000000000002</v>
      </c>
      <c r="K666" s="96">
        <v>21.17</v>
      </c>
      <c r="L666" s="95">
        <v>0</v>
      </c>
      <c r="M666" s="96">
        <v>1.5</v>
      </c>
      <c r="N666" s="96">
        <v>1.71</v>
      </c>
      <c r="O666" s="94">
        <v>-6.5</v>
      </c>
      <c r="P666" s="95">
        <v>6.3399999999999998E-2</v>
      </c>
      <c r="Q666" s="96">
        <v>0</v>
      </c>
      <c r="R666" s="94">
        <v>14.31</v>
      </c>
      <c r="S666" s="14" t="s">
        <v>1636</v>
      </c>
      <c r="T666" s="128">
        <v>2282944751</v>
      </c>
      <c r="U666" s="14" t="s">
        <v>1575</v>
      </c>
    </row>
    <row r="667" spans="1:21" x14ac:dyDescent="0.55000000000000004">
      <c r="A667" s="14" t="s">
        <v>1262</v>
      </c>
      <c r="B667" s="124" t="s">
        <v>1263</v>
      </c>
      <c r="C667" s="125" t="s">
        <v>57</v>
      </c>
      <c r="D667" s="14" t="s">
        <v>31</v>
      </c>
      <c r="E667" s="14" t="s">
        <v>26</v>
      </c>
      <c r="F667" s="14" t="s">
        <v>46</v>
      </c>
      <c r="G667" s="93">
        <v>42714</v>
      </c>
      <c r="H667" s="94">
        <v>4.7300000000000004</v>
      </c>
      <c r="I667" s="94">
        <v>6.41</v>
      </c>
      <c r="J667" s="95">
        <v>1.3552</v>
      </c>
      <c r="K667" s="96">
        <v>15.26</v>
      </c>
      <c r="L667" s="95">
        <v>2.5000000000000001E-2</v>
      </c>
      <c r="M667" s="96">
        <v>-0.4</v>
      </c>
      <c r="N667" s="96">
        <v>3.77</v>
      </c>
      <c r="O667" s="94">
        <v>4.7300000000000004</v>
      </c>
      <c r="P667" s="95">
        <v>3.3799999999999997E-2</v>
      </c>
      <c r="Q667" s="96">
        <v>0</v>
      </c>
      <c r="R667" s="94">
        <v>13.76</v>
      </c>
      <c r="S667" s="14" t="s">
        <v>1574</v>
      </c>
      <c r="T667" s="128">
        <v>1784916494</v>
      </c>
      <c r="U667" s="14" t="s">
        <v>1595</v>
      </c>
    </row>
    <row r="668" spans="1:21" x14ac:dyDescent="0.55000000000000004">
      <c r="A668" s="14" t="s">
        <v>1264</v>
      </c>
      <c r="B668" s="124" t="s">
        <v>1265</v>
      </c>
      <c r="C668" s="125" t="s">
        <v>30</v>
      </c>
      <c r="D668" s="14" t="s">
        <v>31</v>
      </c>
      <c r="E668" s="14" t="s">
        <v>26</v>
      </c>
      <c r="F668" s="14" t="s">
        <v>46</v>
      </c>
      <c r="G668" s="93">
        <v>42717</v>
      </c>
      <c r="H668" s="94">
        <v>28.65</v>
      </c>
      <c r="I668" s="94">
        <v>50.05</v>
      </c>
      <c r="J668" s="95">
        <v>1.7468999999999999</v>
      </c>
      <c r="K668" s="96">
        <v>31.09</v>
      </c>
      <c r="L668" s="95">
        <v>2.9000000000000001E-2</v>
      </c>
      <c r="M668" s="96">
        <v>0.4</v>
      </c>
      <c r="N668" s="96">
        <v>0.46</v>
      </c>
      <c r="O668" s="94">
        <v>-12.05</v>
      </c>
      <c r="P668" s="95">
        <v>0.1129</v>
      </c>
      <c r="Q668" s="96">
        <v>0</v>
      </c>
      <c r="R668" s="94">
        <v>19.8</v>
      </c>
      <c r="S668" s="14" t="s">
        <v>1593</v>
      </c>
      <c r="T668" s="128">
        <v>3173921002</v>
      </c>
      <c r="U668" s="14" t="s">
        <v>1575</v>
      </c>
    </row>
    <row r="669" spans="1:21" x14ac:dyDescent="0.55000000000000004">
      <c r="A669" s="14" t="s">
        <v>1300</v>
      </c>
      <c r="B669" s="124" t="s">
        <v>1301</v>
      </c>
      <c r="C669" s="125" t="s">
        <v>25</v>
      </c>
      <c r="D669" s="14" t="s">
        <v>31</v>
      </c>
      <c r="E669" s="14" t="s">
        <v>26</v>
      </c>
      <c r="F669" s="14" t="s">
        <v>46</v>
      </c>
      <c r="G669" s="93">
        <v>42720</v>
      </c>
      <c r="H669" s="94">
        <v>0</v>
      </c>
      <c r="I669" s="94">
        <v>18.29</v>
      </c>
      <c r="J669" s="14" t="s">
        <v>40</v>
      </c>
      <c r="K669" s="96">
        <v>130.63999999999999</v>
      </c>
      <c r="L669" s="95">
        <v>6.5600000000000006E-2</v>
      </c>
      <c r="M669" s="96">
        <v>0.6</v>
      </c>
      <c r="N669" s="96">
        <v>1.08</v>
      </c>
      <c r="O669" s="94">
        <v>-16.45</v>
      </c>
      <c r="P669" s="95">
        <v>0.61070000000000002</v>
      </c>
      <c r="Q669" s="96">
        <v>0</v>
      </c>
      <c r="R669" s="94">
        <v>11.4</v>
      </c>
      <c r="S669" s="14" t="s">
        <v>1590</v>
      </c>
      <c r="T669" s="128">
        <v>1252005652</v>
      </c>
      <c r="U669" s="14" t="s">
        <v>1595</v>
      </c>
    </row>
    <row r="670" spans="1:21" x14ac:dyDescent="0.55000000000000004">
      <c r="A670" s="14" t="s">
        <v>1329</v>
      </c>
      <c r="B670" s="124" t="s">
        <v>1330</v>
      </c>
      <c r="C670" s="125" t="s">
        <v>49</v>
      </c>
      <c r="D670" s="14" t="s">
        <v>31</v>
      </c>
      <c r="E670" s="14" t="s">
        <v>32</v>
      </c>
      <c r="F670" s="14" t="s">
        <v>33</v>
      </c>
      <c r="G670" s="93">
        <v>42738</v>
      </c>
      <c r="H670" s="94">
        <v>31.93</v>
      </c>
      <c r="I670" s="94">
        <v>27.08</v>
      </c>
      <c r="J670" s="95">
        <v>0.84809999999999997</v>
      </c>
      <c r="K670" s="96">
        <v>16.41</v>
      </c>
      <c r="L670" s="95">
        <v>4.99E-2</v>
      </c>
      <c r="M670" s="96">
        <v>0.6</v>
      </c>
      <c r="N670" s="96">
        <v>1.0900000000000001</v>
      </c>
      <c r="O670" s="94">
        <v>-3.86</v>
      </c>
      <c r="P670" s="95">
        <v>3.9600000000000003E-2</v>
      </c>
      <c r="Q670" s="96">
        <v>7</v>
      </c>
      <c r="R670" s="94">
        <v>14.48</v>
      </c>
      <c r="S670" s="14" t="s">
        <v>1594</v>
      </c>
      <c r="T670" s="128">
        <v>7173318045</v>
      </c>
      <c r="U670" s="14" t="s">
        <v>1575</v>
      </c>
    </row>
    <row r="671" spans="1:21" x14ac:dyDescent="0.55000000000000004">
      <c r="A671" s="14" t="s">
        <v>1374</v>
      </c>
      <c r="B671" s="124" t="s">
        <v>1375</v>
      </c>
      <c r="C671" s="125" t="s">
        <v>57</v>
      </c>
      <c r="D671" s="14" t="s">
        <v>31</v>
      </c>
      <c r="E671" s="14" t="s">
        <v>26</v>
      </c>
      <c r="F671" s="14" t="s">
        <v>46</v>
      </c>
      <c r="G671" s="93">
        <v>42739</v>
      </c>
      <c r="H671" s="94">
        <v>0</v>
      </c>
      <c r="I671" s="94">
        <v>12.71</v>
      </c>
      <c r="J671" s="14" t="s">
        <v>40</v>
      </c>
      <c r="K671" s="96">
        <v>13.82</v>
      </c>
      <c r="L671" s="95">
        <v>8.9700000000000002E-2</v>
      </c>
      <c r="M671" s="96">
        <v>0.4</v>
      </c>
      <c r="N671" s="96">
        <v>0.88</v>
      </c>
      <c r="O671" s="94">
        <v>-25.07</v>
      </c>
      <c r="P671" s="95">
        <v>2.6599999999999999E-2</v>
      </c>
      <c r="Q671" s="96">
        <v>7</v>
      </c>
      <c r="R671" s="94">
        <v>16.98</v>
      </c>
      <c r="S671" s="14" t="s">
        <v>1593</v>
      </c>
      <c r="T671" s="128">
        <v>2494744723</v>
      </c>
      <c r="U671" s="14" t="s">
        <v>1575</v>
      </c>
    </row>
    <row r="672" spans="1:21" x14ac:dyDescent="0.55000000000000004">
      <c r="A672" s="14" t="s">
        <v>1417</v>
      </c>
      <c r="B672" s="124" t="s">
        <v>1418</v>
      </c>
      <c r="C672" s="125" t="s">
        <v>43</v>
      </c>
      <c r="D672" s="14" t="s">
        <v>37</v>
      </c>
      <c r="E672" s="14" t="s">
        <v>38</v>
      </c>
      <c r="F672" s="14" t="s">
        <v>39</v>
      </c>
      <c r="G672" s="93">
        <v>42746</v>
      </c>
      <c r="H672" s="94">
        <v>37.85</v>
      </c>
      <c r="I672" s="94">
        <v>17.55</v>
      </c>
      <c r="J672" s="95">
        <v>0.4637</v>
      </c>
      <c r="K672" s="96">
        <v>17.91</v>
      </c>
      <c r="L672" s="95">
        <v>0</v>
      </c>
      <c r="M672" s="96">
        <v>0.6</v>
      </c>
      <c r="N672" s="96">
        <v>1.88</v>
      </c>
      <c r="O672" s="94">
        <v>6.81</v>
      </c>
      <c r="P672" s="95">
        <v>4.7E-2</v>
      </c>
      <c r="Q672" s="96">
        <v>0</v>
      </c>
      <c r="R672" s="94">
        <v>20.71</v>
      </c>
      <c r="S672" s="14" t="s">
        <v>1572</v>
      </c>
      <c r="T672" s="128">
        <v>2121401981</v>
      </c>
      <c r="U672" s="14" t="s">
        <v>1575</v>
      </c>
    </row>
    <row r="673" spans="1:21" x14ac:dyDescent="0.55000000000000004">
      <c r="A673" s="14" t="s">
        <v>1419</v>
      </c>
      <c r="B673" s="124" t="s">
        <v>1420</v>
      </c>
      <c r="C673" s="125" t="s">
        <v>24</v>
      </c>
      <c r="D673" s="14" t="s">
        <v>37</v>
      </c>
      <c r="E673" s="14" t="s">
        <v>38</v>
      </c>
      <c r="F673" s="14" t="s">
        <v>39</v>
      </c>
      <c r="G673" s="93">
        <v>42747</v>
      </c>
      <c r="H673" s="94">
        <v>185.8</v>
      </c>
      <c r="I673" s="94">
        <v>116.61</v>
      </c>
      <c r="J673" s="95">
        <v>0.62760000000000005</v>
      </c>
      <c r="K673" s="96">
        <v>12.12</v>
      </c>
      <c r="L673" s="95">
        <v>4.07E-2</v>
      </c>
      <c r="M673" s="96">
        <v>0.7</v>
      </c>
      <c r="N673" s="14" t="s">
        <v>40</v>
      </c>
      <c r="O673" s="14" t="s">
        <v>40</v>
      </c>
      <c r="P673" s="95">
        <v>1.8100000000000002E-2</v>
      </c>
      <c r="Q673" s="96">
        <v>7</v>
      </c>
      <c r="R673" s="94">
        <v>114.08</v>
      </c>
      <c r="S673" s="14" t="s">
        <v>1601</v>
      </c>
      <c r="T673" s="128">
        <v>46223930675</v>
      </c>
      <c r="U673" s="14" t="s">
        <v>1573</v>
      </c>
    </row>
    <row r="674" spans="1:21" x14ac:dyDescent="0.55000000000000004">
      <c r="A674" s="14" t="s">
        <v>1465</v>
      </c>
      <c r="B674" s="124" t="s">
        <v>1466</v>
      </c>
      <c r="C674" s="125" t="s">
        <v>30</v>
      </c>
      <c r="D674" s="14" t="s">
        <v>31</v>
      </c>
      <c r="E674" s="14" t="s">
        <v>26</v>
      </c>
      <c r="F674" s="14" t="s">
        <v>46</v>
      </c>
      <c r="G674" s="93">
        <v>42764</v>
      </c>
      <c r="H674" s="94">
        <v>0</v>
      </c>
      <c r="I674" s="94">
        <v>38.090000000000003</v>
      </c>
      <c r="J674" s="14" t="s">
        <v>40</v>
      </c>
      <c r="K674" s="96">
        <v>58.6</v>
      </c>
      <c r="L674" s="95">
        <v>2.4199999999999999E-2</v>
      </c>
      <c r="M674" s="96">
        <v>1</v>
      </c>
      <c r="N674" s="96">
        <v>0.69</v>
      </c>
      <c r="O674" s="94">
        <v>-26.12</v>
      </c>
      <c r="P674" s="95">
        <v>0.2505</v>
      </c>
      <c r="Q674" s="96">
        <v>17</v>
      </c>
      <c r="R674" s="94">
        <v>0</v>
      </c>
      <c r="S674" s="14" t="s">
        <v>1596</v>
      </c>
      <c r="T674" s="128">
        <v>42652643083</v>
      </c>
      <c r="U674" s="14" t="s">
        <v>1573</v>
      </c>
    </row>
    <row r="675" spans="1:21" x14ac:dyDescent="0.55000000000000004">
      <c r="A675" s="14" t="s">
        <v>1467</v>
      </c>
      <c r="B675" s="124" t="s">
        <v>1468</v>
      </c>
      <c r="C675" s="125" t="s">
        <v>57</v>
      </c>
      <c r="D675" s="14" t="s">
        <v>31</v>
      </c>
      <c r="E675" s="14" t="s">
        <v>32</v>
      </c>
      <c r="F675" s="14" t="s">
        <v>33</v>
      </c>
      <c r="G675" s="93">
        <v>42765</v>
      </c>
      <c r="H675" s="94">
        <v>118.66</v>
      </c>
      <c r="I675" s="94">
        <v>92.36</v>
      </c>
      <c r="J675" s="95">
        <v>0.77839999999999998</v>
      </c>
      <c r="K675" s="96">
        <v>20.52</v>
      </c>
      <c r="L675" s="95">
        <v>1.6199999999999999E-2</v>
      </c>
      <c r="M675" s="96">
        <v>0.7</v>
      </c>
      <c r="N675" s="96">
        <v>0.7</v>
      </c>
      <c r="O675" s="94">
        <v>-26.11</v>
      </c>
      <c r="P675" s="95">
        <v>6.0100000000000001E-2</v>
      </c>
      <c r="Q675" s="96">
        <v>20</v>
      </c>
      <c r="R675" s="94">
        <v>46.62</v>
      </c>
      <c r="S675" s="14" t="s">
        <v>1631</v>
      </c>
      <c r="T675" s="128">
        <v>70938700453</v>
      </c>
      <c r="U675" s="14" t="s">
        <v>1573</v>
      </c>
    </row>
    <row r="676" spans="1:21" x14ac:dyDescent="0.55000000000000004">
      <c r="A676" s="14" t="s">
        <v>1523</v>
      </c>
      <c r="B676" s="124" t="s">
        <v>1524</v>
      </c>
      <c r="C676" s="125" t="s">
        <v>49</v>
      </c>
      <c r="D676" s="14" t="s">
        <v>31</v>
      </c>
      <c r="E676" s="14" t="s">
        <v>38</v>
      </c>
      <c r="F676" s="14" t="s">
        <v>89</v>
      </c>
      <c r="G676" s="93">
        <v>42772</v>
      </c>
      <c r="H676" s="94">
        <v>375.38</v>
      </c>
      <c r="I676" s="94">
        <v>195.43</v>
      </c>
      <c r="J676" s="95">
        <v>0.52059999999999995</v>
      </c>
      <c r="K676" s="96">
        <v>20.04</v>
      </c>
      <c r="L676" s="95">
        <v>9.4999999999999998E-3</v>
      </c>
      <c r="M676" s="96">
        <v>0.7</v>
      </c>
      <c r="N676" s="96">
        <v>0.75</v>
      </c>
      <c r="O676" s="94">
        <v>-92.23</v>
      </c>
      <c r="P676" s="95">
        <v>5.7700000000000001E-2</v>
      </c>
      <c r="Q676" s="96">
        <v>2</v>
      </c>
      <c r="R676" s="94">
        <v>89.79</v>
      </c>
      <c r="S676" s="14" t="s">
        <v>1631</v>
      </c>
      <c r="T676" s="128">
        <v>28665945709</v>
      </c>
      <c r="U676" s="14" t="s">
        <v>1573</v>
      </c>
    </row>
    <row r="677" spans="1:21" x14ac:dyDescent="0.55000000000000004">
      <c r="A677" s="14" t="s">
        <v>1525</v>
      </c>
      <c r="B677" s="124" t="s">
        <v>1526</v>
      </c>
      <c r="C677" s="125" t="s">
        <v>25</v>
      </c>
      <c r="D677" s="14" t="s">
        <v>31</v>
      </c>
      <c r="E677" s="14" t="s">
        <v>26</v>
      </c>
      <c r="F677" s="14" t="s">
        <v>46</v>
      </c>
      <c r="G677" s="93">
        <v>42773</v>
      </c>
      <c r="H677" s="94">
        <v>0</v>
      </c>
      <c r="I677" s="94">
        <v>14.61</v>
      </c>
      <c r="J677" s="14" t="s">
        <v>40</v>
      </c>
      <c r="K677" s="14" t="s">
        <v>40</v>
      </c>
      <c r="L677" s="95">
        <v>5.0700000000000002E-2</v>
      </c>
      <c r="M677" s="96">
        <v>1.1000000000000001</v>
      </c>
      <c r="N677" s="96">
        <v>0.69</v>
      </c>
      <c r="O677" s="94">
        <v>-12.2</v>
      </c>
      <c r="P677" s="95">
        <v>-0.34689999999999999</v>
      </c>
      <c r="Q677" s="96">
        <v>0</v>
      </c>
      <c r="R677" s="94">
        <v>0</v>
      </c>
      <c r="S677" s="14" t="s">
        <v>1596</v>
      </c>
      <c r="T677" s="128">
        <v>7914859609</v>
      </c>
      <c r="U677" s="14" t="s">
        <v>1575</v>
      </c>
    </row>
    <row r="678" spans="1:21" x14ac:dyDescent="0.55000000000000004">
      <c r="A678" s="14" t="s">
        <v>1679</v>
      </c>
      <c r="B678" s="124" t="s">
        <v>1680</v>
      </c>
      <c r="C678" s="125" t="s">
        <v>49</v>
      </c>
      <c r="D678" s="14" t="s">
        <v>31</v>
      </c>
      <c r="E678" s="14" t="s">
        <v>26</v>
      </c>
      <c r="F678" s="14" t="s">
        <v>46</v>
      </c>
      <c r="G678" s="93">
        <v>42777</v>
      </c>
      <c r="H678" s="94">
        <v>8.9</v>
      </c>
      <c r="I678" s="94">
        <v>25.22</v>
      </c>
      <c r="J678" s="95">
        <v>2.8336999999999999</v>
      </c>
      <c r="K678" s="96">
        <v>25.73</v>
      </c>
      <c r="L678" s="95">
        <v>5.91E-2</v>
      </c>
      <c r="M678" s="96">
        <v>0.4</v>
      </c>
      <c r="N678" s="96">
        <v>0.91</v>
      </c>
      <c r="O678" s="94">
        <v>-22.7</v>
      </c>
      <c r="P678" s="95">
        <v>8.6199999999999999E-2</v>
      </c>
      <c r="Q678" s="96">
        <v>3</v>
      </c>
      <c r="R678" s="94">
        <v>27.42</v>
      </c>
      <c r="S678" s="14" t="s">
        <v>1586</v>
      </c>
      <c r="T678" s="128">
        <v>2400277395</v>
      </c>
      <c r="U678" s="14" t="s">
        <v>1575</v>
      </c>
    </row>
    <row r="679" spans="1:21" x14ac:dyDescent="0.55000000000000004">
      <c r="A679" s="14" t="s">
        <v>1681</v>
      </c>
      <c r="B679" s="124" t="s">
        <v>1682</v>
      </c>
      <c r="C679" s="125" t="s">
        <v>32</v>
      </c>
      <c r="D679" s="14" t="s">
        <v>31</v>
      </c>
      <c r="E679" s="14" t="s">
        <v>26</v>
      </c>
      <c r="F679" s="14" t="s">
        <v>46</v>
      </c>
      <c r="G679" s="93">
        <v>42778</v>
      </c>
      <c r="H679" s="94">
        <v>0</v>
      </c>
      <c r="I679" s="94">
        <v>5.46</v>
      </c>
      <c r="J679" s="14" t="s">
        <v>40</v>
      </c>
      <c r="K679" s="14" t="s">
        <v>40</v>
      </c>
      <c r="L679" s="95">
        <v>0</v>
      </c>
      <c r="M679" s="96">
        <v>1</v>
      </c>
      <c r="N679" s="96">
        <v>0.6</v>
      </c>
      <c r="O679" s="94">
        <v>-2.63</v>
      </c>
      <c r="P679" s="95">
        <v>-7.6200000000000004E-2</v>
      </c>
      <c r="Q679" s="96">
        <v>0</v>
      </c>
      <c r="R679" s="94">
        <v>0</v>
      </c>
      <c r="S679" s="14" t="s">
        <v>1596</v>
      </c>
      <c r="T679" s="128">
        <v>782235609</v>
      </c>
      <c r="U679" s="14" t="s">
        <v>1595</v>
      </c>
    </row>
    <row r="680" spans="1:21" x14ac:dyDescent="0.55000000000000004">
      <c r="A680" s="14" t="s">
        <v>1704</v>
      </c>
      <c r="B680" s="124" t="s">
        <v>1705</v>
      </c>
      <c r="C680" s="125" t="s">
        <v>25</v>
      </c>
      <c r="D680" s="14" t="s">
        <v>31</v>
      </c>
      <c r="E680" s="14" t="s">
        <v>26</v>
      </c>
      <c r="F680" s="14" t="s">
        <v>46</v>
      </c>
      <c r="G680" s="93">
        <v>42787</v>
      </c>
      <c r="H680" s="94">
        <v>0</v>
      </c>
      <c r="I680" s="94">
        <v>13.78</v>
      </c>
      <c r="J680" s="14" t="s">
        <v>40</v>
      </c>
      <c r="K680" s="14" t="s">
        <v>40</v>
      </c>
      <c r="L680" s="95">
        <v>6.4600000000000005E-2</v>
      </c>
      <c r="M680" s="96">
        <v>0.2</v>
      </c>
      <c r="N680" s="96">
        <v>0.24</v>
      </c>
      <c r="O680" s="94">
        <v>-17.03</v>
      </c>
      <c r="P680" s="95">
        <v>-0.57250000000000001</v>
      </c>
      <c r="Q680" s="96">
        <v>1</v>
      </c>
      <c r="R680" s="94">
        <v>8.59</v>
      </c>
      <c r="S680" s="14" t="s">
        <v>1580</v>
      </c>
      <c r="T680" s="128">
        <v>1195010672</v>
      </c>
      <c r="U680" s="14" t="s">
        <v>1595</v>
      </c>
    </row>
    <row r="681" spans="1:21" x14ac:dyDescent="0.55000000000000004">
      <c r="A681" s="14" t="s">
        <v>1758</v>
      </c>
      <c r="B681" s="124" t="s">
        <v>1759</v>
      </c>
      <c r="C681" s="125" t="s">
        <v>49</v>
      </c>
      <c r="D681" s="14" t="s">
        <v>31</v>
      </c>
      <c r="E681" s="14" t="s">
        <v>32</v>
      </c>
      <c r="F681" s="14" t="s">
        <v>33</v>
      </c>
      <c r="G681" s="93">
        <v>42793</v>
      </c>
      <c r="H681" s="94">
        <v>20.3</v>
      </c>
      <c r="I681" s="94">
        <v>15.67</v>
      </c>
      <c r="J681" s="95">
        <v>0.77190000000000003</v>
      </c>
      <c r="K681" s="96">
        <v>29.57</v>
      </c>
      <c r="L681" s="95">
        <v>3.5099999999999999E-2</v>
      </c>
      <c r="M681" s="96">
        <v>0.2</v>
      </c>
      <c r="N681" s="96">
        <v>0.15</v>
      </c>
      <c r="O681" s="94">
        <v>-9.9700000000000006</v>
      </c>
      <c r="P681" s="95">
        <v>0.1053</v>
      </c>
      <c r="Q681" s="96">
        <v>2</v>
      </c>
      <c r="R681" s="94">
        <v>3.44</v>
      </c>
      <c r="S681" s="14" t="s">
        <v>1580</v>
      </c>
      <c r="T681" s="128">
        <v>2953195747</v>
      </c>
      <c r="U681" s="14" t="s">
        <v>1575</v>
      </c>
    </row>
    <row r="682" spans="1:21" x14ac:dyDescent="0.55000000000000004">
      <c r="A682" s="14" t="s">
        <v>1231</v>
      </c>
      <c r="B682" s="124" t="s">
        <v>1232</v>
      </c>
      <c r="C682" s="125" t="s">
        <v>118</v>
      </c>
      <c r="D682" s="14" t="s">
        <v>37</v>
      </c>
      <c r="E682" s="14" t="s">
        <v>26</v>
      </c>
      <c r="F682" s="14" t="s">
        <v>50</v>
      </c>
      <c r="G682" s="93">
        <v>42707</v>
      </c>
      <c r="H682" s="94">
        <v>30.78</v>
      </c>
      <c r="I682" s="94">
        <v>40.71</v>
      </c>
      <c r="J682" s="95">
        <v>1.3226</v>
      </c>
      <c r="K682" s="96">
        <v>13.44</v>
      </c>
      <c r="L682" s="95">
        <v>5.5300000000000002E-2</v>
      </c>
      <c r="M682" s="96">
        <v>1</v>
      </c>
      <c r="N682" s="14" t="s">
        <v>40</v>
      </c>
      <c r="O682" s="14" t="s">
        <v>40</v>
      </c>
      <c r="P682" s="95">
        <v>2.47E-2</v>
      </c>
      <c r="Q682" s="96">
        <v>3</v>
      </c>
      <c r="R682" s="94">
        <v>35.93</v>
      </c>
      <c r="S682" s="14" t="s">
        <v>1594</v>
      </c>
      <c r="T682" s="128">
        <v>9727636043</v>
      </c>
      <c r="U682" s="14" t="s">
        <v>1575</v>
      </c>
    </row>
    <row r="683" spans="1:21" x14ac:dyDescent="0.55000000000000004">
      <c r="A683" s="14" t="s">
        <v>1266</v>
      </c>
      <c r="B683" s="124" t="s">
        <v>1267</v>
      </c>
      <c r="C683" s="125" t="s">
        <v>32</v>
      </c>
      <c r="D683" s="14" t="s">
        <v>31</v>
      </c>
      <c r="E683" s="14" t="s">
        <v>26</v>
      </c>
      <c r="F683" s="14" t="s">
        <v>46</v>
      </c>
      <c r="G683" s="93">
        <v>42711</v>
      </c>
      <c r="H683" s="94">
        <v>0</v>
      </c>
      <c r="I683" s="94">
        <v>5.24</v>
      </c>
      <c r="J683" s="14" t="s">
        <v>40</v>
      </c>
      <c r="K683" s="14" t="s">
        <v>40</v>
      </c>
      <c r="L683" s="95">
        <v>0</v>
      </c>
      <c r="M683" s="96">
        <v>-0.5</v>
      </c>
      <c r="N683" s="96">
        <v>5.03</v>
      </c>
      <c r="O683" s="94">
        <v>-0.37</v>
      </c>
      <c r="P683" s="95">
        <v>-7.4099999999999999E-2</v>
      </c>
      <c r="Q683" s="96">
        <v>0</v>
      </c>
      <c r="R683" s="94">
        <v>2.98</v>
      </c>
      <c r="S683" s="14" t="s">
        <v>1574</v>
      </c>
      <c r="T683" s="128">
        <v>2179051594</v>
      </c>
      <c r="U683" s="14" t="s">
        <v>1575</v>
      </c>
    </row>
    <row r="684" spans="1:21" x14ac:dyDescent="0.55000000000000004">
      <c r="A684" s="14" t="s">
        <v>1268</v>
      </c>
      <c r="B684" s="124" t="s">
        <v>1269</v>
      </c>
      <c r="C684" s="125" t="s">
        <v>25</v>
      </c>
      <c r="D684" s="14" t="s">
        <v>31</v>
      </c>
      <c r="E684" s="14" t="s">
        <v>26</v>
      </c>
      <c r="F684" s="14" t="s">
        <v>46</v>
      </c>
      <c r="G684" s="93">
        <v>42714</v>
      </c>
      <c r="H684" s="94">
        <v>0</v>
      </c>
      <c r="I684" s="94">
        <v>14.46</v>
      </c>
      <c r="J684" s="14" t="s">
        <v>40</v>
      </c>
      <c r="K684" s="14" t="s">
        <v>40</v>
      </c>
      <c r="L684" s="95">
        <v>4.4299999999999999E-2</v>
      </c>
      <c r="M684" s="96">
        <v>0.1</v>
      </c>
      <c r="N684" s="96">
        <v>1.19</v>
      </c>
      <c r="O684" s="94">
        <v>-25.49</v>
      </c>
      <c r="P684" s="95">
        <v>-1.0753999999999999</v>
      </c>
      <c r="Q684" s="96">
        <v>3</v>
      </c>
      <c r="R684" s="94">
        <v>4.4000000000000004</v>
      </c>
      <c r="S684" s="14" t="s">
        <v>1636</v>
      </c>
      <c r="T684" s="128">
        <v>1564904049</v>
      </c>
      <c r="U684" s="14" t="s">
        <v>1595</v>
      </c>
    </row>
    <row r="685" spans="1:21" x14ac:dyDescent="0.55000000000000004">
      <c r="A685" s="14" t="s">
        <v>1331</v>
      </c>
      <c r="B685" s="124" t="s">
        <v>1332</v>
      </c>
      <c r="C685" s="125" t="s">
        <v>30</v>
      </c>
      <c r="D685" s="14" t="s">
        <v>31</v>
      </c>
      <c r="E685" s="14" t="s">
        <v>26</v>
      </c>
      <c r="F685" s="14" t="s">
        <v>46</v>
      </c>
      <c r="G685" s="93">
        <v>42738</v>
      </c>
      <c r="H685" s="94">
        <v>10.67</v>
      </c>
      <c r="I685" s="94">
        <v>27.85</v>
      </c>
      <c r="J685" s="95">
        <v>2.6101000000000001</v>
      </c>
      <c r="K685" s="96">
        <v>26.78</v>
      </c>
      <c r="L685" s="95">
        <v>5.57E-2</v>
      </c>
      <c r="M685" s="96">
        <v>0.4</v>
      </c>
      <c r="N685" s="96">
        <v>0.19</v>
      </c>
      <c r="O685" s="94">
        <v>-19.100000000000001</v>
      </c>
      <c r="P685" s="95">
        <v>9.1399999999999995E-2</v>
      </c>
      <c r="Q685" s="96">
        <v>7</v>
      </c>
      <c r="R685" s="94">
        <v>16.5</v>
      </c>
      <c r="S685" s="14" t="s">
        <v>1596</v>
      </c>
      <c r="T685" s="128">
        <v>10194523052</v>
      </c>
      <c r="U685" s="14" t="s">
        <v>1573</v>
      </c>
    </row>
    <row r="686" spans="1:21" x14ac:dyDescent="0.55000000000000004">
      <c r="A686" s="14" t="s">
        <v>1421</v>
      </c>
      <c r="B686" s="124" t="s">
        <v>1422</v>
      </c>
      <c r="C686" s="125" t="s">
        <v>24</v>
      </c>
      <c r="D686" s="14" t="s">
        <v>37</v>
      </c>
      <c r="E686" s="14" t="s">
        <v>38</v>
      </c>
      <c r="F686" s="14" t="s">
        <v>39</v>
      </c>
      <c r="G686" s="93">
        <v>42746</v>
      </c>
      <c r="H686" s="94">
        <v>45.21</v>
      </c>
      <c r="I686" s="94">
        <v>21.75</v>
      </c>
      <c r="J686" s="95">
        <v>0.48110000000000003</v>
      </c>
      <c r="K686" s="96">
        <v>18.59</v>
      </c>
      <c r="L686" s="95">
        <v>3.2199999999999999E-2</v>
      </c>
      <c r="M686" s="96">
        <v>0.4</v>
      </c>
      <c r="N686" s="96">
        <v>2.69</v>
      </c>
      <c r="O686" s="94">
        <v>-1.93</v>
      </c>
      <c r="P686" s="95">
        <v>5.04E-2</v>
      </c>
      <c r="Q686" s="96">
        <v>5</v>
      </c>
      <c r="R686" s="94">
        <v>13.53</v>
      </c>
      <c r="S686" s="14" t="s">
        <v>1603</v>
      </c>
      <c r="T686" s="128">
        <v>1237318828</v>
      </c>
      <c r="U686" s="14" t="s">
        <v>1595</v>
      </c>
    </row>
    <row r="687" spans="1:21" x14ac:dyDescent="0.55000000000000004">
      <c r="A687" s="14" t="s">
        <v>1423</v>
      </c>
      <c r="B687" s="124" t="s">
        <v>1424</v>
      </c>
      <c r="C687" s="125" t="s">
        <v>32</v>
      </c>
      <c r="D687" s="14" t="s">
        <v>31</v>
      </c>
      <c r="E687" s="14" t="s">
        <v>26</v>
      </c>
      <c r="F687" s="14" t="s">
        <v>46</v>
      </c>
      <c r="G687" s="93">
        <v>42751</v>
      </c>
      <c r="H687" s="94">
        <v>0.84</v>
      </c>
      <c r="I687" s="94">
        <v>3.85</v>
      </c>
      <c r="J687" s="95">
        <v>4.5833000000000004</v>
      </c>
      <c r="K687" s="14" t="s">
        <v>40</v>
      </c>
      <c r="L687" s="95">
        <v>0</v>
      </c>
      <c r="M687" s="96">
        <v>1</v>
      </c>
      <c r="N687" s="96">
        <v>33.92</v>
      </c>
      <c r="O687" s="94">
        <v>0.84</v>
      </c>
      <c r="P687" s="95">
        <v>-9.9099999999999994E-2</v>
      </c>
      <c r="Q687" s="96">
        <v>0</v>
      </c>
      <c r="R687" s="94">
        <v>0</v>
      </c>
      <c r="S687" s="14" t="s">
        <v>1574</v>
      </c>
      <c r="T687" s="128">
        <v>2842185969</v>
      </c>
      <c r="U687" s="14" t="s">
        <v>1575</v>
      </c>
    </row>
    <row r="688" spans="1:21" x14ac:dyDescent="0.55000000000000004">
      <c r="A688" s="14" t="s">
        <v>1469</v>
      </c>
      <c r="B688" s="124" t="s">
        <v>1470</v>
      </c>
      <c r="C688" s="125" t="s">
        <v>30</v>
      </c>
      <c r="D688" s="14" t="s">
        <v>31</v>
      </c>
      <c r="E688" s="14" t="s">
        <v>26</v>
      </c>
      <c r="F688" s="14" t="s">
        <v>46</v>
      </c>
      <c r="G688" s="93">
        <v>42763</v>
      </c>
      <c r="H688" s="94">
        <v>0</v>
      </c>
      <c r="I688" s="94">
        <v>7.58</v>
      </c>
      <c r="J688" s="14" t="s">
        <v>40</v>
      </c>
      <c r="K688" s="96">
        <v>20.49</v>
      </c>
      <c r="L688" s="95">
        <v>6.6000000000000003E-2</v>
      </c>
      <c r="M688" s="96">
        <v>1</v>
      </c>
      <c r="N688" s="96">
        <v>0.76</v>
      </c>
      <c r="O688" s="94">
        <v>-4.1100000000000003</v>
      </c>
      <c r="P688" s="95">
        <v>5.9900000000000002E-2</v>
      </c>
      <c r="Q688" s="96">
        <v>0</v>
      </c>
      <c r="R688" s="94">
        <v>0</v>
      </c>
      <c r="S688" s="14" t="s">
        <v>1596</v>
      </c>
      <c r="T688" s="128">
        <v>1117341532</v>
      </c>
      <c r="U688" s="14" t="s">
        <v>1595</v>
      </c>
    </row>
    <row r="689" spans="1:21" x14ac:dyDescent="0.55000000000000004">
      <c r="A689" s="14" t="s">
        <v>1527</v>
      </c>
      <c r="B689" s="124" t="s">
        <v>1528</v>
      </c>
      <c r="C689" s="125" t="s">
        <v>25</v>
      </c>
      <c r="D689" s="14" t="s">
        <v>31</v>
      </c>
      <c r="E689" s="14" t="s">
        <v>26</v>
      </c>
      <c r="F689" s="14" t="s">
        <v>46</v>
      </c>
      <c r="G689" s="93">
        <v>42772</v>
      </c>
      <c r="H689" s="94">
        <v>5.42</v>
      </c>
      <c r="I689" s="94">
        <v>7.05</v>
      </c>
      <c r="J689" s="95">
        <v>1.3007</v>
      </c>
      <c r="K689" s="96">
        <v>50.36</v>
      </c>
      <c r="L689" s="95">
        <v>0</v>
      </c>
      <c r="M689" s="96">
        <v>-0.3</v>
      </c>
      <c r="N689" s="96">
        <v>4.09</v>
      </c>
      <c r="O689" s="94">
        <v>0.44</v>
      </c>
      <c r="P689" s="95">
        <v>0.20930000000000001</v>
      </c>
      <c r="Q689" s="96">
        <v>0</v>
      </c>
      <c r="R689" s="94">
        <v>4.04</v>
      </c>
      <c r="S689" s="14" t="s">
        <v>1574</v>
      </c>
      <c r="T689" s="128">
        <v>1159235790</v>
      </c>
      <c r="U689" s="14" t="s">
        <v>1595</v>
      </c>
    </row>
    <row r="690" spans="1:21" x14ac:dyDescent="0.55000000000000004">
      <c r="A690" s="14" t="s">
        <v>1529</v>
      </c>
      <c r="B690" s="124" t="s">
        <v>1530</v>
      </c>
      <c r="C690" s="125" t="s">
        <v>32</v>
      </c>
      <c r="D690" s="14" t="s">
        <v>31</v>
      </c>
      <c r="E690" s="14" t="s">
        <v>26</v>
      </c>
      <c r="F690" s="14" t="s">
        <v>46</v>
      </c>
      <c r="G690" s="93">
        <v>42772</v>
      </c>
      <c r="H690" s="94">
        <v>0</v>
      </c>
      <c r="I690" s="94">
        <v>5.99</v>
      </c>
      <c r="J690" s="14" t="s">
        <v>40</v>
      </c>
      <c r="K690" s="14" t="s">
        <v>40</v>
      </c>
      <c r="L690" s="95">
        <v>0</v>
      </c>
      <c r="M690" s="96">
        <v>1</v>
      </c>
      <c r="N690" s="96">
        <v>0.56000000000000005</v>
      </c>
      <c r="O690" s="94">
        <v>-2.19</v>
      </c>
      <c r="P690" s="95">
        <v>-9.7000000000000003E-2</v>
      </c>
      <c r="Q690" s="96">
        <v>0</v>
      </c>
      <c r="R690" s="94">
        <v>0</v>
      </c>
      <c r="S690" s="14" t="s">
        <v>1596</v>
      </c>
      <c r="T690" s="128">
        <v>1041854695</v>
      </c>
      <c r="U690" s="14" t="s">
        <v>1595</v>
      </c>
    </row>
    <row r="691" spans="1:21" x14ac:dyDescent="0.55000000000000004">
      <c r="A691" s="14" t="s">
        <v>1683</v>
      </c>
      <c r="B691" s="124" t="s">
        <v>1684</v>
      </c>
      <c r="C691" s="125" t="s">
        <v>30</v>
      </c>
      <c r="D691" s="14" t="s">
        <v>31</v>
      </c>
      <c r="E691" s="14" t="s">
        <v>32</v>
      </c>
      <c r="F691" s="14" t="s">
        <v>33</v>
      </c>
      <c r="G691" s="93">
        <v>42776</v>
      </c>
      <c r="H691" s="94">
        <v>11.72</v>
      </c>
      <c r="I691" s="94">
        <v>9.5</v>
      </c>
      <c r="J691" s="95">
        <v>0.81059999999999999</v>
      </c>
      <c r="K691" s="96">
        <v>26.39</v>
      </c>
      <c r="L691" s="95">
        <v>0</v>
      </c>
      <c r="M691" s="105" t="e">
        <v>#N/A</v>
      </c>
      <c r="N691" s="96">
        <v>2.09</v>
      </c>
      <c r="O691" s="94">
        <v>0.06</v>
      </c>
      <c r="P691" s="95">
        <v>8.9399999999999993E-2</v>
      </c>
      <c r="Q691" s="96">
        <v>0</v>
      </c>
      <c r="R691" s="94">
        <v>9.49</v>
      </c>
      <c r="S691" s="14" t="s">
        <v>1574</v>
      </c>
      <c r="T691" s="128">
        <v>1876015100</v>
      </c>
      <c r="U691" s="14" t="s">
        <v>1595</v>
      </c>
    </row>
    <row r="692" spans="1:21" x14ac:dyDescent="0.55000000000000004">
      <c r="A692" s="14" t="s">
        <v>1760</v>
      </c>
      <c r="B692" s="124" t="s">
        <v>1761</v>
      </c>
      <c r="C692" s="125" t="s">
        <v>32</v>
      </c>
      <c r="D692" s="14" t="s">
        <v>31</v>
      </c>
      <c r="E692" s="14" t="s">
        <v>26</v>
      </c>
      <c r="F692" s="14" t="s">
        <v>46</v>
      </c>
      <c r="G692" s="93">
        <v>42792</v>
      </c>
      <c r="H692" s="94">
        <v>16.3</v>
      </c>
      <c r="I692" s="94">
        <v>72.38</v>
      </c>
      <c r="J692" s="95">
        <v>4.4405000000000001</v>
      </c>
      <c r="K692" s="96">
        <v>172.33</v>
      </c>
      <c r="L692" s="95">
        <v>0</v>
      </c>
      <c r="M692" s="105" t="e">
        <v>#N/A</v>
      </c>
      <c r="N692" s="96">
        <v>2.4500000000000002</v>
      </c>
      <c r="O692" s="94">
        <v>3.66</v>
      </c>
      <c r="P692" s="95">
        <v>0.81920000000000004</v>
      </c>
      <c r="Q692" s="96">
        <v>0</v>
      </c>
      <c r="R692" s="94">
        <v>9.89</v>
      </c>
      <c r="S692" s="14" t="s">
        <v>1583</v>
      </c>
      <c r="T692" s="128">
        <v>1796314105</v>
      </c>
      <c r="U692" s="14" t="s">
        <v>1595</v>
      </c>
    </row>
    <row r="693" spans="1:21" x14ac:dyDescent="0.55000000000000004">
      <c r="A693" s="14" t="s">
        <v>1227</v>
      </c>
      <c r="B693" s="124" t="s">
        <v>1228</v>
      </c>
      <c r="C693" s="125" t="s">
        <v>57</v>
      </c>
      <c r="D693" s="14" t="s">
        <v>37</v>
      </c>
      <c r="E693" s="14" t="s">
        <v>26</v>
      </c>
      <c r="F693" s="14" t="s">
        <v>50</v>
      </c>
      <c r="G693" s="93">
        <v>42710</v>
      </c>
      <c r="H693" s="94">
        <v>40.47</v>
      </c>
      <c r="I693" s="94">
        <v>45.61</v>
      </c>
      <c r="J693" s="95">
        <v>1.127</v>
      </c>
      <c r="K693" s="96">
        <v>28.33</v>
      </c>
      <c r="L693" s="95">
        <v>9.1999999999999998E-3</v>
      </c>
      <c r="M693" s="96">
        <v>0.1</v>
      </c>
      <c r="N693" s="96">
        <v>2.2000000000000002</v>
      </c>
      <c r="O693" s="94">
        <v>-2.0299999999999998</v>
      </c>
      <c r="P693" s="95">
        <v>9.9099999999999994E-2</v>
      </c>
      <c r="Q693" s="96">
        <v>0</v>
      </c>
      <c r="R693" s="94">
        <v>21.62</v>
      </c>
      <c r="S693" s="14" t="s">
        <v>1585</v>
      </c>
      <c r="T693" s="128">
        <v>17703395990</v>
      </c>
      <c r="U693" s="14" t="s">
        <v>1573</v>
      </c>
    </row>
    <row r="694" spans="1:21" x14ac:dyDescent="0.55000000000000004">
      <c r="A694" s="14" t="s">
        <v>1270</v>
      </c>
      <c r="B694" s="124" t="s">
        <v>1271</v>
      </c>
      <c r="C694" s="125" t="s">
        <v>25</v>
      </c>
      <c r="D694" s="14" t="s">
        <v>31</v>
      </c>
      <c r="E694" s="14" t="s">
        <v>26</v>
      </c>
      <c r="F694" s="14" t="s">
        <v>46</v>
      </c>
      <c r="G694" s="93">
        <v>42717</v>
      </c>
      <c r="H694" s="94">
        <v>0</v>
      </c>
      <c r="I694" s="94">
        <v>35.4</v>
      </c>
      <c r="J694" s="14" t="s">
        <v>40</v>
      </c>
      <c r="K694" s="96">
        <v>30</v>
      </c>
      <c r="L694" s="95">
        <v>1.6899999999999998E-2</v>
      </c>
      <c r="M694" s="96">
        <v>0.6</v>
      </c>
      <c r="N694" s="96">
        <v>1.65</v>
      </c>
      <c r="O694" s="94">
        <v>-3.63</v>
      </c>
      <c r="P694" s="95">
        <v>0.1075</v>
      </c>
      <c r="Q694" s="96">
        <v>1</v>
      </c>
      <c r="R694" s="94">
        <v>0</v>
      </c>
      <c r="S694" s="14" t="s">
        <v>1596</v>
      </c>
      <c r="T694" s="128">
        <v>2506040802</v>
      </c>
      <c r="U694" s="14" t="s">
        <v>1575</v>
      </c>
    </row>
    <row r="695" spans="1:21" x14ac:dyDescent="0.55000000000000004">
      <c r="A695" s="14" t="s">
        <v>1376</v>
      </c>
      <c r="B695" s="124" t="s">
        <v>1377</v>
      </c>
      <c r="C695" s="125" t="s">
        <v>25</v>
      </c>
      <c r="D695" s="14" t="s">
        <v>31</v>
      </c>
      <c r="E695" s="14" t="s">
        <v>26</v>
      </c>
      <c r="F695" s="14" t="s">
        <v>46</v>
      </c>
      <c r="G695" s="93">
        <v>42743</v>
      </c>
      <c r="H695" s="94">
        <v>0</v>
      </c>
      <c r="I695" s="94">
        <v>10.24</v>
      </c>
      <c r="J695" s="14" t="s">
        <v>40</v>
      </c>
      <c r="K695" s="14" t="s">
        <v>40</v>
      </c>
      <c r="L695" s="95">
        <v>2.3400000000000001E-2</v>
      </c>
      <c r="M695" s="96">
        <v>1</v>
      </c>
      <c r="N695" s="96">
        <v>1.88</v>
      </c>
      <c r="O695" s="94">
        <v>-1.38</v>
      </c>
      <c r="P695" s="95">
        <v>-0.22539999999999999</v>
      </c>
      <c r="Q695" s="96">
        <v>4</v>
      </c>
      <c r="R695" s="94">
        <v>0</v>
      </c>
      <c r="S695" s="14" t="s">
        <v>1596</v>
      </c>
      <c r="T695" s="128">
        <v>1637260129</v>
      </c>
      <c r="U695" s="14" t="s">
        <v>1595</v>
      </c>
    </row>
    <row r="696" spans="1:21" x14ac:dyDescent="0.55000000000000004">
      <c r="A696" s="14" t="s">
        <v>1378</v>
      </c>
      <c r="B696" s="124" t="s">
        <v>1379</v>
      </c>
      <c r="C696" s="125" t="s">
        <v>25</v>
      </c>
      <c r="D696" s="14" t="s">
        <v>31</v>
      </c>
      <c r="E696" s="14" t="s">
        <v>26</v>
      </c>
      <c r="F696" s="14" t="s">
        <v>46</v>
      </c>
      <c r="G696" s="93">
        <v>42743</v>
      </c>
      <c r="H696" s="94">
        <v>0</v>
      </c>
      <c r="I696" s="94">
        <v>2.65</v>
      </c>
      <c r="J696" s="14" t="s">
        <v>40</v>
      </c>
      <c r="K696" s="14" t="s">
        <v>40</v>
      </c>
      <c r="L696" s="95">
        <v>4.9099999999999998E-2</v>
      </c>
      <c r="M696" s="96">
        <v>0.5</v>
      </c>
      <c r="N696" s="96">
        <v>0.71</v>
      </c>
      <c r="O696" s="94">
        <v>-1.36</v>
      </c>
      <c r="P696" s="95">
        <v>-7.7399999999999997E-2</v>
      </c>
      <c r="Q696" s="96">
        <v>0</v>
      </c>
      <c r="R696" s="94">
        <v>0</v>
      </c>
      <c r="S696" s="14" t="s">
        <v>1596</v>
      </c>
      <c r="T696" s="128">
        <v>598249929</v>
      </c>
      <c r="U696" s="14" t="s">
        <v>1595</v>
      </c>
    </row>
    <row r="697" spans="1:21" x14ac:dyDescent="0.55000000000000004">
      <c r="A697" s="14" t="s">
        <v>1425</v>
      </c>
      <c r="B697" s="124" t="s">
        <v>1426</v>
      </c>
      <c r="C697" s="125" t="s">
        <v>36</v>
      </c>
      <c r="D697" s="14" t="s">
        <v>37</v>
      </c>
      <c r="E697" s="14" t="s">
        <v>38</v>
      </c>
      <c r="F697" s="14" t="s">
        <v>39</v>
      </c>
      <c r="G697" s="93">
        <v>42746</v>
      </c>
      <c r="H697" s="94">
        <v>73.33</v>
      </c>
      <c r="I697" s="94">
        <v>41.05</v>
      </c>
      <c r="J697" s="95">
        <v>0.55979999999999996</v>
      </c>
      <c r="K697" s="96">
        <v>21.61</v>
      </c>
      <c r="L697" s="95">
        <v>9.2999999999999992E-3</v>
      </c>
      <c r="M697" s="96">
        <v>0.3</v>
      </c>
      <c r="N697" s="96">
        <v>7.23</v>
      </c>
      <c r="O697" s="94">
        <v>2.0299999999999998</v>
      </c>
      <c r="P697" s="95">
        <v>6.5500000000000003E-2</v>
      </c>
      <c r="Q697" s="96">
        <v>11</v>
      </c>
      <c r="R697" s="94">
        <v>27.89</v>
      </c>
      <c r="S697" s="14" t="s">
        <v>1582</v>
      </c>
      <c r="T697" s="128">
        <v>2848370328</v>
      </c>
      <c r="U697" s="14" t="s">
        <v>1575</v>
      </c>
    </row>
    <row r="698" spans="1:21" x14ac:dyDescent="0.55000000000000004">
      <c r="A698" s="14" t="s">
        <v>1427</v>
      </c>
      <c r="B698" s="124" t="s">
        <v>1428</v>
      </c>
      <c r="C698" s="125" t="s">
        <v>24</v>
      </c>
      <c r="D698" s="14" t="s">
        <v>25</v>
      </c>
      <c r="E698" s="14" t="s">
        <v>32</v>
      </c>
      <c r="F698" s="14" t="s">
        <v>125</v>
      </c>
      <c r="G698" s="93">
        <v>42748</v>
      </c>
      <c r="H698" s="94">
        <v>29.99</v>
      </c>
      <c r="I698" s="94">
        <v>27.64</v>
      </c>
      <c r="J698" s="95">
        <v>0.92159999999999997</v>
      </c>
      <c r="K698" s="96">
        <v>15.27</v>
      </c>
      <c r="L698" s="95">
        <v>4.2700000000000002E-2</v>
      </c>
      <c r="M698" s="96">
        <v>0.6</v>
      </c>
      <c r="N698" s="96">
        <v>0.48</v>
      </c>
      <c r="O698" s="94">
        <v>-16.78</v>
      </c>
      <c r="P698" s="95">
        <v>3.39E-2</v>
      </c>
      <c r="Q698" s="96">
        <v>0</v>
      </c>
      <c r="R698" s="94">
        <v>19.309999999999999</v>
      </c>
      <c r="S698" s="14" t="s">
        <v>1597</v>
      </c>
      <c r="T698" s="128">
        <v>13656724856</v>
      </c>
      <c r="U698" s="14" t="s">
        <v>1573</v>
      </c>
    </row>
    <row r="699" spans="1:21" x14ac:dyDescent="0.55000000000000004">
      <c r="A699" s="14" t="s">
        <v>1471</v>
      </c>
      <c r="B699" s="124" t="s">
        <v>1472</v>
      </c>
      <c r="C699" s="125" t="s">
        <v>24</v>
      </c>
      <c r="D699" s="14" t="s">
        <v>37</v>
      </c>
      <c r="E699" s="14" t="s">
        <v>38</v>
      </c>
      <c r="F699" s="14" t="s">
        <v>39</v>
      </c>
      <c r="G699" s="93">
        <v>42760</v>
      </c>
      <c r="H699" s="94">
        <v>64.849999999999994</v>
      </c>
      <c r="I699" s="94">
        <v>48.2</v>
      </c>
      <c r="J699" s="95">
        <v>0.74329999999999996</v>
      </c>
      <c r="K699" s="96">
        <v>21.14</v>
      </c>
      <c r="L699" s="95">
        <v>2.4899999999999999E-2</v>
      </c>
      <c r="M699" s="96">
        <v>0.7</v>
      </c>
      <c r="N699" s="14" t="s">
        <v>40</v>
      </c>
      <c r="O699" s="14" t="s">
        <v>40</v>
      </c>
      <c r="P699" s="95">
        <v>6.3200000000000006E-2</v>
      </c>
      <c r="Q699" s="96">
        <v>1</v>
      </c>
      <c r="R699" s="94">
        <v>34.700000000000003</v>
      </c>
      <c r="S699" s="14" t="s">
        <v>1594</v>
      </c>
      <c r="T699" s="128">
        <v>29875152302</v>
      </c>
      <c r="U699" s="14" t="s">
        <v>1573</v>
      </c>
    </row>
    <row r="700" spans="1:21" x14ac:dyDescent="0.55000000000000004">
      <c r="A700" s="14" t="s">
        <v>1473</v>
      </c>
      <c r="B700" s="124" t="s">
        <v>1474</v>
      </c>
      <c r="C700" s="125" t="s">
        <v>32</v>
      </c>
      <c r="D700" s="14" t="s">
        <v>31</v>
      </c>
      <c r="E700" s="14" t="s">
        <v>26</v>
      </c>
      <c r="F700" s="14" t="s">
        <v>46</v>
      </c>
      <c r="G700" s="93">
        <v>42764</v>
      </c>
      <c r="H700" s="94">
        <v>0.67</v>
      </c>
      <c r="I700" s="94">
        <v>4.07</v>
      </c>
      <c r="J700" s="95">
        <v>6.0746000000000002</v>
      </c>
      <c r="K700" s="96">
        <v>67.83</v>
      </c>
      <c r="L700" s="95">
        <v>0</v>
      </c>
      <c r="M700" s="96">
        <v>-0.8</v>
      </c>
      <c r="N700" s="96">
        <v>5.98</v>
      </c>
      <c r="O700" s="94">
        <v>0.67</v>
      </c>
      <c r="P700" s="95">
        <v>0.29670000000000002</v>
      </c>
      <c r="Q700" s="96">
        <v>0</v>
      </c>
      <c r="R700" s="94">
        <v>3.77</v>
      </c>
      <c r="S700" s="14" t="s">
        <v>1574</v>
      </c>
      <c r="T700" s="128">
        <v>1214418068</v>
      </c>
      <c r="U700" s="14" t="s">
        <v>1595</v>
      </c>
    </row>
    <row r="701" spans="1:21" x14ac:dyDescent="0.55000000000000004">
      <c r="A701" s="14" t="s">
        <v>1531</v>
      </c>
      <c r="B701" s="124" t="s">
        <v>1532</v>
      </c>
      <c r="C701" s="125" t="s">
        <v>24</v>
      </c>
      <c r="D701" s="14" t="s">
        <v>25</v>
      </c>
      <c r="E701" s="14" t="s">
        <v>38</v>
      </c>
      <c r="F701" s="14" t="s">
        <v>131</v>
      </c>
      <c r="G701" s="93">
        <v>42769</v>
      </c>
      <c r="H701" s="94">
        <v>73.87</v>
      </c>
      <c r="I701" s="94">
        <v>54.09</v>
      </c>
      <c r="J701" s="95">
        <v>0.73219999999999996</v>
      </c>
      <c r="K701" s="96">
        <v>15.68</v>
      </c>
      <c r="L701" s="95">
        <v>1.9E-2</v>
      </c>
      <c r="M701" s="96">
        <v>0.5</v>
      </c>
      <c r="N701" s="96">
        <v>1.04</v>
      </c>
      <c r="O701" s="94">
        <v>-8.39</v>
      </c>
      <c r="P701" s="95">
        <v>3.5900000000000001E-2</v>
      </c>
      <c r="Q701" s="96">
        <v>17</v>
      </c>
      <c r="R701" s="94">
        <v>37.17</v>
      </c>
      <c r="S701" s="14" t="s">
        <v>1582</v>
      </c>
      <c r="T701" s="128">
        <v>8118668268</v>
      </c>
      <c r="U701" s="14" t="s">
        <v>1575</v>
      </c>
    </row>
    <row r="702" spans="1:21" x14ac:dyDescent="0.55000000000000004">
      <c r="A702" s="14" t="s">
        <v>1533</v>
      </c>
      <c r="B702" s="124" t="s">
        <v>1534</v>
      </c>
      <c r="C702" s="125" t="s">
        <v>49</v>
      </c>
      <c r="D702" s="14" t="s">
        <v>31</v>
      </c>
      <c r="E702" s="14" t="s">
        <v>38</v>
      </c>
      <c r="F702" s="14" t="s">
        <v>89</v>
      </c>
      <c r="G702" s="93">
        <v>42773</v>
      </c>
      <c r="H702" s="94">
        <v>16.89</v>
      </c>
      <c r="I702" s="94">
        <v>12.32</v>
      </c>
      <c r="J702" s="95">
        <v>0.72940000000000005</v>
      </c>
      <c r="K702" s="96">
        <v>28</v>
      </c>
      <c r="L702" s="95">
        <v>5.8400000000000001E-2</v>
      </c>
      <c r="M702" s="96">
        <v>0.6</v>
      </c>
      <c r="N702" s="96">
        <v>1.22</v>
      </c>
      <c r="O702" s="94">
        <v>-3.46</v>
      </c>
      <c r="P702" s="95">
        <v>9.7500000000000003E-2</v>
      </c>
      <c r="Q702" s="96">
        <v>3</v>
      </c>
      <c r="R702" s="94">
        <v>9.48</v>
      </c>
      <c r="S702" s="14" t="s">
        <v>1586</v>
      </c>
      <c r="T702" s="128">
        <v>1730328717</v>
      </c>
      <c r="U702" s="14" t="s">
        <v>1595</v>
      </c>
    </row>
    <row r="703" spans="1:21" x14ac:dyDescent="0.55000000000000004">
      <c r="A703" s="14" t="s">
        <v>1535</v>
      </c>
      <c r="B703" s="124" t="s">
        <v>1536</v>
      </c>
      <c r="C703" s="125" t="s">
        <v>32</v>
      </c>
      <c r="D703" s="14" t="s">
        <v>31</v>
      </c>
      <c r="E703" s="14" t="s">
        <v>26</v>
      </c>
      <c r="F703" s="14" t="s">
        <v>46</v>
      </c>
      <c r="G703" s="93">
        <v>42773</v>
      </c>
      <c r="H703" s="94">
        <v>0</v>
      </c>
      <c r="I703" s="94">
        <v>2.79</v>
      </c>
      <c r="J703" s="14" t="s">
        <v>40</v>
      </c>
      <c r="K703" s="14" t="s">
        <v>40</v>
      </c>
      <c r="L703" s="95">
        <v>0</v>
      </c>
      <c r="M703" s="96">
        <v>0.9</v>
      </c>
      <c r="N703" s="96">
        <v>0.35</v>
      </c>
      <c r="O703" s="94">
        <v>-0.7</v>
      </c>
      <c r="P703" s="95">
        <v>-0.19750000000000001</v>
      </c>
      <c r="Q703" s="96">
        <v>0</v>
      </c>
      <c r="R703" s="94">
        <v>0</v>
      </c>
      <c r="S703" s="14" t="s">
        <v>1596</v>
      </c>
      <c r="T703" s="128">
        <v>1461806184</v>
      </c>
      <c r="U703" s="14" t="s">
        <v>1595</v>
      </c>
    </row>
    <row r="704" spans="1:21" x14ac:dyDescent="0.55000000000000004">
      <c r="A704" s="14" t="s">
        <v>1685</v>
      </c>
      <c r="B704" s="124" t="s">
        <v>1686</v>
      </c>
      <c r="C704" s="125" t="s">
        <v>36</v>
      </c>
      <c r="D704" s="14" t="s">
        <v>25</v>
      </c>
      <c r="E704" s="14" t="s">
        <v>26</v>
      </c>
      <c r="F704" s="14" t="s">
        <v>27</v>
      </c>
      <c r="G704" s="93">
        <v>42780</v>
      </c>
      <c r="H704" s="94">
        <v>0</v>
      </c>
      <c r="I704" s="94">
        <v>33.43</v>
      </c>
      <c r="J704" s="14" t="s">
        <v>40</v>
      </c>
      <c r="K704" s="96">
        <v>15.2</v>
      </c>
      <c r="L704" s="95">
        <v>4.9399999999999999E-2</v>
      </c>
      <c r="M704" s="96">
        <v>0.1</v>
      </c>
      <c r="N704" s="96">
        <v>0.36</v>
      </c>
      <c r="O704" s="94">
        <v>-30.54</v>
      </c>
      <c r="P704" s="95">
        <v>3.3500000000000002E-2</v>
      </c>
      <c r="Q704" s="96">
        <v>3</v>
      </c>
      <c r="R704" s="94">
        <v>33.18</v>
      </c>
      <c r="S704" s="14" t="s">
        <v>1580</v>
      </c>
      <c r="T704" s="128">
        <v>4339909618</v>
      </c>
      <c r="U704" s="14" t="s">
        <v>1575</v>
      </c>
    </row>
    <row r="705" spans="1:21" x14ac:dyDescent="0.55000000000000004">
      <c r="A705" s="14" t="s">
        <v>1706</v>
      </c>
      <c r="B705" s="124" t="s">
        <v>1707</v>
      </c>
      <c r="C705" s="125" t="s">
        <v>32</v>
      </c>
      <c r="D705" s="14" t="s">
        <v>31</v>
      </c>
      <c r="E705" s="14" t="s">
        <v>26</v>
      </c>
      <c r="F705" s="14" t="s">
        <v>46</v>
      </c>
      <c r="G705" s="93">
        <v>42786</v>
      </c>
      <c r="H705" s="94">
        <v>0.09</v>
      </c>
      <c r="I705" s="94">
        <v>5.57</v>
      </c>
      <c r="J705" s="95">
        <v>61.8889</v>
      </c>
      <c r="K705" s="14" t="s">
        <v>40</v>
      </c>
      <c r="L705" s="95">
        <v>0</v>
      </c>
      <c r="M705" s="96">
        <v>-0.4</v>
      </c>
      <c r="N705" s="96">
        <v>4.1399999999999997</v>
      </c>
      <c r="O705" s="94">
        <v>0.09</v>
      </c>
      <c r="P705" s="95">
        <v>-0.18909999999999999</v>
      </c>
      <c r="Q705" s="96">
        <v>0</v>
      </c>
      <c r="R705" s="94">
        <v>2.4900000000000002</v>
      </c>
      <c r="S705" s="14" t="s">
        <v>1574</v>
      </c>
      <c r="T705" s="128">
        <v>775183959</v>
      </c>
      <c r="U705" s="14" t="s">
        <v>1595</v>
      </c>
    </row>
    <row r="706" spans="1:21" x14ac:dyDescent="0.55000000000000004">
      <c r="A706" s="14" t="s">
        <v>1708</v>
      </c>
      <c r="B706" s="124" t="s">
        <v>1709</v>
      </c>
      <c r="C706" s="125" t="s">
        <v>30</v>
      </c>
      <c r="D706" s="14" t="s">
        <v>31</v>
      </c>
      <c r="E706" s="14" t="s">
        <v>26</v>
      </c>
      <c r="F706" s="14" t="s">
        <v>46</v>
      </c>
      <c r="G706" s="93">
        <v>42787</v>
      </c>
      <c r="H706" s="94">
        <v>1.52</v>
      </c>
      <c r="I706" s="94">
        <v>14.72</v>
      </c>
      <c r="J706" s="95">
        <v>9.6842000000000006</v>
      </c>
      <c r="K706" s="14" t="s">
        <v>40</v>
      </c>
      <c r="L706" s="95">
        <v>0</v>
      </c>
      <c r="M706" s="96">
        <v>-0.2</v>
      </c>
      <c r="N706" s="96">
        <v>5.15</v>
      </c>
      <c r="O706" s="94">
        <v>1.52</v>
      </c>
      <c r="P706" s="95">
        <v>-0.1208</v>
      </c>
      <c r="Q706" s="96">
        <v>0</v>
      </c>
      <c r="R706" s="94">
        <v>15.25</v>
      </c>
      <c r="S706" s="14" t="s">
        <v>1574</v>
      </c>
      <c r="T706" s="128">
        <v>1634572626</v>
      </c>
      <c r="U706" s="14" t="s">
        <v>1595</v>
      </c>
    </row>
    <row r="707" spans="1:21" x14ac:dyDescent="0.55000000000000004">
      <c r="A707" s="14" t="s">
        <v>1762</v>
      </c>
      <c r="B707" s="124" t="s">
        <v>1763</v>
      </c>
      <c r="C707" s="125" t="s">
        <v>30</v>
      </c>
      <c r="D707" s="14" t="s">
        <v>31</v>
      </c>
      <c r="E707" s="14" t="s">
        <v>32</v>
      </c>
      <c r="F707" s="14" t="s">
        <v>33</v>
      </c>
      <c r="G707" s="93">
        <v>42794</v>
      </c>
      <c r="H707" s="94">
        <v>39.729999999999997</v>
      </c>
      <c r="I707" s="94">
        <v>34.25</v>
      </c>
      <c r="J707" s="95">
        <v>0.86209999999999998</v>
      </c>
      <c r="K707" s="96">
        <v>20.76</v>
      </c>
      <c r="L707" s="95">
        <v>1.3100000000000001E-2</v>
      </c>
      <c r="M707" s="96">
        <v>1.2</v>
      </c>
      <c r="N707" s="96">
        <v>1.48</v>
      </c>
      <c r="O707" s="94">
        <v>-6.77</v>
      </c>
      <c r="P707" s="95">
        <v>6.13E-2</v>
      </c>
      <c r="Q707" s="96">
        <v>6</v>
      </c>
      <c r="R707" s="94">
        <v>27.65</v>
      </c>
      <c r="S707" s="14" t="s">
        <v>1582</v>
      </c>
      <c r="T707" s="128">
        <v>3835569409</v>
      </c>
      <c r="U707" s="14" t="s">
        <v>1575</v>
      </c>
    </row>
    <row r="708" spans="1:21" x14ac:dyDescent="0.55000000000000004">
      <c r="A708" s="14" t="s">
        <v>996</v>
      </c>
      <c r="B708" s="124" t="s">
        <v>997</v>
      </c>
      <c r="C708" s="125" t="s">
        <v>36</v>
      </c>
      <c r="D708" s="14" t="s">
        <v>37</v>
      </c>
      <c r="E708" s="14" t="s">
        <v>38</v>
      </c>
      <c r="F708" s="14" t="s">
        <v>39</v>
      </c>
      <c r="G708" s="93">
        <v>42607</v>
      </c>
      <c r="H708" s="94">
        <v>121.87</v>
      </c>
      <c r="I708" s="94">
        <v>62.56</v>
      </c>
      <c r="J708" s="95">
        <v>0.51329999999999998</v>
      </c>
      <c r="K708" s="96">
        <v>19.739999999999998</v>
      </c>
      <c r="L708" s="95">
        <v>8.8000000000000005E-3</v>
      </c>
      <c r="M708" s="96">
        <v>0.2</v>
      </c>
      <c r="N708" s="96">
        <v>1.8</v>
      </c>
      <c r="O708" s="94">
        <v>-19.940000000000001</v>
      </c>
      <c r="P708" s="95">
        <v>5.62E-2</v>
      </c>
      <c r="Q708" s="96">
        <v>4</v>
      </c>
      <c r="R708" s="94">
        <v>52.23</v>
      </c>
      <c r="S708" s="14" t="s">
        <v>1585</v>
      </c>
      <c r="T708" s="128">
        <v>22217324163</v>
      </c>
      <c r="U708" s="14" t="s">
        <v>1573</v>
      </c>
    </row>
    <row r="709" spans="1:21" x14ac:dyDescent="0.55000000000000004">
      <c r="A709" s="14" t="s">
        <v>998</v>
      </c>
      <c r="B709" s="124" t="s">
        <v>999</v>
      </c>
      <c r="C709" s="125" t="s">
        <v>24</v>
      </c>
      <c r="D709" s="14" t="s">
        <v>37</v>
      </c>
      <c r="E709" s="14" t="s">
        <v>38</v>
      </c>
      <c r="F709" s="14" t="s">
        <v>39</v>
      </c>
      <c r="G709" s="93">
        <v>42773</v>
      </c>
      <c r="H709" s="94">
        <v>274.92</v>
      </c>
      <c r="I709" s="94">
        <v>85.19</v>
      </c>
      <c r="J709" s="95">
        <v>0.30990000000000001</v>
      </c>
      <c r="K709" s="96">
        <v>11.93</v>
      </c>
      <c r="L709" s="95">
        <v>2.41E-2</v>
      </c>
      <c r="M709" s="96">
        <v>1.7</v>
      </c>
      <c r="N709" s="96">
        <v>1.9</v>
      </c>
      <c r="O709" s="94">
        <v>-62.03</v>
      </c>
      <c r="P709" s="95">
        <v>1.72E-2</v>
      </c>
      <c r="Q709" s="96">
        <v>5</v>
      </c>
      <c r="R709" s="94">
        <v>75.72</v>
      </c>
      <c r="S709" s="14" t="s">
        <v>1596</v>
      </c>
      <c r="T709" s="128">
        <v>10009123066</v>
      </c>
      <c r="U709" s="14" t="s">
        <v>1573</v>
      </c>
    </row>
    <row r="710" spans="1:21" x14ac:dyDescent="0.55000000000000004">
      <c r="A710" s="14" t="s">
        <v>1000</v>
      </c>
      <c r="B710" s="124" t="s">
        <v>1001</v>
      </c>
      <c r="C710" s="125" t="s">
        <v>118</v>
      </c>
      <c r="D710" s="14" t="s">
        <v>37</v>
      </c>
      <c r="E710" s="14" t="s">
        <v>32</v>
      </c>
      <c r="F710" s="14" t="s">
        <v>44</v>
      </c>
      <c r="G710" s="93">
        <v>42509</v>
      </c>
      <c r="H710" s="94">
        <v>61.18</v>
      </c>
      <c r="I710" s="94">
        <v>54.48</v>
      </c>
      <c r="J710" s="95">
        <v>0.89049999999999996</v>
      </c>
      <c r="K710" s="96">
        <v>27.1</v>
      </c>
      <c r="L710" s="95">
        <v>7.3000000000000001E-3</v>
      </c>
      <c r="M710" s="96">
        <v>1</v>
      </c>
      <c r="N710" s="96">
        <v>8.5500000000000007</v>
      </c>
      <c r="O710" s="94">
        <v>-5.89</v>
      </c>
      <c r="P710" s="95">
        <v>9.2999999999999999E-2</v>
      </c>
      <c r="Q710" s="96">
        <v>0</v>
      </c>
      <c r="R710" s="94">
        <v>25.06</v>
      </c>
      <c r="S710" s="14" t="s">
        <v>1581</v>
      </c>
      <c r="T710" s="128">
        <v>9954763611</v>
      </c>
      <c r="U710" s="14" t="s">
        <v>1575</v>
      </c>
    </row>
    <row r="711" spans="1:21" x14ac:dyDescent="0.55000000000000004">
      <c r="A711" s="14" t="s">
        <v>1002</v>
      </c>
      <c r="B711" s="124" t="s">
        <v>1003</v>
      </c>
      <c r="C711" s="125" t="s">
        <v>36</v>
      </c>
      <c r="D711" s="14" t="s">
        <v>37</v>
      </c>
      <c r="E711" s="14" t="s">
        <v>38</v>
      </c>
      <c r="F711" s="14" t="s">
        <v>39</v>
      </c>
      <c r="G711" s="93">
        <v>42555</v>
      </c>
      <c r="H711" s="94">
        <v>176.92</v>
      </c>
      <c r="I711" s="94">
        <v>98.21</v>
      </c>
      <c r="J711" s="95">
        <v>0.55510000000000004</v>
      </c>
      <c r="K711" s="96">
        <v>21.35</v>
      </c>
      <c r="L711" s="95">
        <v>1.4800000000000001E-2</v>
      </c>
      <c r="M711" s="96">
        <v>1.1000000000000001</v>
      </c>
      <c r="N711" s="96">
        <v>1.64</v>
      </c>
      <c r="O711" s="94">
        <v>-34.42</v>
      </c>
      <c r="P711" s="95">
        <v>6.4299999999999996E-2</v>
      </c>
      <c r="Q711" s="96">
        <v>7</v>
      </c>
      <c r="R711" s="94">
        <v>60.03</v>
      </c>
      <c r="S711" s="14" t="s">
        <v>1593</v>
      </c>
      <c r="T711" s="128">
        <v>76766570672</v>
      </c>
      <c r="U711" s="14" t="s">
        <v>1573</v>
      </c>
    </row>
    <row r="712" spans="1:21" x14ac:dyDescent="0.55000000000000004">
      <c r="A712" s="14" t="s">
        <v>1004</v>
      </c>
      <c r="B712" s="124" t="s">
        <v>1005</v>
      </c>
      <c r="C712" s="125" t="s">
        <v>36</v>
      </c>
      <c r="D712" s="14" t="s">
        <v>37</v>
      </c>
      <c r="E712" s="14" t="s">
        <v>32</v>
      </c>
      <c r="F712" s="14" t="s">
        <v>44</v>
      </c>
      <c r="G712" s="93">
        <v>42780</v>
      </c>
      <c r="H712" s="94">
        <v>92.21</v>
      </c>
      <c r="I712" s="94">
        <v>76.62</v>
      </c>
      <c r="J712" s="95">
        <v>0.83089999999999997</v>
      </c>
      <c r="K712" s="96">
        <v>24.48</v>
      </c>
      <c r="L712" s="95">
        <v>2.1399999999999999E-2</v>
      </c>
      <c r="M712" s="96">
        <v>1.2</v>
      </c>
      <c r="N712" s="96">
        <v>1.64</v>
      </c>
      <c r="O712" s="94">
        <v>1.47</v>
      </c>
      <c r="P712" s="95">
        <v>7.9899999999999999E-2</v>
      </c>
      <c r="Q712" s="96">
        <v>14</v>
      </c>
      <c r="R712" s="94">
        <v>28.78</v>
      </c>
      <c r="S712" s="14" t="s">
        <v>1572</v>
      </c>
      <c r="T712" s="128">
        <v>76542817288</v>
      </c>
      <c r="U712" s="14" t="s">
        <v>1573</v>
      </c>
    </row>
    <row r="713" spans="1:21" x14ac:dyDescent="0.55000000000000004">
      <c r="A713" s="14" t="s">
        <v>1006</v>
      </c>
      <c r="B713" s="124" t="s">
        <v>1007</v>
      </c>
      <c r="C713" s="125" t="s">
        <v>36</v>
      </c>
      <c r="D713" s="14" t="s">
        <v>37</v>
      </c>
      <c r="E713" s="14" t="s">
        <v>38</v>
      </c>
      <c r="F713" s="14" t="s">
        <v>39</v>
      </c>
      <c r="G713" s="93">
        <v>42547</v>
      </c>
      <c r="H713" s="94">
        <v>89.55</v>
      </c>
      <c r="I713" s="94">
        <v>47.3</v>
      </c>
      <c r="J713" s="95">
        <v>0.5282</v>
      </c>
      <c r="K713" s="96">
        <v>20.3</v>
      </c>
      <c r="L713" s="95">
        <v>1.6999999999999999E-3</v>
      </c>
      <c r="M713" s="96">
        <v>1.6</v>
      </c>
      <c r="N713" s="96">
        <v>1.75</v>
      </c>
      <c r="O713" s="94">
        <v>-12.15</v>
      </c>
      <c r="P713" s="95">
        <v>5.8999999999999997E-2</v>
      </c>
      <c r="Q713" s="96">
        <v>0</v>
      </c>
      <c r="R713" s="94">
        <v>32.81</v>
      </c>
      <c r="S713" s="14" t="s">
        <v>1600</v>
      </c>
      <c r="T713" s="128">
        <v>12961954621</v>
      </c>
      <c r="U713" s="14" t="s">
        <v>1573</v>
      </c>
    </row>
    <row r="714" spans="1:21" x14ac:dyDescent="0.55000000000000004">
      <c r="A714" s="14" t="s">
        <v>1272</v>
      </c>
      <c r="B714" s="124" t="s">
        <v>1009</v>
      </c>
      <c r="C714" s="125" t="s">
        <v>57</v>
      </c>
      <c r="D714" s="14" t="s">
        <v>37</v>
      </c>
      <c r="E714" s="14" t="s">
        <v>32</v>
      </c>
      <c r="F714" s="14" t="s">
        <v>44</v>
      </c>
      <c r="G714" s="93">
        <v>42533</v>
      </c>
      <c r="H714" s="94">
        <v>19.190000000000001</v>
      </c>
      <c r="I714" s="94">
        <v>20.62</v>
      </c>
      <c r="J714" s="95">
        <v>1.0745</v>
      </c>
      <c r="K714" s="96">
        <v>41.24</v>
      </c>
      <c r="L714" s="95">
        <v>0</v>
      </c>
      <c r="M714" s="96">
        <v>0.2</v>
      </c>
      <c r="N714" s="96">
        <v>2.92</v>
      </c>
      <c r="O714" s="94">
        <v>0.66</v>
      </c>
      <c r="P714" s="95">
        <v>0.16370000000000001</v>
      </c>
      <c r="Q714" s="96">
        <v>0</v>
      </c>
      <c r="R714" s="94">
        <v>6.06</v>
      </c>
      <c r="S714" s="14" t="s">
        <v>1587</v>
      </c>
      <c r="T714" s="128">
        <v>8446616988</v>
      </c>
      <c r="U714" s="14" t="s">
        <v>1575</v>
      </c>
    </row>
    <row r="715" spans="1:21" x14ac:dyDescent="0.55000000000000004">
      <c r="A715" s="14" t="s">
        <v>1010</v>
      </c>
      <c r="B715" s="124" t="s">
        <v>1011</v>
      </c>
      <c r="C715" s="125" t="s">
        <v>49</v>
      </c>
      <c r="D715" s="14" t="s">
        <v>31</v>
      </c>
      <c r="E715" s="14" t="s">
        <v>38</v>
      </c>
      <c r="F715" s="14" t="s">
        <v>89</v>
      </c>
      <c r="G715" s="93">
        <v>42608</v>
      </c>
      <c r="H715" s="94">
        <v>198.32</v>
      </c>
      <c r="I715" s="94">
        <v>125.6</v>
      </c>
      <c r="J715" s="95">
        <v>0.63329999999999997</v>
      </c>
      <c r="K715" s="96">
        <v>20.03</v>
      </c>
      <c r="L715" s="95">
        <v>3.2000000000000002E-3</v>
      </c>
      <c r="M715" s="96">
        <v>1.1000000000000001</v>
      </c>
      <c r="N715" s="96">
        <v>1.27</v>
      </c>
      <c r="O715" s="94">
        <v>-36.909999999999997</v>
      </c>
      <c r="P715" s="95">
        <v>5.7700000000000001E-2</v>
      </c>
      <c r="Q715" s="96">
        <v>3</v>
      </c>
      <c r="R715" s="94">
        <v>84.63</v>
      </c>
      <c r="S715" s="14" t="s">
        <v>1591</v>
      </c>
      <c r="T715" s="128">
        <v>12245291970</v>
      </c>
      <c r="U715" s="14" t="s">
        <v>1573</v>
      </c>
    </row>
    <row r="716" spans="1:21" x14ac:dyDescent="0.55000000000000004">
      <c r="A716" s="14" t="s">
        <v>1012</v>
      </c>
      <c r="B716" s="124" t="s">
        <v>1013</v>
      </c>
      <c r="C716" s="125" t="s">
        <v>30</v>
      </c>
      <c r="D716" s="14" t="s">
        <v>31</v>
      </c>
      <c r="E716" s="14" t="s">
        <v>32</v>
      </c>
      <c r="F716" s="14" t="s">
        <v>33</v>
      </c>
      <c r="G716" s="93">
        <v>42794</v>
      </c>
      <c r="H716" s="94">
        <v>173.14</v>
      </c>
      <c r="I716" s="94">
        <v>165.38</v>
      </c>
      <c r="J716" s="95">
        <v>0.95520000000000005</v>
      </c>
      <c r="K716" s="96">
        <v>22.32</v>
      </c>
      <c r="L716" s="95">
        <v>1.44E-2</v>
      </c>
      <c r="M716" s="96">
        <v>0.7</v>
      </c>
      <c r="N716" s="96">
        <v>0.69</v>
      </c>
      <c r="O716" s="94">
        <v>-52.33</v>
      </c>
      <c r="P716" s="95">
        <v>6.9099999999999995E-2</v>
      </c>
      <c r="Q716" s="96">
        <v>8</v>
      </c>
      <c r="R716" s="94">
        <v>92.37</v>
      </c>
      <c r="S716" s="14" t="s">
        <v>1591</v>
      </c>
      <c r="T716" s="128">
        <v>159541804768</v>
      </c>
      <c r="U716" s="14" t="s">
        <v>1573</v>
      </c>
    </row>
    <row r="717" spans="1:21" x14ac:dyDescent="0.55000000000000004">
      <c r="A717" s="14" t="s">
        <v>1764</v>
      </c>
      <c r="B717" s="124" t="s">
        <v>1765</v>
      </c>
      <c r="C717" s="125" t="s">
        <v>25</v>
      </c>
      <c r="D717" s="14" t="s">
        <v>31</v>
      </c>
      <c r="E717" s="14" t="s">
        <v>26</v>
      </c>
      <c r="F717" s="14" t="s">
        <v>46</v>
      </c>
      <c r="G717" s="93">
        <v>42792</v>
      </c>
      <c r="H717" s="94">
        <v>1.72</v>
      </c>
      <c r="I717" s="94">
        <v>28.97</v>
      </c>
      <c r="J717" s="95">
        <v>16.843</v>
      </c>
      <c r="K717" s="96">
        <v>724.25</v>
      </c>
      <c r="L717" s="95">
        <v>8.2799999999999999E-2</v>
      </c>
      <c r="M717" s="105" t="e">
        <v>#N/A</v>
      </c>
      <c r="N717" s="96">
        <v>0.43</v>
      </c>
      <c r="O717" s="94">
        <v>-29.74</v>
      </c>
      <c r="P717" s="95">
        <v>3.5788000000000002</v>
      </c>
      <c r="Q717" s="96">
        <v>2</v>
      </c>
      <c r="R717" s="94">
        <v>0</v>
      </c>
      <c r="S717" s="14" t="s">
        <v>1580</v>
      </c>
      <c r="T717" s="128">
        <v>4559902922</v>
      </c>
      <c r="U717" s="14" t="s">
        <v>1575</v>
      </c>
    </row>
    <row r="718" spans="1:21" x14ac:dyDescent="0.55000000000000004">
      <c r="A718" s="14" t="s">
        <v>1014</v>
      </c>
      <c r="B718" s="124" t="s">
        <v>1015</v>
      </c>
      <c r="C718" s="125" t="s">
        <v>57</v>
      </c>
      <c r="D718" s="14" t="s">
        <v>37</v>
      </c>
      <c r="E718" s="14" t="s">
        <v>26</v>
      </c>
      <c r="F718" s="14" t="s">
        <v>50</v>
      </c>
      <c r="G718" s="93">
        <v>42613</v>
      </c>
      <c r="H718" s="94">
        <v>29.87</v>
      </c>
      <c r="I718" s="94">
        <v>48.83</v>
      </c>
      <c r="J718" s="95">
        <v>1.6348</v>
      </c>
      <c r="K718" s="96">
        <v>19.149999999999999</v>
      </c>
      <c r="L718" s="95">
        <v>1.52E-2</v>
      </c>
      <c r="M718" s="96">
        <v>1.5</v>
      </c>
      <c r="N718" s="14" t="s">
        <v>40</v>
      </c>
      <c r="O718" s="14" t="s">
        <v>40</v>
      </c>
      <c r="P718" s="95">
        <v>5.3199999999999997E-2</v>
      </c>
      <c r="Q718" s="96">
        <v>8</v>
      </c>
      <c r="R718" s="94">
        <v>41.77</v>
      </c>
      <c r="S718" s="14" t="s">
        <v>1588</v>
      </c>
      <c r="T718" s="128">
        <v>11267150252</v>
      </c>
      <c r="U718" s="14" t="s">
        <v>1573</v>
      </c>
    </row>
    <row r="719" spans="1:21" x14ac:dyDescent="0.55000000000000004">
      <c r="A719" s="14" t="s">
        <v>1016</v>
      </c>
      <c r="B719" s="124" t="s">
        <v>1017</v>
      </c>
      <c r="C719" s="125" t="s">
        <v>49</v>
      </c>
      <c r="D719" s="14" t="s">
        <v>31</v>
      </c>
      <c r="E719" s="14" t="s">
        <v>32</v>
      </c>
      <c r="F719" s="14" t="s">
        <v>33</v>
      </c>
      <c r="G719" s="93">
        <v>42583</v>
      </c>
      <c r="H719" s="94">
        <v>132.84</v>
      </c>
      <c r="I719" s="94">
        <v>107.94</v>
      </c>
      <c r="J719" s="95">
        <v>0.81259999999999999</v>
      </c>
      <c r="K719" s="96">
        <v>21.12</v>
      </c>
      <c r="L719" s="95">
        <v>2.0400000000000001E-2</v>
      </c>
      <c r="M719" s="96">
        <v>0.7</v>
      </c>
      <c r="N719" s="96">
        <v>1.48</v>
      </c>
      <c r="O719" s="94">
        <v>-36.549999999999997</v>
      </c>
      <c r="P719" s="95">
        <v>6.3100000000000003E-2</v>
      </c>
      <c r="Q719" s="96">
        <v>10</v>
      </c>
      <c r="R719" s="94">
        <v>51.35</v>
      </c>
      <c r="S719" s="14" t="s">
        <v>1631</v>
      </c>
      <c r="T719" s="128">
        <v>87645388499</v>
      </c>
      <c r="U719" s="14" t="s">
        <v>1573</v>
      </c>
    </row>
    <row r="720" spans="1:21" x14ac:dyDescent="0.55000000000000004">
      <c r="A720" s="14" t="s">
        <v>1018</v>
      </c>
      <c r="B720" s="124" t="s">
        <v>1019</v>
      </c>
      <c r="C720" s="125" t="s">
        <v>49</v>
      </c>
      <c r="D720" s="14" t="s">
        <v>31</v>
      </c>
      <c r="E720" s="14" t="s">
        <v>32</v>
      </c>
      <c r="F720" s="14" t="s">
        <v>33</v>
      </c>
      <c r="G720" s="93">
        <v>42778</v>
      </c>
      <c r="H720" s="94">
        <v>117.21</v>
      </c>
      <c r="I720" s="94">
        <v>105.76</v>
      </c>
      <c r="J720" s="95">
        <v>0.90229999999999999</v>
      </c>
      <c r="K720" s="96">
        <v>22.13</v>
      </c>
      <c r="L720" s="95">
        <v>2.9499999999999998E-2</v>
      </c>
      <c r="M720" s="96">
        <v>0.9</v>
      </c>
      <c r="N720" s="96">
        <v>1.1299999999999999</v>
      </c>
      <c r="O720" s="94">
        <v>-30.35</v>
      </c>
      <c r="P720" s="95">
        <v>6.8099999999999994E-2</v>
      </c>
      <c r="Q720" s="96">
        <v>8</v>
      </c>
      <c r="R720" s="94">
        <v>8.02</v>
      </c>
      <c r="S720" s="14" t="s">
        <v>1606</v>
      </c>
      <c r="T720" s="128">
        <v>92490966561</v>
      </c>
      <c r="U720" s="14" t="s">
        <v>1573</v>
      </c>
    </row>
    <row r="721" spans="1:21" x14ac:dyDescent="0.55000000000000004">
      <c r="A721" s="14" t="s">
        <v>1020</v>
      </c>
      <c r="B721" s="124" t="s">
        <v>1021</v>
      </c>
      <c r="C721" s="125" t="s">
        <v>36</v>
      </c>
      <c r="D721" s="14" t="s">
        <v>25</v>
      </c>
      <c r="E721" s="14" t="s">
        <v>32</v>
      </c>
      <c r="F721" s="14" t="s">
        <v>125</v>
      </c>
      <c r="G721" s="93">
        <v>42570</v>
      </c>
      <c r="H721" s="94">
        <v>27.71</v>
      </c>
      <c r="I721" s="94">
        <v>26.03</v>
      </c>
      <c r="J721" s="95">
        <v>0.93940000000000001</v>
      </c>
      <c r="K721" s="96">
        <v>14.71</v>
      </c>
      <c r="L721" s="95">
        <v>0</v>
      </c>
      <c r="M721" s="96">
        <v>0.7</v>
      </c>
      <c r="N721" s="96">
        <v>2.36</v>
      </c>
      <c r="O721" s="94">
        <v>1.43</v>
      </c>
      <c r="P721" s="95">
        <v>3.1E-2</v>
      </c>
      <c r="Q721" s="96">
        <v>0</v>
      </c>
      <c r="R721" s="94">
        <v>20.09</v>
      </c>
      <c r="S721" s="14" t="s">
        <v>1577</v>
      </c>
      <c r="T721" s="128">
        <v>3015435174</v>
      </c>
      <c r="U721" s="14" t="s">
        <v>1575</v>
      </c>
    </row>
    <row r="722" spans="1:21" x14ac:dyDescent="0.55000000000000004">
      <c r="A722" s="14" t="s">
        <v>1022</v>
      </c>
      <c r="B722" s="124" t="s">
        <v>1023</v>
      </c>
      <c r="C722" s="125" t="s">
        <v>49</v>
      </c>
      <c r="D722" s="14" t="s">
        <v>31</v>
      </c>
      <c r="E722" s="14" t="s">
        <v>38</v>
      </c>
      <c r="F722" s="14" t="s">
        <v>89</v>
      </c>
      <c r="G722" s="93">
        <v>42608</v>
      </c>
      <c r="H722" s="94">
        <v>202</v>
      </c>
      <c r="I722" s="94">
        <v>128.03</v>
      </c>
      <c r="J722" s="95">
        <v>0.63380000000000003</v>
      </c>
      <c r="K722" s="96">
        <v>24.39</v>
      </c>
      <c r="L722" s="95">
        <v>0</v>
      </c>
      <c r="M722" s="96">
        <v>2.5</v>
      </c>
      <c r="N722" s="96">
        <v>0.84</v>
      </c>
      <c r="O722" s="94">
        <v>-105.73</v>
      </c>
      <c r="P722" s="95">
        <v>7.9399999999999998E-2</v>
      </c>
      <c r="Q722" s="96">
        <v>0</v>
      </c>
      <c r="R722" s="94">
        <v>49.07</v>
      </c>
      <c r="S722" s="14" t="s">
        <v>1583</v>
      </c>
      <c r="T722" s="128">
        <v>11147272404</v>
      </c>
      <c r="U722" s="14" t="s">
        <v>1573</v>
      </c>
    </row>
    <row r="723" spans="1:21" x14ac:dyDescent="0.55000000000000004">
      <c r="A723" s="14" t="s">
        <v>1024</v>
      </c>
      <c r="B723" s="124" t="s">
        <v>1025</v>
      </c>
      <c r="C723" s="125" t="s">
        <v>36</v>
      </c>
      <c r="D723" s="14" t="s">
        <v>25</v>
      </c>
      <c r="E723" s="14" t="s">
        <v>32</v>
      </c>
      <c r="F723" s="14" t="s">
        <v>125</v>
      </c>
      <c r="G723" s="93">
        <v>42769</v>
      </c>
      <c r="H723" s="94">
        <v>53.73</v>
      </c>
      <c r="I723" s="94">
        <v>55</v>
      </c>
      <c r="J723" s="95">
        <v>1.0236000000000001</v>
      </c>
      <c r="K723" s="96">
        <v>17.03</v>
      </c>
      <c r="L723" s="95">
        <v>1.95E-2</v>
      </c>
      <c r="M723" s="96">
        <v>0.8</v>
      </c>
      <c r="N723" s="14" t="s">
        <v>40</v>
      </c>
      <c r="O723" s="14" t="s">
        <v>40</v>
      </c>
      <c r="P723" s="95">
        <v>4.2599999999999999E-2</v>
      </c>
      <c r="Q723" s="96">
        <v>7</v>
      </c>
      <c r="R723" s="94">
        <v>43.28</v>
      </c>
      <c r="S723" s="14" t="s">
        <v>1601</v>
      </c>
      <c r="T723" s="128">
        <v>93495188765</v>
      </c>
      <c r="U723" s="14" t="s">
        <v>1573</v>
      </c>
    </row>
    <row r="724" spans="1:21" x14ac:dyDescent="0.55000000000000004">
      <c r="A724" s="14" t="s">
        <v>1026</v>
      </c>
      <c r="B724" s="124" t="s">
        <v>1027</v>
      </c>
      <c r="C724" s="125" t="s">
        <v>84</v>
      </c>
      <c r="D724" s="14" t="s">
        <v>25</v>
      </c>
      <c r="E724" s="14" t="s">
        <v>38</v>
      </c>
      <c r="F724" s="14" t="s">
        <v>131</v>
      </c>
      <c r="G724" s="93">
        <v>42508</v>
      </c>
      <c r="H724" s="94">
        <v>174.94</v>
      </c>
      <c r="I724" s="94">
        <v>112.55</v>
      </c>
      <c r="J724" s="95">
        <v>0.64339999999999997</v>
      </c>
      <c r="K724" s="96">
        <v>14.71</v>
      </c>
      <c r="L724" s="95">
        <v>2.2700000000000001E-2</v>
      </c>
      <c r="M724" s="96">
        <v>1.1000000000000001</v>
      </c>
      <c r="N724" s="96">
        <v>1.34</v>
      </c>
      <c r="O724" s="94">
        <v>-39.33</v>
      </c>
      <c r="P724" s="95">
        <v>3.1099999999999999E-2</v>
      </c>
      <c r="Q724" s="96">
        <v>20</v>
      </c>
      <c r="R724" s="94">
        <v>79.77</v>
      </c>
      <c r="S724" s="14" t="s">
        <v>1610</v>
      </c>
      <c r="T724" s="128">
        <v>90982025708</v>
      </c>
      <c r="U724" s="14" t="s">
        <v>1573</v>
      </c>
    </row>
    <row r="725" spans="1:21" x14ac:dyDescent="0.55000000000000004">
      <c r="A725" s="14" t="s">
        <v>1028</v>
      </c>
      <c r="B725" s="124" t="s">
        <v>1029</v>
      </c>
      <c r="C725" s="125" t="s">
        <v>57</v>
      </c>
      <c r="D725" s="14" t="s">
        <v>37</v>
      </c>
      <c r="E725" s="14" t="s">
        <v>32</v>
      </c>
      <c r="F725" s="14" t="s">
        <v>44</v>
      </c>
      <c r="G725" s="93">
        <v>42547</v>
      </c>
      <c r="H725" s="94">
        <v>89.37</v>
      </c>
      <c r="I725" s="94">
        <v>87.94</v>
      </c>
      <c r="J725" s="95">
        <v>0.98399999999999999</v>
      </c>
      <c r="K725" s="96">
        <v>37.909999999999997</v>
      </c>
      <c r="L725" s="95">
        <v>1.5699999999999999E-2</v>
      </c>
      <c r="M725" s="96">
        <v>1</v>
      </c>
      <c r="N725" s="96">
        <v>4.74</v>
      </c>
      <c r="O725" s="94">
        <v>-0.37</v>
      </c>
      <c r="P725" s="95">
        <v>0.14699999999999999</v>
      </c>
      <c r="Q725" s="96">
        <v>8</v>
      </c>
      <c r="R725" s="94">
        <v>28.51</v>
      </c>
      <c r="S725" s="14" t="s">
        <v>1594</v>
      </c>
      <c r="T725" s="128">
        <v>203091782152</v>
      </c>
      <c r="U725" s="14" t="s">
        <v>1573</v>
      </c>
    </row>
    <row r="726" spans="1:21" x14ac:dyDescent="0.55000000000000004">
      <c r="A726" s="14" t="s">
        <v>1030</v>
      </c>
      <c r="B726" s="124" t="s">
        <v>1031</v>
      </c>
      <c r="C726" s="125" t="s">
        <v>57</v>
      </c>
      <c r="D726" s="14" t="s">
        <v>37</v>
      </c>
      <c r="E726" s="14" t="s">
        <v>26</v>
      </c>
      <c r="F726" s="14" t="s">
        <v>50</v>
      </c>
      <c r="G726" s="93">
        <v>42552</v>
      </c>
      <c r="H726" s="94">
        <v>67.75</v>
      </c>
      <c r="I726" s="94">
        <v>83.89</v>
      </c>
      <c r="J726" s="95">
        <v>1.2382</v>
      </c>
      <c r="K726" s="96">
        <v>20.56</v>
      </c>
      <c r="L726" s="95">
        <v>0</v>
      </c>
      <c r="M726" s="96">
        <v>0.7</v>
      </c>
      <c r="N726" s="96">
        <v>1.64</v>
      </c>
      <c r="O726" s="94">
        <v>6.2</v>
      </c>
      <c r="P726" s="95">
        <v>6.0299999999999999E-2</v>
      </c>
      <c r="Q726" s="96">
        <v>0</v>
      </c>
      <c r="R726" s="94">
        <v>41.56</v>
      </c>
      <c r="S726" s="14" t="s">
        <v>1591</v>
      </c>
      <c r="T726" s="128">
        <v>7796987290</v>
      </c>
      <c r="U726" s="14" t="s">
        <v>1575</v>
      </c>
    </row>
    <row r="727" spans="1:21" x14ac:dyDescent="0.55000000000000004">
      <c r="A727" s="14" t="s">
        <v>1032</v>
      </c>
      <c r="B727" s="124" t="s">
        <v>1033</v>
      </c>
      <c r="C727" s="125" t="s">
        <v>43</v>
      </c>
      <c r="D727" s="14" t="s">
        <v>37</v>
      </c>
      <c r="E727" s="14" t="s">
        <v>32</v>
      </c>
      <c r="F727" s="14" t="s">
        <v>44</v>
      </c>
      <c r="G727" s="93">
        <v>42583</v>
      </c>
      <c r="H727" s="94">
        <v>62.96</v>
      </c>
      <c r="I727" s="94">
        <v>52.45</v>
      </c>
      <c r="J727" s="95">
        <v>0.83309999999999995</v>
      </c>
      <c r="K727" s="96">
        <v>19.28</v>
      </c>
      <c r="L727" s="95">
        <v>2.7300000000000001E-2</v>
      </c>
      <c r="M727" s="96">
        <v>0.8</v>
      </c>
      <c r="N727" s="96">
        <v>1.53</v>
      </c>
      <c r="O727" s="94">
        <v>-2.27</v>
      </c>
      <c r="P727" s="95">
        <v>5.3900000000000003E-2</v>
      </c>
      <c r="Q727" s="96">
        <v>20</v>
      </c>
      <c r="R727" s="94">
        <v>26.92</v>
      </c>
      <c r="S727" s="14" t="s">
        <v>1587</v>
      </c>
      <c r="T727" s="128">
        <v>21703248838</v>
      </c>
      <c r="U727" s="14" t="s">
        <v>1573</v>
      </c>
    </row>
    <row r="728" spans="1:21" x14ac:dyDescent="0.55000000000000004">
      <c r="A728" s="14" t="s">
        <v>1034</v>
      </c>
      <c r="B728" s="124" t="s">
        <v>1035</v>
      </c>
      <c r="C728" s="125" t="s">
        <v>57</v>
      </c>
      <c r="D728" s="14" t="s">
        <v>31</v>
      </c>
      <c r="E728" s="14" t="s">
        <v>38</v>
      </c>
      <c r="F728" s="14" t="s">
        <v>89</v>
      </c>
      <c r="G728" s="93">
        <v>42532</v>
      </c>
      <c r="H728" s="94">
        <v>109.65</v>
      </c>
      <c r="I728" s="94">
        <v>43.45</v>
      </c>
      <c r="J728" s="95">
        <v>0.39629999999999999</v>
      </c>
      <c r="K728" s="96">
        <v>9.17</v>
      </c>
      <c r="L728" s="95">
        <v>3.6799999999999999E-2</v>
      </c>
      <c r="M728" s="96">
        <v>1.3</v>
      </c>
      <c r="N728" s="96">
        <v>1.06</v>
      </c>
      <c r="O728" s="94">
        <v>-35.08</v>
      </c>
      <c r="P728" s="95">
        <v>3.3E-3</v>
      </c>
      <c r="Q728" s="96">
        <v>7</v>
      </c>
      <c r="R728" s="94">
        <v>31.49</v>
      </c>
      <c r="S728" s="14" t="s">
        <v>1593</v>
      </c>
      <c r="T728" s="128">
        <v>17216684136</v>
      </c>
      <c r="U728" s="14" t="s">
        <v>1573</v>
      </c>
    </row>
    <row r="729" spans="1:21" x14ac:dyDescent="0.55000000000000004">
      <c r="A729" s="14" t="s">
        <v>1036</v>
      </c>
      <c r="B729" s="124" t="s">
        <v>1037</v>
      </c>
      <c r="C729" s="125" t="s">
        <v>24</v>
      </c>
      <c r="D729" s="14" t="s">
        <v>37</v>
      </c>
      <c r="E729" s="14" t="s">
        <v>38</v>
      </c>
      <c r="F729" s="14" t="s">
        <v>39</v>
      </c>
      <c r="G729" s="93">
        <v>42794</v>
      </c>
      <c r="H729" s="94">
        <v>166.75</v>
      </c>
      <c r="I729" s="94">
        <v>67.95</v>
      </c>
      <c r="J729" s="95">
        <v>0.40749999999999997</v>
      </c>
      <c r="K729" s="96">
        <v>12.27</v>
      </c>
      <c r="L729" s="95">
        <v>3.5299999999999998E-2</v>
      </c>
      <c r="M729" s="96">
        <v>1.4</v>
      </c>
      <c r="N729" s="96">
        <v>2.02</v>
      </c>
      <c r="O729" s="94">
        <v>-20.149999999999999</v>
      </c>
      <c r="P729" s="95">
        <v>1.8800000000000001E-2</v>
      </c>
      <c r="Q729" s="96">
        <v>7</v>
      </c>
      <c r="R729" s="94">
        <v>64.459999999999994</v>
      </c>
      <c r="S729" s="14" t="s">
        <v>1596</v>
      </c>
      <c r="T729" s="128">
        <v>30887683432</v>
      </c>
      <c r="U729" s="14" t="s">
        <v>1573</v>
      </c>
    </row>
    <row r="730" spans="1:21" x14ac:dyDescent="0.55000000000000004">
      <c r="A730" s="14" t="s">
        <v>1038</v>
      </c>
      <c r="B730" s="124" t="s">
        <v>1039</v>
      </c>
      <c r="C730" s="125" t="s">
        <v>32</v>
      </c>
      <c r="D730" s="14" t="s">
        <v>31</v>
      </c>
      <c r="E730" s="14" t="s">
        <v>26</v>
      </c>
      <c r="F730" s="14" t="s">
        <v>46</v>
      </c>
      <c r="G730" s="93">
        <v>42571</v>
      </c>
      <c r="H730" s="94">
        <v>70.84</v>
      </c>
      <c r="I730" s="94">
        <v>120.61</v>
      </c>
      <c r="J730" s="95">
        <v>1.7025999999999999</v>
      </c>
      <c r="K730" s="96">
        <v>65.55</v>
      </c>
      <c r="L730" s="95">
        <v>4.1000000000000003E-3</v>
      </c>
      <c r="M730" s="96">
        <v>1.2</v>
      </c>
      <c r="N730" s="96">
        <v>2.83</v>
      </c>
      <c r="O730" s="94">
        <v>-20.81</v>
      </c>
      <c r="P730" s="95">
        <v>0.28520000000000001</v>
      </c>
      <c r="Q730" s="96">
        <v>3</v>
      </c>
      <c r="R730" s="94">
        <v>49.54</v>
      </c>
      <c r="S730" s="14" t="s">
        <v>1582</v>
      </c>
      <c r="T730" s="128">
        <v>16340085607</v>
      </c>
      <c r="U730" s="14" t="s">
        <v>1573</v>
      </c>
    </row>
    <row r="731" spans="1:21" x14ac:dyDescent="0.55000000000000004">
      <c r="A731" s="14" t="s">
        <v>1040</v>
      </c>
      <c r="B731" s="124" t="s">
        <v>1041</v>
      </c>
      <c r="C731" s="125" t="s">
        <v>118</v>
      </c>
      <c r="D731" s="14" t="s">
        <v>37</v>
      </c>
      <c r="E731" s="14" t="s">
        <v>26</v>
      </c>
      <c r="F731" s="14" t="s">
        <v>50</v>
      </c>
      <c r="G731" s="93">
        <v>42569</v>
      </c>
      <c r="H731" s="94">
        <v>81.739999999999995</v>
      </c>
      <c r="I731" s="94">
        <v>109.87</v>
      </c>
      <c r="J731" s="95">
        <v>1.3441000000000001</v>
      </c>
      <c r="K731" s="96">
        <v>28.76</v>
      </c>
      <c r="L731" s="95">
        <v>2.29E-2</v>
      </c>
      <c r="M731" s="96">
        <v>0.9</v>
      </c>
      <c r="N731" s="14" t="s">
        <v>40</v>
      </c>
      <c r="O731" s="14" t="s">
        <v>40</v>
      </c>
      <c r="P731" s="95">
        <v>0.1013</v>
      </c>
      <c r="Q731" s="96">
        <v>0</v>
      </c>
      <c r="R731" s="94">
        <v>53.99</v>
      </c>
      <c r="S731" s="14" t="s">
        <v>1580</v>
      </c>
      <c r="T731" s="128">
        <v>20885336817</v>
      </c>
      <c r="U731" s="14" t="s">
        <v>1573</v>
      </c>
    </row>
    <row r="732" spans="1:21" x14ac:dyDescent="0.55000000000000004">
      <c r="A732" s="14" t="s">
        <v>1042</v>
      </c>
      <c r="B732" s="124" t="s">
        <v>1043</v>
      </c>
      <c r="C732" s="125" t="s">
        <v>30</v>
      </c>
      <c r="D732" s="14" t="s">
        <v>31</v>
      </c>
      <c r="E732" s="14" t="s">
        <v>32</v>
      </c>
      <c r="F732" s="14" t="s">
        <v>33</v>
      </c>
      <c r="G732" s="93">
        <v>42773</v>
      </c>
      <c r="H732" s="94">
        <v>80.53</v>
      </c>
      <c r="I732" s="94">
        <v>82.47</v>
      </c>
      <c r="J732" s="95">
        <v>1.0241</v>
      </c>
      <c r="K732" s="96">
        <v>27.58</v>
      </c>
      <c r="L732" s="95">
        <v>0</v>
      </c>
      <c r="M732" s="96">
        <v>1.2</v>
      </c>
      <c r="N732" s="96">
        <v>1.21</v>
      </c>
      <c r="O732" s="94">
        <v>-13.09</v>
      </c>
      <c r="P732" s="95">
        <v>9.5399999999999999E-2</v>
      </c>
      <c r="Q732" s="96">
        <v>0</v>
      </c>
      <c r="R732" s="94">
        <v>0</v>
      </c>
      <c r="S732" s="14" t="s">
        <v>1581</v>
      </c>
      <c r="T732" s="128">
        <v>8361036588</v>
      </c>
      <c r="U732" s="14" t="s">
        <v>1575</v>
      </c>
    </row>
    <row r="733" spans="1:21" x14ac:dyDescent="0.55000000000000004">
      <c r="A733" s="14" t="s">
        <v>1044</v>
      </c>
      <c r="B733" s="124" t="s">
        <v>1045</v>
      </c>
      <c r="C733" s="125" t="s">
        <v>32</v>
      </c>
      <c r="D733" s="14" t="s">
        <v>31</v>
      </c>
      <c r="E733" s="14" t="s">
        <v>26</v>
      </c>
      <c r="F733" s="14" t="s">
        <v>46</v>
      </c>
      <c r="G733" s="93">
        <v>42609</v>
      </c>
      <c r="H733" s="94">
        <v>0</v>
      </c>
      <c r="I733" s="94">
        <v>90.62</v>
      </c>
      <c r="J733" s="14" t="s">
        <v>40</v>
      </c>
      <c r="K733" s="14" t="s">
        <v>40</v>
      </c>
      <c r="L733" s="95">
        <v>0</v>
      </c>
      <c r="M733" s="96">
        <v>0.8</v>
      </c>
      <c r="N733" s="96">
        <v>2.33</v>
      </c>
      <c r="O733" s="94">
        <v>-0.46</v>
      </c>
      <c r="P733" s="95">
        <v>-0.33860000000000001</v>
      </c>
      <c r="Q733" s="96">
        <v>0</v>
      </c>
      <c r="R733" s="94">
        <v>1.89</v>
      </c>
      <c r="S733" s="14" t="s">
        <v>1579</v>
      </c>
      <c r="T733" s="128">
        <v>23253711821</v>
      </c>
      <c r="U733" s="14" t="s">
        <v>1573</v>
      </c>
    </row>
    <row r="734" spans="1:21" x14ac:dyDescent="0.55000000000000004">
      <c r="A734" s="14" t="s">
        <v>1046</v>
      </c>
      <c r="B734" s="124" t="s">
        <v>1047</v>
      </c>
      <c r="C734" s="125" t="s">
        <v>30</v>
      </c>
      <c r="D734" s="14" t="s">
        <v>31</v>
      </c>
      <c r="E734" s="14" t="s">
        <v>26</v>
      </c>
      <c r="F734" s="14" t="s">
        <v>46</v>
      </c>
      <c r="G734" s="93">
        <v>42613</v>
      </c>
      <c r="H734" s="94">
        <v>29.4</v>
      </c>
      <c r="I734" s="94">
        <v>65.05</v>
      </c>
      <c r="J734" s="95">
        <v>2.2126000000000001</v>
      </c>
      <c r="K734" s="96">
        <v>35.159999999999997</v>
      </c>
      <c r="L734" s="95">
        <v>4.4900000000000002E-2</v>
      </c>
      <c r="M734" s="96">
        <v>0.1</v>
      </c>
      <c r="N734" s="96">
        <v>0.1</v>
      </c>
      <c r="O734" s="94">
        <v>-35.85</v>
      </c>
      <c r="P734" s="95">
        <v>0.1333</v>
      </c>
      <c r="Q734" s="96">
        <v>0</v>
      </c>
      <c r="R734" s="94">
        <v>41.7</v>
      </c>
      <c r="S734" s="14" t="s">
        <v>1580</v>
      </c>
      <c r="T734" s="128">
        <v>23220878969</v>
      </c>
      <c r="U734" s="14" t="s">
        <v>1573</v>
      </c>
    </row>
    <row r="735" spans="1:21" x14ac:dyDescent="0.55000000000000004">
      <c r="A735" s="14" t="s">
        <v>1048</v>
      </c>
      <c r="B735" s="124" t="s">
        <v>1049</v>
      </c>
      <c r="C735" s="125" t="s">
        <v>57</v>
      </c>
      <c r="D735" s="14" t="s">
        <v>31</v>
      </c>
      <c r="E735" s="14" t="s">
        <v>38</v>
      </c>
      <c r="F735" s="14" t="s">
        <v>89</v>
      </c>
      <c r="G735" s="93">
        <v>42579</v>
      </c>
      <c r="H735" s="94">
        <v>124.1</v>
      </c>
      <c r="I735" s="94">
        <v>49.63</v>
      </c>
      <c r="J735" s="95">
        <v>0.39989999999999998</v>
      </c>
      <c r="K735" s="96">
        <v>15.41</v>
      </c>
      <c r="L735" s="95">
        <v>4.5499999999999999E-2</v>
      </c>
      <c r="M735" s="96">
        <v>0.4</v>
      </c>
      <c r="N735" s="96">
        <v>0.61</v>
      </c>
      <c r="O735" s="94">
        <v>-46.95</v>
      </c>
      <c r="P735" s="95">
        <v>3.4599999999999999E-2</v>
      </c>
      <c r="Q735" s="96">
        <v>10</v>
      </c>
      <c r="R735" s="94">
        <v>18.03</v>
      </c>
      <c r="S735" s="14" t="s">
        <v>1597</v>
      </c>
      <c r="T735" s="128">
        <v>199689153692</v>
      </c>
      <c r="U735" s="14" t="s">
        <v>1573</v>
      </c>
    </row>
    <row r="736" spans="1:21" x14ac:dyDescent="0.55000000000000004">
      <c r="A736" s="14" t="s">
        <v>58</v>
      </c>
      <c r="B736" s="124" t="s">
        <v>59</v>
      </c>
      <c r="C736" s="125" t="s">
        <v>57</v>
      </c>
      <c r="D736" s="14" t="s">
        <v>37</v>
      </c>
      <c r="E736" s="14" t="s">
        <v>26</v>
      </c>
      <c r="F736" s="14" t="s">
        <v>50</v>
      </c>
      <c r="G736" s="93">
        <v>42694</v>
      </c>
      <c r="H736" s="94">
        <v>95.47</v>
      </c>
      <c r="I736" s="94">
        <v>154.99</v>
      </c>
      <c r="J736" s="95">
        <v>1.6234</v>
      </c>
      <c r="K736" s="96">
        <v>27.29</v>
      </c>
      <c r="L736" s="95">
        <v>0</v>
      </c>
      <c r="M736" s="96">
        <v>0.8</v>
      </c>
      <c r="N736" s="96">
        <v>6.8</v>
      </c>
      <c r="O736" s="94">
        <v>14.95</v>
      </c>
      <c r="P736" s="95">
        <v>9.3899999999999997E-2</v>
      </c>
      <c r="Q736" s="96">
        <v>0</v>
      </c>
      <c r="R736" s="94">
        <v>63.41</v>
      </c>
      <c r="S736" s="14" t="s">
        <v>1591</v>
      </c>
      <c r="T736" s="128">
        <v>12422815647</v>
      </c>
      <c r="U736" s="14" t="s">
        <v>1573</v>
      </c>
    </row>
    <row r="737" spans="1:21" x14ac:dyDescent="0.55000000000000004">
      <c r="A737" s="14" t="s">
        <v>1050</v>
      </c>
      <c r="B737" s="124" t="s">
        <v>1051</v>
      </c>
      <c r="C737" s="125" t="s">
        <v>49</v>
      </c>
      <c r="D737" s="14" t="s">
        <v>31</v>
      </c>
      <c r="E737" s="14" t="s">
        <v>26</v>
      </c>
      <c r="F737" s="14" t="s">
        <v>46</v>
      </c>
      <c r="G737" s="93">
        <v>42557</v>
      </c>
      <c r="H737" s="94">
        <v>61.94</v>
      </c>
      <c r="I737" s="94">
        <v>86.38</v>
      </c>
      <c r="J737" s="95">
        <v>1.3946000000000001</v>
      </c>
      <c r="K737" s="96">
        <v>26.42</v>
      </c>
      <c r="L737" s="95">
        <v>1.6400000000000001E-2</v>
      </c>
      <c r="M737" s="96">
        <v>1.2</v>
      </c>
      <c r="N737" s="96">
        <v>1.25</v>
      </c>
      <c r="O737" s="94">
        <v>-15.16</v>
      </c>
      <c r="P737" s="95">
        <v>8.9599999999999999E-2</v>
      </c>
      <c r="Q737" s="96">
        <v>20</v>
      </c>
      <c r="R737" s="94">
        <v>49.03</v>
      </c>
      <c r="S737" s="14" t="s">
        <v>1577</v>
      </c>
      <c r="T737" s="128">
        <v>92824343347</v>
      </c>
      <c r="U737" s="14" t="s">
        <v>1573</v>
      </c>
    </row>
    <row r="738" spans="1:21" x14ac:dyDescent="0.55000000000000004">
      <c r="A738" s="14" t="s">
        <v>1052</v>
      </c>
      <c r="B738" s="124" t="s">
        <v>1053</v>
      </c>
      <c r="C738" s="125" t="s">
        <v>30</v>
      </c>
      <c r="D738" s="14" t="s">
        <v>31</v>
      </c>
      <c r="E738" s="14" t="s">
        <v>26</v>
      </c>
      <c r="F738" s="14" t="s">
        <v>46</v>
      </c>
      <c r="G738" s="93">
        <v>42786</v>
      </c>
      <c r="H738" s="94">
        <v>11.67</v>
      </c>
      <c r="I738" s="94">
        <v>76.88</v>
      </c>
      <c r="J738" s="95">
        <v>6.5877999999999997</v>
      </c>
      <c r="K738" s="96">
        <v>20.28</v>
      </c>
      <c r="L738" s="95">
        <v>2.5999999999999999E-2</v>
      </c>
      <c r="M738" s="96">
        <v>1.5</v>
      </c>
      <c r="N738" s="96">
        <v>2.35</v>
      </c>
      <c r="O738" s="94">
        <v>-29.38</v>
      </c>
      <c r="P738" s="95">
        <v>5.8900000000000001E-2</v>
      </c>
      <c r="Q738" s="96">
        <v>5</v>
      </c>
      <c r="R738" s="94">
        <v>53.68</v>
      </c>
      <c r="S738" s="14" t="s">
        <v>1572</v>
      </c>
      <c r="T738" s="128">
        <v>22577034200</v>
      </c>
      <c r="U738" s="14" t="s">
        <v>1573</v>
      </c>
    </row>
    <row r="739" spans="1:21" x14ac:dyDescent="0.55000000000000004">
      <c r="A739" s="14" t="s">
        <v>1054</v>
      </c>
      <c r="B739" s="124" t="s">
        <v>1055</v>
      </c>
      <c r="C739" s="125" t="s">
        <v>30</v>
      </c>
      <c r="D739" s="14" t="s">
        <v>31</v>
      </c>
      <c r="E739" s="14" t="s">
        <v>26</v>
      </c>
      <c r="F739" s="14" t="s">
        <v>46</v>
      </c>
      <c r="G739" s="93">
        <v>42550</v>
      </c>
      <c r="H739" s="94">
        <v>41.41</v>
      </c>
      <c r="I739" s="94">
        <v>60.27</v>
      </c>
      <c r="J739" s="95">
        <v>1.4554</v>
      </c>
      <c r="K739" s="96">
        <v>23.18</v>
      </c>
      <c r="L739" s="95">
        <v>3.0200000000000001E-2</v>
      </c>
      <c r="M739" s="96">
        <v>0.1</v>
      </c>
      <c r="N739" s="96">
        <v>0.85</v>
      </c>
      <c r="O739" s="94">
        <v>-57.99</v>
      </c>
      <c r="P739" s="95">
        <v>7.3400000000000007E-2</v>
      </c>
      <c r="Q739" s="96">
        <v>13</v>
      </c>
      <c r="R739" s="94">
        <v>42.7</v>
      </c>
      <c r="S739" s="14" t="s">
        <v>1586</v>
      </c>
      <c r="T739" s="128">
        <v>19038238480</v>
      </c>
      <c r="U739" s="14" t="s">
        <v>1573</v>
      </c>
    </row>
    <row r="740" spans="1:21" x14ac:dyDescent="0.55000000000000004">
      <c r="A740" s="14" t="s">
        <v>1056</v>
      </c>
      <c r="B740" s="124" t="s">
        <v>1057</v>
      </c>
      <c r="C740" s="125" t="s">
        <v>43</v>
      </c>
      <c r="D740" s="14" t="s">
        <v>25</v>
      </c>
      <c r="E740" s="14" t="s">
        <v>38</v>
      </c>
      <c r="F740" s="14" t="s">
        <v>131</v>
      </c>
      <c r="G740" s="93">
        <v>42548</v>
      </c>
      <c r="H740" s="94">
        <v>94.45</v>
      </c>
      <c r="I740" s="94">
        <v>57.88</v>
      </c>
      <c r="J740" s="95">
        <v>0.61280000000000001</v>
      </c>
      <c r="K740" s="96">
        <v>14.73</v>
      </c>
      <c r="L740" s="95">
        <v>2.5899999999999999E-2</v>
      </c>
      <c r="M740" s="96">
        <v>1</v>
      </c>
      <c r="N740" s="14" t="s">
        <v>40</v>
      </c>
      <c r="O740" s="14" t="s">
        <v>40</v>
      </c>
      <c r="P740" s="95">
        <v>3.1099999999999999E-2</v>
      </c>
      <c r="Q740" s="96">
        <v>6</v>
      </c>
      <c r="R740" s="94">
        <v>54.19</v>
      </c>
      <c r="S740" s="14" t="s">
        <v>1601</v>
      </c>
      <c r="T740" s="128">
        <v>291947986940</v>
      </c>
      <c r="U740" s="14" t="s">
        <v>1573</v>
      </c>
    </row>
    <row r="741" spans="1:21" x14ac:dyDescent="0.55000000000000004">
      <c r="A741" s="14" t="s">
        <v>1058</v>
      </c>
      <c r="B741" s="124" t="s">
        <v>1059</v>
      </c>
      <c r="C741" s="125" t="s">
        <v>36</v>
      </c>
      <c r="D741" s="14" t="s">
        <v>37</v>
      </c>
      <c r="E741" s="14" t="s">
        <v>32</v>
      </c>
      <c r="F741" s="14" t="s">
        <v>44</v>
      </c>
      <c r="G741" s="93">
        <v>42509</v>
      </c>
      <c r="H741" s="94">
        <v>39.57</v>
      </c>
      <c r="I741" s="94">
        <v>30.67</v>
      </c>
      <c r="J741" s="95">
        <v>0.77510000000000001</v>
      </c>
      <c r="K741" s="96">
        <v>21.01</v>
      </c>
      <c r="L741" s="95">
        <v>2.1499999999999998E-2</v>
      </c>
      <c r="M741" s="96">
        <v>0.8</v>
      </c>
      <c r="N741" s="96">
        <v>1.57</v>
      </c>
      <c r="O741" s="94">
        <v>-3.05</v>
      </c>
      <c r="P741" s="95">
        <v>6.25E-2</v>
      </c>
      <c r="Q741" s="96">
        <v>6</v>
      </c>
      <c r="R741" s="94">
        <v>18.04</v>
      </c>
      <c r="S741" s="14" t="s">
        <v>1611</v>
      </c>
      <c r="T741" s="128">
        <v>9627967031</v>
      </c>
      <c r="U741" s="14" t="s">
        <v>1575</v>
      </c>
    </row>
    <row r="742" spans="1:21" x14ac:dyDescent="0.55000000000000004">
      <c r="A742" s="14" t="s">
        <v>1060</v>
      </c>
      <c r="B742" s="124" t="s">
        <v>1061</v>
      </c>
      <c r="C742" s="125" t="s">
        <v>36</v>
      </c>
      <c r="D742" s="14" t="s">
        <v>25</v>
      </c>
      <c r="E742" s="14" t="s">
        <v>38</v>
      </c>
      <c r="F742" s="14" t="s">
        <v>131</v>
      </c>
      <c r="G742" s="93">
        <v>42713</v>
      </c>
      <c r="H742" s="94">
        <v>363.2</v>
      </c>
      <c r="I742" s="94">
        <v>178.59</v>
      </c>
      <c r="J742" s="95">
        <v>0.49170000000000003</v>
      </c>
      <c r="K742" s="96">
        <v>17.12</v>
      </c>
      <c r="L742" s="95">
        <v>5.5999999999999999E-3</v>
      </c>
      <c r="M742" s="96">
        <v>1.9</v>
      </c>
      <c r="N742" s="96">
        <v>0.99</v>
      </c>
      <c r="O742" s="94">
        <v>-86.15</v>
      </c>
      <c r="P742" s="95">
        <v>4.3099999999999999E-2</v>
      </c>
      <c r="Q742" s="96">
        <v>0</v>
      </c>
      <c r="R742" s="94">
        <v>141.94</v>
      </c>
      <c r="S742" s="14" t="s">
        <v>1687</v>
      </c>
      <c r="T742" s="128">
        <v>13213568083</v>
      </c>
      <c r="U742" s="14" t="s">
        <v>1573</v>
      </c>
    </row>
    <row r="743" spans="1:21" x14ac:dyDescent="0.55000000000000004">
      <c r="A743" s="14" t="s">
        <v>1062</v>
      </c>
      <c r="B743" s="124" t="s">
        <v>1063</v>
      </c>
      <c r="C743" s="125" t="s">
        <v>25</v>
      </c>
      <c r="D743" s="14" t="s">
        <v>31</v>
      </c>
      <c r="E743" s="14" t="s">
        <v>26</v>
      </c>
      <c r="F743" s="14" t="s">
        <v>46</v>
      </c>
      <c r="G743" s="93">
        <v>42606</v>
      </c>
      <c r="H743" s="94">
        <v>0</v>
      </c>
      <c r="I743" s="94">
        <v>7.47</v>
      </c>
      <c r="J743" s="14" t="s">
        <v>40</v>
      </c>
      <c r="K743" s="14" t="s">
        <v>40</v>
      </c>
      <c r="L743" s="95">
        <v>8.0299999999999996E-2</v>
      </c>
      <c r="M743" s="96">
        <v>0.2</v>
      </c>
      <c r="N743" s="96">
        <v>0.78</v>
      </c>
      <c r="O743" s="94">
        <v>-114.45</v>
      </c>
      <c r="P743" s="95">
        <v>-7.9899999999999999E-2</v>
      </c>
      <c r="Q743" s="96">
        <v>0</v>
      </c>
      <c r="R743" s="94">
        <v>0</v>
      </c>
      <c r="S743" s="14" t="s">
        <v>1597</v>
      </c>
      <c r="T743" s="128">
        <v>755439400</v>
      </c>
      <c r="U743" s="14" t="s">
        <v>1595</v>
      </c>
    </row>
    <row r="744" spans="1:21" x14ac:dyDescent="0.55000000000000004">
      <c r="A744" s="14" t="s">
        <v>1064</v>
      </c>
      <c r="B744" s="124" t="s">
        <v>1065</v>
      </c>
      <c r="C744" s="125" t="s">
        <v>30</v>
      </c>
      <c r="D744" s="14" t="s">
        <v>31</v>
      </c>
      <c r="E744" s="14" t="s">
        <v>26</v>
      </c>
      <c r="F744" s="14" t="s">
        <v>46</v>
      </c>
      <c r="G744" s="93">
        <v>42609</v>
      </c>
      <c r="H744" s="94">
        <v>21.03</v>
      </c>
      <c r="I744" s="94">
        <v>73.319999999999993</v>
      </c>
      <c r="J744" s="95">
        <v>3.4864000000000002</v>
      </c>
      <c r="K744" s="96">
        <v>35.770000000000003</v>
      </c>
      <c r="L744" s="95">
        <v>2.1700000000000001E-2</v>
      </c>
      <c r="M744" s="96">
        <v>0.7</v>
      </c>
      <c r="N744" s="96">
        <v>0.81</v>
      </c>
      <c r="O744" s="94">
        <v>-29.7</v>
      </c>
      <c r="P744" s="95">
        <v>0.1363</v>
      </c>
      <c r="Q744" s="96">
        <v>13</v>
      </c>
      <c r="R744" s="94">
        <v>26.91</v>
      </c>
      <c r="S744" s="14" t="s">
        <v>1608</v>
      </c>
      <c r="T744" s="128">
        <v>32278691339</v>
      </c>
      <c r="U744" s="14" t="s">
        <v>1573</v>
      </c>
    </row>
    <row r="745" spans="1:21" x14ac:dyDescent="0.55000000000000004">
      <c r="A745" s="14" t="s">
        <v>1066</v>
      </c>
      <c r="B745" s="124" t="s">
        <v>1067</v>
      </c>
      <c r="C745" s="125" t="s">
        <v>30</v>
      </c>
      <c r="D745" s="14" t="s">
        <v>31</v>
      </c>
      <c r="E745" s="14" t="s">
        <v>26</v>
      </c>
      <c r="F745" s="14" t="s">
        <v>46</v>
      </c>
      <c r="G745" s="93">
        <v>42532</v>
      </c>
      <c r="H745" s="94">
        <v>9.99</v>
      </c>
      <c r="I745" s="94">
        <v>28.34</v>
      </c>
      <c r="J745" s="95">
        <v>2.8368000000000002</v>
      </c>
      <c r="K745" s="96">
        <v>47.23</v>
      </c>
      <c r="L745" s="95">
        <v>8.8599999999999998E-2</v>
      </c>
      <c r="M745" s="96">
        <v>1.4</v>
      </c>
      <c r="N745" s="96">
        <v>0.45</v>
      </c>
      <c r="O745" s="94">
        <v>-55.78</v>
      </c>
      <c r="P745" s="95">
        <v>0.19370000000000001</v>
      </c>
      <c r="Q745" s="96">
        <v>13</v>
      </c>
      <c r="R745" s="94">
        <v>4.8899999999999997</v>
      </c>
      <c r="S745" s="14" t="s">
        <v>1596</v>
      </c>
      <c r="T745" s="128">
        <v>23554461334</v>
      </c>
      <c r="U745" s="14" t="s">
        <v>1573</v>
      </c>
    </row>
    <row r="746" spans="1:21" x14ac:dyDescent="0.55000000000000004">
      <c r="A746" s="14" t="s">
        <v>1068</v>
      </c>
      <c r="B746" s="124" t="s">
        <v>1429</v>
      </c>
      <c r="C746" s="125" t="s">
        <v>57</v>
      </c>
      <c r="D746" s="14" t="s">
        <v>31</v>
      </c>
      <c r="E746" s="14" t="s">
        <v>26</v>
      </c>
      <c r="F746" s="14" t="s">
        <v>46</v>
      </c>
      <c r="G746" s="93">
        <v>42510</v>
      </c>
      <c r="H746" s="94">
        <v>39.549999999999997</v>
      </c>
      <c r="I746" s="94">
        <v>70.930000000000007</v>
      </c>
      <c r="J746" s="95">
        <v>1.7934000000000001</v>
      </c>
      <c r="K746" s="96">
        <v>15.66</v>
      </c>
      <c r="L746" s="95">
        <v>2.76E-2</v>
      </c>
      <c r="M746" s="96">
        <v>0.1</v>
      </c>
      <c r="N746" s="96">
        <v>0.93</v>
      </c>
      <c r="O746" s="94">
        <v>-18.28</v>
      </c>
      <c r="P746" s="95">
        <v>3.5799999999999998E-2</v>
      </c>
      <c r="Q746" s="96">
        <v>20</v>
      </c>
      <c r="R746" s="94">
        <v>47.52</v>
      </c>
      <c r="S746" s="14" t="s">
        <v>1577</v>
      </c>
      <c r="T746" s="128">
        <v>216024130671</v>
      </c>
      <c r="U746" s="14" t="s">
        <v>1573</v>
      </c>
    </row>
    <row r="747" spans="1:21" x14ac:dyDescent="0.55000000000000004">
      <c r="A747" s="14" t="s">
        <v>1069</v>
      </c>
      <c r="B747" s="124" t="s">
        <v>1070</v>
      </c>
      <c r="C747" s="125" t="s">
        <v>24</v>
      </c>
      <c r="D747" s="14" t="s">
        <v>37</v>
      </c>
      <c r="E747" s="14" t="s">
        <v>38</v>
      </c>
      <c r="F747" s="14" t="s">
        <v>39</v>
      </c>
      <c r="G747" s="93">
        <v>42532</v>
      </c>
      <c r="H747" s="94">
        <v>120.61</v>
      </c>
      <c r="I747" s="94">
        <v>36.520000000000003</v>
      </c>
      <c r="J747" s="95">
        <v>0.30280000000000001</v>
      </c>
      <c r="K747" s="96">
        <v>11.67</v>
      </c>
      <c r="L747" s="95">
        <v>3.9399999999999998E-2</v>
      </c>
      <c r="M747" s="96">
        <v>1.3</v>
      </c>
      <c r="N747" s="96">
        <v>2.36</v>
      </c>
      <c r="O747" s="94">
        <v>-29.1</v>
      </c>
      <c r="P747" s="95">
        <v>1.5800000000000002E-2</v>
      </c>
      <c r="Q747" s="96">
        <v>5</v>
      </c>
      <c r="R747" s="94">
        <v>15.01</v>
      </c>
      <c r="S747" s="14" t="s">
        <v>1596</v>
      </c>
      <c r="T747" s="128">
        <v>3983846334</v>
      </c>
      <c r="U747" s="14" t="s">
        <v>1575</v>
      </c>
    </row>
    <row r="748" spans="1:21" x14ac:dyDescent="0.55000000000000004">
      <c r="A748" s="14" t="s">
        <v>1071</v>
      </c>
      <c r="B748" s="124" t="s">
        <v>1072</v>
      </c>
      <c r="C748" s="125" t="s">
        <v>32</v>
      </c>
      <c r="D748" s="14" t="s">
        <v>31</v>
      </c>
      <c r="E748" s="14" t="s">
        <v>26</v>
      </c>
      <c r="F748" s="14" t="s">
        <v>46</v>
      </c>
      <c r="G748" s="93">
        <v>42616</v>
      </c>
      <c r="H748" s="94">
        <v>0</v>
      </c>
      <c r="I748" s="94">
        <v>12.9</v>
      </c>
      <c r="J748" s="14" t="s">
        <v>40</v>
      </c>
      <c r="K748" s="14" t="s">
        <v>40</v>
      </c>
      <c r="L748" s="95">
        <v>0</v>
      </c>
      <c r="M748" s="96">
        <v>2.4</v>
      </c>
      <c r="N748" s="96">
        <v>2</v>
      </c>
      <c r="O748" s="94">
        <v>-8.68</v>
      </c>
      <c r="P748" s="95">
        <v>-6.3399999999999998E-2</v>
      </c>
      <c r="Q748" s="96">
        <v>0</v>
      </c>
      <c r="R748" s="94">
        <v>0</v>
      </c>
      <c r="S748" s="14" t="s">
        <v>1596</v>
      </c>
      <c r="T748" s="128">
        <v>5180421321</v>
      </c>
      <c r="U748" s="14" t="s">
        <v>1575</v>
      </c>
    </row>
    <row r="749" spans="1:21" x14ac:dyDescent="0.55000000000000004">
      <c r="A749" s="14" t="s">
        <v>1073</v>
      </c>
      <c r="B749" s="124" t="s">
        <v>1074</v>
      </c>
      <c r="C749" s="125" t="s">
        <v>25</v>
      </c>
      <c r="D749" s="14" t="s">
        <v>31</v>
      </c>
      <c r="E749" s="14" t="s">
        <v>26</v>
      </c>
      <c r="F749" s="14" t="s">
        <v>46</v>
      </c>
      <c r="G749" s="93">
        <v>42614</v>
      </c>
      <c r="H749" s="94">
        <v>29.97</v>
      </c>
      <c r="I749" s="94">
        <v>53.98</v>
      </c>
      <c r="J749" s="95">
        <v>1.8010999999999999</v>
      </c>
      <c r="K749" s="96">
        <v>24.21</v>
      </c>
      <c r="L749" s="95">
        <v>2.7400000000000001E-2</v>
      </c>
      <c r="M749" s="96">
        <v>0.4</v>
      </c>
      <c r="N749" s="96">
        <v>0.9</v>
      </c>
      <c r="O749" s="94">
        <v>-45.85</v>
      </c>
      <c r="P749" s="95">
        <v>7.85E-2</v>
      </c>
      <c r="Q749" s="96">
        <v>13</v>
      </c>
      <c r="R749" s="94">
        <v>36.5</v>
      </c>
      <c r="S749" s="14" t="s">
        <v>1586</v>
      </c>
      <c r="T749" s="128">
        <v>7688969325</v>
      </c>
      <c r="U749" s="14" t="s">
        <v>1575</v>
      </c>
    </row>
    <row r="750" spans="1:21" x14ac:dyDescent="0.55000000000000004">
      <c r="A750" s="14" t="s">
        <v>1075</v>
      </c>
      <c r="B750" s="124" t="s">
        <v>1076</v>
      </c>
      <c r="C750" s="125" t="s">
        <v>25</v>
      </c>
      <c r="D750" s="14" t="s">
        <v>31</v>
      </c>
      <c r="E750" s="14" t="s">
        <v>26</v>
      </c>
      <c r="F750" s="14" t="s">
        <v>46</v>
      </c>
      <c r="G750" s="93">
        <v>42710</v>
      </c>
      <c r="H750" s="94">
        <v>0</v>
      </c>
      <c r="I750" s="94">
        <v>53.72</v>
      </c>
      <c r="J750" s="14" t="s">
        <v>40</v>
      </c>
      <c r="K750" s="96">
        <v>29.68</v>
      </c>
      <c r="L750" s="95">
        <v>2.7900000000000001E-2</v>
      </c>
      <c r="M750" s="105" t="e">
        <v>#N/A</v>
      </c>
      <c r="N750" s="96">
        <v>1.79</v>
      </c>
      <c r="O750" s="94">
        <v>-36.44</v>
      </c>
      <c r="P750" s="95">
        <v>0.10589999999999999</v>
      </c>
      <c r="Q750" s="96">
        <v>5</v>
      </c>
      <c r="R750" s="94">
        <v>47.43</v>
      </c>
      <c r="S750" s="14" t="s">
        <v>1603</v>
      </c>
      <c r="T750" s="128">
        <v>13533559360</v>
      </c>
      <c r="U750" s="14" t="s">
        <v>1573</v>
      </c>
    </row>
    <row r="751" spans="1:21" x14ac:dyDescent="0.55000000000000004">
      <c r="A751" s="14" t="s">
        <v>1077</v>
      </c>
      <c r="B751" s="124" t="s">
        <v>1078</v>
      </c>
      <c r="C751" s="125" t="s">
        <v>30</v>
      </c>
      <c r="D751" s="14" t="s">
        <v>31</v>
      </c>
      <c r="E751" s="14" t="s">
        <v>26</v>
      </c>
      <c r="F751" s="14" t="s">
        <v>46</v>
      </c>
      <c r="G751" s="93">
        <v>42714</v>
      </c>
      <c r="H751" s="94">
        <v>14.52</v>
      </c>
      <c r="I751" s="94">
        <v>19.64</v>
      </c>
      <c r="J751" s="95">
        <v>1.3526</v>
      </c>
      <c r="K751" s="96">
        <v>12.28</v>
      </c>
      <c r="L751" s="95">
        <v>3.2599999999999997E-2</v>
      </c>
      <c r="M751" s="96">
        <v>1.2</v>
      </c>
      <c r="N751" s="96">
        <v>1.05</v>
      </c>
      <c r="O751" s="94">
        <v>-7.06</v>
      </c>
      <c r="P751" s="95">
        <v>1.89E-2</v>
      </c>
      <c r="Q751" s="96">
        <v>2</v>
      </c>
      <c r="R751" s="94">
        <v>10.27</v>
      </c>
      <c r="S751" s="14" t="s">
        <v>1583</v>
      </c>
      <c r="T751" s="128">
        <v>9426216254</v>
      </c>
      <c r="U751" s="14" t="s">
        <v>1575</v>
      </c>
    </row>
    <row r="752" spans="1:21" x14ac:dyDescent="0.55000000000000004">
      <c r="A752" s="14" t="s">
        <v>1079</v>
      </c>
      <c r="B752" s="124" t="s">
        <v>1080</v>
      </c>
      <c r="C752" s="125" t="s">
        <v>118</v>
      </c>
      <c r="D752" s="14" t="s">
        <v>25</v>
      </c>
      <c r="E752" s="14" t="s">
        <v>26</v>
      </c>
      <c r="F752" s="14" t="s">
        <v>27</v>
      </c>
      <c r="G752" s="93">
        <v>42616</v>
      </c>
      <c r="H752" s="94">
        <v>16.5</v>
      </c>
      <c r="I752" s="94">
        <v>25.17</v>
      </c>
      <c r="J752" s="95">
        <v>1.5255000000000001</v>
      </c>
      <c r="K752" s="96">
        <v>21.89</v>
      </c>
      <c r="L752" s="95">
        <v>9.4999999999999998E-3</v>
      </c>
      <c r="M752" s="96">
        <v>0.7</v>
      </c>
      <c r="N752" s="96">
        <v>3.08</v>
      </c>
      <c r="O752" s="94">
        <v>-4.5599999999999996</v>
      </c>
      <c r="P752" s="95">
        <v>6.6900000000000001E-2</v>
      </c>
      <c r="Q752" s="96">
        <v>0</v>
      </c>
      <c r="R752" s="94">
        <v>16.02</v>
      </c>
      <c r="S752" s="14" t="s">
        <v>1587</v>
      </c>
      <c r="T752" s="128">
        <v>2524686900</v>
      </c>
      <c r="U752" s="14" t="s">
        <v>1575</v>
      </c>
    </row>
    <row r="753" spans="1:21" x14ac:dyDescent="0.55000000000000004">
      <c r="A753" s="14" t="s">
        <v>1081</v>
      </c>
      <c r="B753" s="124" t="s">
        <v>1082</v>
      </c>
      <c r="C753" s="125" t="s">
        <v>118</v>
      </c>
      <c r="D753" s="14" t="s">
        <v>37</v>
      </c>
      <c r="E753" s="14" t="s">
        <v>26</v>
      </c>
      <c r="F753" s="14" t="s">
        <v>50</v>
      </c>
      <c r="G753" s="93">
        <v>42508</v>
      </c>
      <c r="H753" s="94">
        <v>23.62</v>
      </c>
      <c r="I753" s="94">
        <v>33.72</v>
      </c>
      <c r="J753" s="95">
        <v>1.4276</v>
      </c>
      <c r="K753" s="96">
        <v>26.98</v>
      </c>
      <c r="L753" s="95">
        <v>3.6200000000000003E-2</v>
      </c>
      <c r="M753" s="96">
        <v>1.4</v>
      </c>
      <c r="N753" s="96">
        <v>1.86</v>
      </c>
      <c r="O753" s="94">
        <v>-15.23</v>
      </c>
      <c r="P753" s="95">
        <v>9.2399999999999996E-2</v>
      </c>
      <c r="Q753" s="96">
        <v>6</v>
      </c>
      <c r="R753" s="94">
        <v>13.74</v>
      </c>
      <c r="S753" s="14" t="s">
        <v>1580</v>
      </c>
      <c r="T753" s="128">
        <v>25610879908</v>
      </c>
      <c r="U753" s="14" t="s">
        <v>1573</v>
      </c>
    </row>
    <row r="754" spans="1:21" x14ac:dyDescent="0.55000000000000004">
      <c r="A754" s="14" t="s">
        <v>1083</v>
      </c>
      <c r="B754" s="124" t="s">
        <v>1084</v>
      </c>
      <c r="C754" s="125" t="s">
        <v>57</v>
      </c>
      <c r="D754" s="14" t="s">
        <v>31</v>
      </c>
      <c r="E754" s="14" t="s">
        <v>38</v>
      </c>
      <c r="F754" s="14" t="s">
        <v>89</v>
      </c>
      <c r="G754" s="93">
        <v>42744</v>
      </c>
      <c r="H754" s="94">
        <v>176.12</v>
      </c>
      <c r="I754" s="94">
        <v>83.24</v>
      </c>
      <c r="J754" s="95">
        <v>0.47260000000000002</v>
      </c>
      <c r="K754" s="96">
        <v>18.21</v>
      </c>
      <c r="L754" s="95">
        <v>2.3099999999999999E-2</v>
      </c>
      <c r="M754" s="96">
        <v>1.2</v>
      </c>
      <c r="N754" s="96">
        <v>0.95</v>
      </c>
      <c r="O754" s="94">
        <v>-64.61</v>
      </c>
      <c r="P754" s="95">
        <v>4.8599999999999997E-2</v>
      </c>
      <c r="Q754" s="96">
        <v>7</v>
      </c>
      <c r="R754" s="94">
        <v>29.54</v>
      </c>
      <c r="S754" s="14" t="s">
        <v>1604</v>
      </c>
      <c r="T754" s="128">
        <v>8746780980</v>
      </c>
      <c r="U754" s="14" t="s">
        <v>1575</v>
      </c>
    </row>
    <row r="755" spans="1:21" x14ac:dyDescent="0.55000000000000004">
      <c r="A755" s="14" t="s">
        <v>1085</v>
      </c>
      <c r="B755" s="124" t="s">
        <v>1086</v>
      </c>
      <c r="C755" s="125" t="s">
        <v>57</v>
      </c>
      <c r="D755" s="14" t="s">
        <v>37</v>
      </c>
      <c r="E755" s="14" t="s">
        <v>26</v>
      </c>
      <c r="F755" s="14" t="s">
        <v>50</v>
      </c>
      <c r="G755" s="93">
        <v>42598</v>
      </c>
      <c r="H755" s="94">
        <v>62.61</v>
      </c>
      <c r="I755" s="94">
        <v>96.15</v>
      </c>
      <c r="J755" s="95">
        <v>1.5357000000000001</v>
      </c>
      <c r="K755" s="96">
        <v>23.57</v>
      </c>
      <c r="L755" s="95">
        <v>2.0799999999999999E-2</v>
      </c>
      <c r="M755" s="96">
        <v>1.9</v>
      </c>
      <c r="N755" s="96">
        <v>2.4300000000000002</v>
      </c>
      <c r="O755" s="94">
        <v>-81.13</v>
      </c>
      <c r="P755" s="95">
        <v>7.5300000000000006E-2</v>
      </c>
      <c r="Q755" s="96">
        <v>0</v>
      </c>
      <c r="R755" s="94">
        <v>0</v>
      </c>
      <c r="S755" s="14" t="s">
        <v>1659</v>
      </c>
      <c r="T755" s="128">
        <v>9938473661</v>
      </c>
      <c r="U755" s="14" t="s">
        <v>1575</v>
      </c>
    </row>
    <row r="756" spans="1:21" x14ac:dyDescent="0.55000000000000004">
      <c r="A756" s="14" t="s">
        <v>1087</v>
      </c>
      <c r="B756" s="124" t="s">
        <v>1088</v>
      </c>
      <c r="C756" s="125" t="s">
        <v>32</v>
      </c>
      <c r="D756" s="14" t="s">
        <v>31</v>
      </c>
      <c r="E756" s="14" t="s">
        <v>26</v>
      </c>
      <c r="F756" s="14" t="s">
        <v>46</v>
      </c>
      <c r="G756" s="93">
        <v>42558</v>
      </c>
      <c r="H756" s="94">
        <v>0</v>
      </c>
      <c r="I756" s="94">
        <v>38.72</v>
      </c>
      <c r="J756" s="14" t="s">
        <v>40</v>
      </c>
      <c r="K756" s="14" t="s">
        <v>40</v>
      </c>
      <c r="L756" s="95">
        <v>5.1999999999999998E-3</v>
      </c>
      <c r="M756" s="96">
        <v>2.8</v>
      </c>
      <c r="N756" s="96">
        <v>1.68</v>
      </c>
      <c r="O756" s="94">
        <v>-22.62</v>
      </c>
      <c r="P756" s="95">
        <v>-7.6600000000000001E-2</v>
      </c>
      <c r="Q756" s="96">
        <v>0</v>
      </c>
      <c r="R756" s="94">
        <v>0</v>
      </c>
      <c r="S756" s="14" t="s">
        <v>1598</v>
      </c>
      <c r="T756" s="128">
        <v>6890518722</v>
      </c>
      <c r="U756" s="14" t="s">
        <v>1575</v>
      </c>
    </row>
    <row r="757" spans="1:21" x14ac:dyDescent="0.55000000000000004">
      <c r="A757" s="14" t="s">
        <v>1089</v>
      </c>
      <c r="B757" s="124" t="s">
        <v>1090</v>
      </c>
      <c r="C757" s="125" t="s">
        <v>30</v>
      </c>
      <c r="D757" s="14" t="s">
        <v>31</v>
      </c>
      <c r="E757" s="14" t="s">
        <v>26</v>
      </c>
      <c r="F757" s="14" t="s">
        <v>46</v>
      </c>
      <c r="G757" s="93">
        <v>42507</v>
      </c>
      <c r="H757" s="94">
        <v>29.07</v>
      </c>
      <c r="I757" s="94">
        <v>43.71</v>
      </c>
      <c r="J757" s="95">
        <v>1.5036</v>
      </c>
      <c r="K757" s="96">
        <v>21.64</v>
      </c>
      <c r="L757" s="95">
        <v>2.9700000000000001E-2</v>
      </c>
      <c r="M757" s="96">
        <v>0.1</v>
      </c>
      <c r="N757" s="96">
        <v>0.86</v>
      </c>
      <c r="O757" s="94">
        <v>-50.41</v>
      </c>
      <c r="P757" s="95">
        <v>6.5699999999999995E-2</v>
      </c>
      <c r="Q757" s="96">
        <v>13</v>
      </c>
      <c r="R757" s="94">
        <v>32.04</v>
      </c>
      <c r="S757" s="14" t="s">
        <v>1586</v>
      </c>
      <c r="T757" s="128">
        <v>22155362067</v>
      </c>
      <c r="U757" s="14" t="s">
        <v>1573</v>
      </c>
    </row>
    <row r="758" spans="1:21" x14ac:dyDescent="0.55000000000000004">
      <c r="A758" s="14" t="s">
        <v>1091</v>
      </c>
      <c r="B758" s="124" t="s">
        <v>1092</v>
      </c>
      <c r="C758" s="125" t="s">
        <v>57</v>
      </c>
      <c r="D758" s="14" t="s">
        <v>37</v>
      </c>
      <c r="E758" s="14" t="s">
        <v>32</v>
      </c>
      <c r="F758" s="14" t="s">
        <v>44</v>
      </c>
      <c r="G758" s="93">
        <v>42590</v>
      </c>
      <c r="H758" s="94">
        <v>40.72</v>
      </c>
      <c r="I758" s="94">
        <v>40.49</v>
      </c>
      <c r="J758" s="95">
        <v>0.99439999999999995</v>
      </c>
      <c r="K758" s="96">
        <v>21.77</v>
      </c>
      <c r="L758" s="95">
        <v>1.43E-2</v>
      </c>
      <c r="M758" s="96">
        <v>1</v>
      </c>
      <c r="N758" s="14" t="s">
        <v>40</v>
      </c>
      <c r="O758" s="14" t="s">
        <v>40</v>
      </c>
      <c r="P758" s="95">
        <v>6.6299999999999998E-2</v>
      </c>
      <c r="Q758" s="96">
        <v>6</v>
      </c>
      <c r="R758" s="94">
        <v>24.33</v>
      </c>
      <c r="S758" s="14" t="s">
        <v>1588</v>
      </c>
      <c r="T758" s="128">
        <v>10768459700</v>
      </c>
      <c r="U758" s="14" t="s">
        <v>1573</v>
      </c>
    </row>
    <row r="759" spans="1:21" x14ac:dyDescent="0.55000000000000004">
      <c r="A759" s="14" t="s">
        <v>1093</v>
      </c>
      <c r="B759" s="124" t="s">
        <v>1094</v>
      </c>
      <c r="C759" s="125" t="s">
        <v>118</v>
      </c>
      <c r="D759" s="14" t="s">
        <v>37</v>
      </c>
      <c r="E759" s="14" t="s">
        <v>26</v>
      </c>
      <c r="F759" s="14" t="s">
        <v>50</v>
      </c>
      <c r="G759" s="93">
        <v>42786</v>
      </c>
      <c r="H759" s="94">
        <v>30.42</v>
      </c>
      <c r="I759" s="94">
        <v>58.82</v>
      </c>
      <c r="J759" s="95">
        <v>1.9336</v>
      </c>
      <c r="K759" s="96">
        <v>26.86</v>
      </c>
      <c r="L759" s="95">
        <v>2.2100000000000002E-2</v>
      </c>
      <c r="M759" s="96">
        <v>1.2</v>
      </c>
      <c r="N759" s="96">
        <v>3.88</v>
      </c>
      <c r="O759" s="94">
        <v>5.76</v>
      </c>
      <c r="P759" s="95">
        <v>9.1800000000000007E-2</v>
      </c>
      <c r="Q759" s="96">
        <v>13</v>
      </c>
      <c r="R759" s="94">
        <v>22.44</v>
      </c>
      <c r="S759" s="14" t="s">
        <v>1572</v>
      </c>
      <c r="T759" s="128">
        <v>14639858186</v>
      </c>
      <c r="U759" s="14" t="s">
        <v>1573</v>
      </c>
    </row>
    <row r="760" spans="1:21" x14ac:dyDescent="0.55000000000000004">
      <c r="A760" s="14" t="s">
        <v>1095</v>
      </c>
      <c r="B760" s="124" t="s">
        <v>1096</v>
      </c>
      <c r="C760" s="125" t="s">
        <v>30</v>
      </c>
      <c r="D760" s="14" t="s">
        <v>31</v>
      </c>
      <c r="E760" s="14" t="s">
        <v>26</v>
      </c>
      <c r="F760" s="14" t="s">
        <v>46</v>
      </c>
      <c r="G760" s="93">
        <v>42775</v>
      </c>
      <c r="H760" s="94">
        <v>0</v>
      </c>
      <c r="I760" s="94">
        <v>81.319999999999993</v>
      </c>
      <c r="J760" s="14" t="s">
        <v>40</v>
      </c>
      <c r="K760" s="96">
        <v>16.77</v>
      </c>
      <c r="L760" s="95">
        <v>3.6400000000000002E-2</v>
      </c>
      <c r="M760" s="96">
        <v>0.9</v>
      </c>
      <c r="N760" s="96">
        <v>0.86</v>
      </c>
      <c r="O760" s="94">
        <v>-30.12</v>
      </c>
      <c r="P760" s="95">
        <v>4.1300000000000003E-2</v>
      </c>
      <c r="Q760" s="96">
        <v>14</v>
      </c>
      <c r="R760" s="94">
        <v>43.35</v>
      </c>
      <c r="S760" s="14" t="s">
        <v>1596</v>
      </c>
      <c r="T760" s="128">
        <v>339107608184</v>
      </c>
      <c r="U760" s="14" t="s">
        <v>1573</v>
      </c>
    </row>
    <row r="761" spans="1:21" x14ac:dyDescent="0.55000000000000004">
      <c r="A761" s="14" t="s">
        <v>1097</v>
      </c>
      <c r="B761" s="124" t="s">
        <v>1098</v>
      </c>
      <c r="C761" s="125" t="s">
        <v>25</v>
      </c>
      <c r="D761" s="14" t="s">
        <v>31</v>
      </c>
      <c r="E761" s="14" t="s">
        <v>26</v>
      </c>
      <c r="F761" s="14" t="s">
        <v>46</v>
      </c>
      <c r="G761" s="93">
        <v>42327</v>
      </c>
      <c r="H761" s="94">
        <v>28.88</v>
      </c>
      <c r="I761" s="94">
        <v>63.52</v>
      </c>
      <c r="J761" s="95">
        <v>2.1993999999999998</v>
      </c>
      <c r="K761" s="96">
        <v>30.39</v>
      </c>
      <c r="L761" s="95">
        <v>4.7000000000000002E-3</v>
      </c>
      <c r="M761" s="96">
        <v>1.2</v>
      </c>
      <c r="N761" s="96">
        <v>1.29</v>
      </c>
      <c r="O761" s="94">
        <v>-6.42</v>
      </c>
      <c r="P761" s="95">
        <v>0.1095</v>
      </c>
      <c r="Q761" s="96">
        <v>5</v>
      </c>
      <c r="R761" s="94">
        <v>26.96</v>
      </c>
      <c r="S761" s="14" t="s">
        <v>1591</v>
      </c>
      <c r="T761" s="128">
        <v>14525392339</v>
      </c>
      <c r="U761" s="14" t="s">
        <v>1573</v>
      </c>
    </row>
    <row r="762" spans="1:21" x14ac:dyDescent="0.55000000000000004">
      <c r="A762" s="14" t="s">
        <v>1099</v>
      </c>
      <c r="B762" s="124" t="s">
        <v>1100</v>
      </c>
      <c r="C762" s="125" t="s">
        <v>118</v>
      </c>
      <c r="D762" s="14" t="s">
        <v>31</v>
      </c>
      <c r="E762" s="14" t="s">
        <v>32</v>
      </c>
      <c r="F762" s="14" t="s">
        <v>33</v>
      </c>
      <c r="G762" s="93">
        <v>42551</v>
      </c>
      <c r="H762" s="94">
        <v>9.1199999999999992</v>
      </c>
      <c r="I762" s="94">
        <v>7.44</v>
      </c>
      <c r="J762" s="95">
        <v>0.81579999999999997</v>
      </c>
      <c r="K762" s="96">
        <v>9.5399999999999991</v>
      </c>
      <c r="L762" s="95">
        <v>3.9E-2</v>
      </c>
      <c r="M762" s="96">
        <v>1.2</v>
      </c>
      <c r="N762" s="96">
        <v>1.1100000000000001</v>
      </c>
      <c r="O762" s="94">
        <v>-8.81</v>
      </c>
      <c r="P762" s="95">
        <v>5.1999999999999998E-3</v>
      </c>
      <c r="Q762" s="96">
        <v>4</v>
      </c>
      <c r="R762" s="94">
        <v>13.89</v>
      </c>
      <c r="S762" s="14" t="s">
        <v>1583</v>
      </c>
      <c r="T762" s="128">
        <v>7442464929</v>
      </c>
      <c r="U762" s="14" t="s">
        <v>1575</v>
      </c>
    </row>
    <row r="763" spans="1:21" x14ac:dyDescent="0.55000000000000004">
      <c r="A763" s="14" t="s">
        <v>1101</v>
      </c>
      <c r="B763" s="124" t="s">
        <v>1102</v>
      </c>
      <c r="C763" s="125" t="s">
        <v>49</v>
      </c>
      <c r="D763" s="14" t="s">
        <v>37</v>
      </c>
      <c r="E763" s="14" t="s">
        <v>26</v>
      </c>
      <c r="F763" s="14" t="s">
        <v>50</v>
      </c>
      <c r="G763" s="93">
        <v>42743</v>
      </c>
      <c r="H763" s="94">
        <v>33.22</v>
      </c>
      <c r="I763" s="94">
        <v>48.12</v>
      </c>
      <c r="J763" s="95">
        <v>1.4484999999999999</v>
      </c>
      <c r="K763" s="96">
        <v>27.66</v>
      </c>
      <c r="L763" s="95">
        <v>1.2699999999999999E-2</v>
      </c>
      <c r="M763" s="96">
        <v>1.2</v>
      </c>
      <c r="N763" s="96">
        <v>2.4900000000000002</v>
      </c>
      <c r="O763" s="94">
        <v>-2.5499999999999998</v>
      </c>
      <c r="P763" s="95">
        <v>9.5799999999999996E-2</v>
      </c>
      <c r="Q763" s="96">
        <v>6</v>
      </c>
      <c r="R763" s="94">
        <v>22.55</v>
      </c>
      <c r="S763" s="14" t="s">
        <v>1589</v>
      </c>
      <c r="T763" s="128">
        <v>8811221871</v>
      </c>
      <c r="U763" s="14" t="s">
        <v>1575</v>
      </c>
    </row>
    <row r="764" spans="1:21" x14ac:dyDescent="0.55000000000000004">
      <c r="A764" s="14" t="s">
        <v>1103</v>
      </c>
      <c r="B764" s="124" t="s">
        <v>1104</v>
      </c>
      <c r="C764" s="125" t="s">
        <v>32</v>
      </c>
      <c r="D764" s="14" t="s">
        <v>31</v>
      </c>
      <c r="E764" s="14" t="s">
        <v>26</v>
      </c>
      <c r="F764" s="14" t="s">
        <v>46</v>
      </c>
      <c r="G764" s="93">
        <v>42543</v>
      </c>
      <c r="H764" s="94">
        <v>0</v>
      </c>
      <c r="I764" s="94">
        <v>45.66</v>
      </c>
      <c r="J764" s="14" t="s">
        <v>40</v>
      </c>
      <c r="K764" s="96">
        <v>59.3</v>
      </c>
      <c r="L764" s="95">
        <v>0</v>
      </c>
      <c r="M764" s="96">
        <v>1.6</v>
      </c>
      <c r="N764" s="96">
        <v>6.24</v>
      </c>
      <c r="O764" s="94">
        <v>-8.94</v>
      </c>
      <c r="P764" s="95">
        <v>0.254</v>
      </c>
      <c r="Q764" s="96">
        <v>0</v>
      </c>
      <c r="R764" s="94">
        <v>16.02</v>
      </c>
      <c r="S764" s="14" t="s">
        <v>1584</v>
      </c>
      <c r="T764" s="128">
        <v>43718352188</v>
      </c>
      <c r="U764" s="14" t="s">
        <v>1573</v>
      </c>
    </row>
    <row r="765" spans="1:21" x14ac:dyDescent="0.55000000000000004">
      <c r="A765" s="14" t="s">
        <v>1105</v>
      </c>
      <c r="B765" s="124" t="s">
        <v>1106</v>
      </c>
      <c r="C765" s="125" t="s">
        <v>118</v>
      </c>
      <c r="D765" s="14" t="s">
        <v>37</v>
      </c>
      <c r="E765" s="14" t="s">
        <v>26</v>
      </c>
      <c r="F765" s="14" t="s">
        <v>50</v>
      </c>
      <c r="G765" s="93">
        <v>42711</v>
      </c>
      <c r="H765" s="94">
        <v>38.08</v>
      </c>
      <c r="I765" s="94">
        <v>65.319999999999993</v>
      </c>
      <c r="J765" s="95">
        <v>1.7153</v>
      </c>
      <c r="K765" s="96">
        <v>21</v>
      </c>
      <c r="L765" s="95">
        <v>2.8199999999999999E-2</v>
      </c>
      <c r="M765" s="96">
        <v>0.8</v>
      </c>
      <c r="N765" s="96">
        <v>1.74</v>
      </c>
      <c r="O765" s="94">
        <v>-20.92</v>
      </c>
      <c r="P765" s="95">
        <v>6.25E-2</v>
      </c>
      <c r="Q765" s="96">
        <v>13</v>
      </c>
      <c r="R765" s="94">
        <v>0</v>
      </c>
      <c r="S765" s="14" t="s">
        <v>1607</v>
      </c>
      <c r="T765" s="128">
        <v>23816493941</v>
      </c>
      <c r="U765" s="14" t="s">
        <v>1573</v>
      </c>
    </row>
    <row r="766" spans="1:21" x14ac:dyDescent="0.55000000000000004">
      <c r="A766" s="14" t="s">
        <v>1107</v>
      </c>
      <c r="B766" s="124" t="s">
        <v>1108</v>
      </c>
      <c r="C766" s="125" t="s">
        <v>57</v>
      </c>
      <c r="D766" s="14" t="s">
        <v>37</v>
      </c>
      <c r="E766" s="14" t="s">
        <v>26</v>
      </c>
      <c r="F766" s="14" t="s">
        <v>50</v>
      </c>
      <c r="G766" s="93">
        <v>42533</v>
      </c>
      <c r="H766" s="94">
        <v>66.239999999999995</v>
      </c>
      <c r="I766" s="94">
        <v>117.08</v>
      </c>
      <c r="J766" s="95">
        <v>1.7675000000000001</v>
      </c>
      <c r="K766" s="96">
        <v>25.73</v>
      </c>
      <c r="L766" s="95">
        <v>7.7000000000000002E-3</v>
      </c>
      <c r="M766" s="96">
        <v>1.2</v>
      </c>
      <c r="N766" s="96">
        <v>3.36</v>
      </c>
      <c r="O766" s="94">
        <v>-57.21</v>
      </c>
      <c r="P766" s="95">
        <v>8.6199999999999999E-2</v>
      </c>
      <c r="Q766" s="96">
        <v>1</v>
      </c>
      <c r="R766" s="94">
        <v>92.86</v>
      </c>
      <c r="S766" s="14" t="s">
        <v>1591</v>
      </c>
      <c r="T766" s="128">
        <v>23459099271</v>
      </c>
      <c r="U766" s="14" t="s">
        <v>1573</v>
      </c>
    </row>
    <row r="767" spans="1:21" x14ac:dyDescent="0.55000000000000004">
      <c r="A767" s="14" t="s">
        <v>1109</v>
      </c>
      <c r="B767" s="124" t="s">
        <v>1110</v>
      </c>
      <c r="C767" s="125" t="s">
        <v>57</v>
      </c>
      <c r="D767" s="14" t="s">
        <v>37</v>
      </c>
      <c r="E767" s="14" t="s">
        <v>32</v>
      </c>
      <c r="F767" s="14" t="s">
        <v>44</v>
      </c>
      <c r="G767" s="93">
        <v>42549</v>
      </c>
      <c r="H767" s="94">
        <v>56.39</v>
      </c>
      <c r="I767" s="94">
        <v>44.9</v>
      </c>
      <c r="J767" s="95">
        <v>0.79620000000000002</v>
      </c>
      <c r="K767" s="96">
        <v>30.75</v>
      </c>
      <c r="L767" s="95">
        <v>5.3E-3</v>
      </c>
      <c r="M767" s="96">
        <v>1.5</v>
      </c>
      <c r="N767" s="14" t="s">
        <v>40</v>
      </c>
      <c r="O767" s="14" t="s">
        <v>40</v>
      </c>
      <c r="P767" s="95">
        <v>0.1113</v>
      </c>
      <c r="Q767" s="96">
        <v>4</v>
      </c>
      <c r="R767" s="94">
        <v>34.590000000000003</v>
      </c>
      <c r="S767" s="14" t="s">
        <v>1601</v>
      </c>
      <c r="T767" s="128">
        <v>9261917896</v>
      </c>
      <c r="U767" s="14" t="s">
        <v>1575</v>
      </c>
    </row>
    <row r="768" spans="1:21" x14ac:dyDescent="0.55000000000000004">
      <c r="A768" s="14" t="s">
        <v>1111</v>
      </c>
      <c r="B768" s="124" t="s">
        <v>1112</v>
      </c>
      <c r="C768" s="125" t="s">
        <v>49</v>
      </c>
      <c r="D768" s="14" t="s">
        <v>37</v>
      </c>
      <c r="E768" s="14" t="s">
        <v>26</v>
      </c>
      <c r="F768" s="14" t="s">
        <v>50</v>
      </c>
      <c r="G768" s="93">
        <v>42533</v>
      </c>
      <c r="H768" s="94">
        <v>46.94</v>
      </c>
      <c r="I768" s="94">
        <v>53.31</v>
      </c>
      <c r="J768" s="95">
        <v>1.1356999999999999</v>
      </c>
      <c r="K768" s="96">
        <v>43.7</v>
      </c>
      <c r="L768" s="95">
        <v>8.3000000000000001E-3</v>
      </c>
      <c r="M768" s="96">
        <v>1.1000000000000001</v>
      </c>
      <c r="N768" s="96">
        <v>2.84</v>
      </c>
      <c r="O768" s="94">
        <v>-5.97</v>
      </c>
      <c r="P768" s="95">
        <v>0.17599999999999999</v>
      </c>
      <c r="Q768" s="96">
        <v>4</v>
      </c>
      <c r="R768" s="94">
        <v>9.85</v>
      </c>
      <c r="S768" s="14" t="s">
        <v>1579</v>
      </c>
      <c r="T768" s="128">
        <v>26202271364</v>
      </c>
      <c r="U768" s="14" t="s">
        <v>1573</v>
      </c>
    </row>
    <row r="769" spans="2:2" x14ac:dyDescent="0.55000000000000004">
      <c r="B769" s="123"/>
    </row>
  </sheetData>
  <sheetProtection sort="0" autoFilter="0"/>
  <autoFilter ref="A1:U768">
    <sortState ref="A768:U768">
      <sortCondition ref="A1:A768"/>
    </sortState>
  </autoFilter>
  <hyperlinks>
    <hyperlink ref="B2" r:id="rId1" display="http://www.moderngraham.com/2017/02/10/agilent-technologies-inc-valuation-february-2017-a/?utm_source=MGScreens&amp;utm_medium=ebook"/>
    <hyperlink ref="B3" r:id="rId2" display="http://www.moderngraham.com/2016/07/18/alcoa-inc-valuation-july-2016-aa/?utm_source=MGScreens&amp;utm_medium=ebook"/>
    <hyperlink ref="B4" r:id="rId3" display="http://www.moderngraham.com/2017/02/21/american-airlines-group-inc-valuation-february-2017-aal/?utm_source=MGScreens&amp;utm_medium=ebook"/>
    <hyperlink ref="B5" r:id="rId4" display="http://www.moderngraham.com/2016/11/21/aarons-inc-valuation-november-2016-aan/?utm_source=MGScreens&amp;utm_medium=ebook"/>
    <hyperlink ref="B6" r:id="rId5" display="http://www.moderngraham.com/2016/11/20/advance-auto-parts-inc-valuation-november-2016-aap/?utm_source=MGScreens&amp;utm_medium=ebook"/>
    <hyperlink ref="B7" r:id="rId6" display="http://www.moderngraham.com/2017/01/24/apple-inc-valuation-january-2017-aapl/?utm_source=MGScreens&amp;utm_medium=ebook"/>
    <hyperlink ref="B8" r:id="rId7" display="http://www.moderngraham.com/2016/07/20/abbvie-inc-valuation-july-2016-abbv/?utm_source=MGScreens&amp;utm_medium=ebook"/>
    <hyperlink ref="B9" r:id="rId8" display="http://www.moderngraham.com/2016/07/31/amerisourcebergen-corp-valuation-july-2016-abc/?utm_source=MGScreens&amp;utm_medium=ebook"/>
    <hyperlink ref="B10" r:id="rId9" display="http://www.moderngraham.com/2017/01/25/abbott-laboratories-valuation-january-2017-abt/?utm_source=MGScreens&amp;utm_medium=ebook"/>
    <hyperlink ref="B11" r:id="rId10" display="http://www.moderngraham.com/2016/11/20/american-campus-communities-valuation-november-2016-acc/?utm_source=MGScreens&amp;utm_medium=ebook"/>
    <hyperlink ref="B12" r:id="rId11" display="http://www.moderngraham.com/2016/11/21/aci-worldwide-inc-valuation-november-2016-aciw/?utm_source=MGScreens&amp;utm_medium=ebook"/>
    <hyperlink ref="B13" r:id="rId12" display="http://www.moderngraham.com/2016/12/06/aecom-valuation-december-2016-acm/?utm_source=MGScreens&amp;utm_medium=ebook"/>
    <hyperlink ref="B14" r:id="rId13" display="http://www.moderngraham.com/2016/12/16/accenture-plc-valuation-december-2016-acn/?utm_source=MGScreens&amp;utm_medium=ebook"/>
    <hyperlink ref="B15" r:id="rId14" display="http://www.moderngraham.com/2016/12/01/acxiom-corporation-valuation-november-2016-acxm/?utm_source=MGScreens&amp;utm_medium=ebook"/>
    <hyperlink ref="B16" r:id="rId15" display="http://www.moderngraham.com/2017/02/22/adobe-systems-inc-valuation-february-2017-adbe/?utm_source=MGScreens&amp;utm_medium=ebook"/>
    <hyperlink ref="B17" r:id="rId16" display="http://www.moderngraham.com/2017/02/28/analog-devices-inc-valuation-february-2017-adi/?utm_source=MGScreens&amp;utm_medium=ebook"/>
    <hyperlink ref="B18" r:id="rId17" display="http://www.moderngraham.com/2017/01/03/archer-daniels-midland-company-valuation-january-2017-adm/?utm_source=MGScreens&amp;utm_medium=ebook"/>
    <hyperlink ref="B19" r:id="rId18" display="http://www.moderngraham.com/2016/11/20/automatic-data-processing-valuation-november-2016-adp/?utm_source=MGScreens&amp;utm_medium=ebook"/>
    <hyperlink ref="B20" r:id="rId19" display="http://www.moderngraham.com/2017/02/04/alliance-data-systems-corp-valuation-february-2017-ads/?utm_source=MGScreens&amp;utm_medium=ebook"/>
    <hyperlink ref="B21" r:id="rId20" display="http://www.moderngraham.com/2016/12/15/autodesk-inc-valuation-december-2016-adsk/?utm_source=MGScreens&amp;utm_medium=ebook"/>
    <hyperlink ref="B22" r:id="rId21" display="http://www.moderngraham.com/2017/02/11/ameren-corp-valuation-february-2017-aee/?utm_source=MGScreens&amp;utm_medium=ebook"/>
    <hyperlink ref="B23" r:id="rId22" display="http://www.moderngraham.com/2017/01/04/american-eagle-outfitters-valuation-january-2017-aeo/?utm_source=MGScreens&amp;utm_medium=ebook"/>
    <hyperlink ref="B24" r:id="rId23" display="http://www.moderngraham.com/2015/11/19/american-electric-power-co-valuation-november-2015-update-aep/?utm_source=MGScreens&amp;utm_medium=ebook"/>
    <hyperlink ref="B25" r:id="rId24" display="http://www.moderngraham.com/2016/07/08/aes-corporation-valuation-july-2016-aes/?utm_source=MGScreens&amp;utm_medium=ebook"/>
    <hyperlink ref="B26" r:id="rId25" display="http://www.moderngraham.com/2016/07/31/aetna-inc-valuation-july-2016-aet/?utm_source=MGScreens&amp;utm_medium=ebook"/>
    <hyperlink ref="B27" r:id="rId26" display="http://www.moderngraham.com/2017/01/26/american-financial-group-inc-valuation-january-2017-afg/?utm_source=MGScreens&amp;utm_medium=ebook"/>
    <hyperlink ref="B28" r:id="rId27" display="http://www.moderngraham.com/2016/12/19/aflac-inc-valuation-december-2016-afl/?utm_source=MGScreens&amp;utm_medium=ebook"/>
    <hyperlink ref="B29" r:id="rId28" display="http://www.moderngraham.com/2017/02/07/agco-corporation-valuation-february-2017-agco/?utm_source=MGScreens&amp;utm_medium=ebook"/>
    <hyperlink ref="B30" r:id="rId29" display="http://www.moderngraham.com/2017/01/08/allergan-plc-valuation-january-2017-agn/?utm_source=MGScreens&amp;utm_medium=ebook"/>
    <hyperlink ref="B31" r:id="rId30" display="http://www.moderngraham.com/2016/12/13/aspen-insurance-holdings-limited-valuation-december-2016-ahl/?utm_source=MGScreens&amp;utm_medium=ebook"/>
    <hyperlink ref="B32" r:id="rId31" display="http://www.moderngraham.com/2016/08/25/american-international-group-inc-valuation-august-2016-aig/?utm_source=MGScreens&amp;utm_medium=ebook"/>
    <hyperlink ref="B33" r:id="rId32" display="http://www.moderngraham.com/2016/07/03/apartment-investment-management-co-valuation-july-2016-aiv/?utm_source=MGScreens&amp;utm_medium=ebook"/>
    <hyperlink ref="B34" r:id="rId33" display="http://www.moderngraham.com/2016/08/25/assurant-inc-valuation-august-2016-aiz/?utm_source=MGScreens&amp;utm_medium=ebook"/>
    <hyperlink ref="B35" r:id="rId34" display="http://www.moderngraham.com/2016/12/14/arthur-j-gallagher-co-valuation-december-2016-ajg/?utm_source=MGScreens&amp;utm_medium=ebook"/>
    <hyperlink ref="B36" r:id="rId35" display="http://www.moderngraham.com/2017/01/08/akamai-technologies-inc-valuation-january-2017-akam/?utm_source=MGScreens&amp;utm_medium=ebook"/>
    <hyperlink ref="B37" r:id="rId36" display="http://www.moderngraham.com/2016/12/16/akorn-inc-valuation-december-2016-akrx/?utm_source=MGScreens&amp;utm_medium=ebook"/>
    <hyperlink ref="B38" r:id="rId37" display="http://www.moderngraham.com/2016/08/25/albemarle-corporation-valuation-august-2016-alb/?utm_source=MGScreens&amp;utm_medium=ebook"/>
    <hyperlink ref="B39" r:id="rId38" display="http://www.moderngraham.com/2016/12/19/alexander-baldwin-inc-valuation-december-2016-alex/?utm_source=MGScreens&amp;utm_medium=ebook"/>
    <hyperlink ref="B40" r:id="rId39" display="http://www.moderngraham.com/2016/09/01/align-technology-inc-valuation-august-2016-algn/?utm_source=MGScreens&amp;utm_medium=ebook"/>
    <hyperlink ref="B41" r:id="rId40" display="http://www.moderngraham.com/2016/12/22/alaska-air-group-inc-valuation-december-2016-alk/?utm_source=MGScreens&amp;utm_medium=ebook"/>
    <hyperlink ref="B42" r:id="rId41" display="http://www.moderngraham.com/2016/11/21/allstate-corp-valuation-november-2016-all/?utm_source=MGScreens&amp;utm_medium=ebook"/>
    <hyperlink ref="B43" r:id="rId42" display="http://www.moderngraham.com/2017/01/09/allegion-plc-valuation-january-2017-alle/?utm_source=MGScreens&amp;utm_medium=ebook"/>
    <hyperlink ref="B44" r:id="rId43" display="http://www.moderngraham.com/2016/12/20/alexion-pharmaceuticals-inc-valuation-december-2016-alxn/?utm_source=MGScreens&amp;utm_medium=ebook"/>
    <hyperlink ref="B45" r:id="rId44" display="http://www.moderngraham.com/2016/08/28/applied-materials-inc-valuation-august-2016-amat/?utm_source=MGScreens&amp;utm_medium=ebook"/>
    <hyperlink ref="B46" r:id="rId45" display="http://www.moderngraham.com/2016/12/28/amc-networks-inc-valuation-december-2016-amcx/?utm_source=MGScreens&amp;utm_medium=ebook"/>
    <hyperlink ref="B47" r:id="rId46" display="http://www.moderngraham.com/2017/01/04/advanced-micro-devices-inc-valuation-january-2017-amd/?utm_source=MGScreens&amp;utm_medium=ebook"/>
    <hyperlink ref="B48" r:id="rId47" display="http://www.moderngraham.com/2016/12/08/ametek-inc-valuation-december-2016-ame/?utm_source=MGScreens&amp;utm_medium=ebook"/>
    <hyperlink ref="B49" r:id="rId48" display="http://www.moderngraham.com/2017/01/12/affiliated-managers-group-inc-valuation-january-2017-amg/?utm_source=MGScreens&amp;utm_medium=ebook"/>
    <hyperlink ref="B50" r:id="rId49" display="http://www.moderngraham.com/2016/08/25/amgen-inc-valuation-august-2016-amgn/?utm_source=MGScreens&amp;utm_medium=ebook"/>
    <hyperlink ref="B51" r:id="rId50" display="http://www.moderngraham.com/2016/06/14/ameriprise-financial-inc-valuation-june-2016-amp/?utm_source=MGScreens&amp;utm_medium=ebook"/>
    <hyperlink ref="B52" r:id="rId51" display="http://www.moderngraham.com/2017/02/28/american-tower-corp-valuation-february-2017-amt/?utm_source=MGScreens&amp;utm_medium=ebook"/>
    <hyperlink ref="B53" r:id="rId52" display="http://www.moderngraham.com/2016/07/18/amazon-inc-valuation-july-2016-amzn/?utm_source=MGScreens&amp;utm_medium=ebook"/>
    <hyperlink ref="B54" r:id="rId53" display="http://www.moderngraham.com/2015/11/25/autonation-inc-valuation-november-2015-update-an/?utm_source=MGScreens&amp;utm_medium=ebook"/>
    <hyperlink ref="B55" r:id="rId54" display="http://www.moderngraham.com/2015/11/19/abercrombie-fitch-co-valuation-november-2015-update-anf/?utm_source=MGScreens&amp;utm_medium=ebook"/>
    <hyperlink ref="B56" r:id="rId55" display="http://www.moderngraham.com/2016/06/13/ansys-inc-valuation-june-2016-anss/?utm_source=MGScreens&amp;utm_medium=ebook"/>
    <hyperlink ref="B57" r:id="rId56" display="http://www.moderngraham.com/2017/01/27/anthem-inc-valuation-january-2017-antm/?utm_source=MGScreens&amp;utm_medium=ebook"/>
    <hyperlink ref="B58" r:id="rId57" display="http://www.moderngraham.com/2016/01/27/aon-plc-valuation-january-2016-update-aon/?utm_source=MGScreens&amp;utm_medium=ebook"/>
    <hyperlink ref="B59" r:id="rId58" display="http://www.moderngraham.com/2016/06/11/a-o-smith-corporation-valuation-june-2016-aos/?utm_source=MGScreens&amp;utm_medium=ebook"/>
    <hyperlink ref="B60" r:id="rId59" display="http://www.moderngraham.com/2016/01/30/apache-corporation-valuation-january-2016-update-apa/?utm_source=MGScreens&amp;utm_medium=ebook"/>
    <hyperlink ref="B61" r:id="rId60" display="http://www.moderngraham.com/2016/01/29/anadarko-petroleum-corp-valuation-january-2016-update-apc/?utm_source=MGScreens&amp;utm_medium=ebook"/>
    <hyperlink ref="B62" r:id="rId61" display="http://www.moderngraham.com/2017/01/27/air-products-chemicals-inc-valuation-january-2017-apd/?utm_source=MGScreens&amp;utm_medium=ebook"/>
    <hyperlink ref="B63" r:id="rId62" display="http://www.moderngraham.com/2017/02/23/amphenol-corp-valuation-february-2017-aph/?utm_source=MGScreens&amp;utm_medium=ebook"/>
    <hyperlink ref="B64" r:id="rId63" display="http://www.moderngraham.com/2017/01/09/apollo-education-group-inc-valuation-january-2017-apol/?utm_source=MGScreens&amp;utm_medium=ebook"/>
    <hyperlink ref="B65" r:id="rId64" display="http://www.moderngraham.com/2015/08/23/alexandria-real-estate-equities-inc-analysis-initial-coverage-are/?utm_source=MGScreens&amp;utm_medium=ebook"/>
    <hyperlink ref="B66" r:id="rId65" display="http://www.moderngraham.com/2016/09/03/alliance-resource-partners-lp-valuation-september-2016-arlp/?utm_source=MGScreens&amp;utm_medium=ebook"/>
    <hyperlink ref="B67" r:id="rId66" display="http://www.moderngraham.com/2017/01/11/arris-international-plc-valuation-january-2017-arrs/?utm_source=MGScreens&amp;utm_medium=ebook"/>
    <hyperlink ref="B68" r:id="rId67" display="http://www.moderngraham.com/2016/07/03/arrow-electronics-inc-valuation-july-2016-arw/?utm_source=MGScreens&amp;utm_medium=ebook"/>
    <hyperlink ref="B69" r:id="rId68" display="http://www.moderngraham.com/2016/07/27/ashland-inc-valuation-july-2016-ash/?utm_source=MGScreens&amp;utm_medium=ebook"/>
    <hyperlink ref="B70" r:id="rId69" display="http://www.moderngraham.com/2015/11/24/allegheny-technologies-inc-valuation-november-2015-update-ati/?utm_source=MGScreens&amp;utm_medium=ebook"/>
    <hyperlink ref="B71" r:id="rId70" display="http://www.moderngraham.com/2016/05/21/avalonbay-communities-inc-valuation-may-2016-avb/?utm_source=MGScreens&amp;utm_medium=ebook"/>
    <hyperlink ref="B72" r:id="rId71" display="http://www.moderngraham.com/2016/07/28/broadcom-limited-valuation-july-2016-avgo/?utm_source=MGScreens&amp;utm_medium=ebook"/>
    <hyperlink ref="B73" r:id="rId72" display="http://www.moderngraham.com/2016/07/15/avon-products-inc-valuation-july-2016-avp/?utm_source=MGScreens&amp;utm_medium=ebook"/>
    <hyperlink ref="B74" r:id="rId73" display="http://www.moderngraham.com/2016/06/27/avery-dennison-corp-valuation-june-2016-avy/?utm_source=MGScreens&amp;utm_medium=ebook"/>
    <hyperlink ref="B75" r:id="rId74" display="http://www.moderngraham.com/2016/05/19/american-express-company-valuation-may-2016-axp/?utm_source=MGScreens&amp;utm_medium=ebook"/>
    <hyperlink ref="B76" r:id="rId75" display="http://www.moderngraham.com/2016/06/10/autozone-inc-valuation-june-2016-azo/?utm_source=MGScreens&amp;utm_medium=ebook"/>
    <hyperlink ref="B77" r:id="rId76" display="http://www.moderngraham.com/2016/06/13/boeing-company-valuation-june-2016-ba/?utm_source=MGScreens&amp;utm_medium=ebook"/>
    <hyperlink ref="B78" r:id="rId77" display="http://www.moderngraham.com/2016/07/14/bank-of-america-corp-valuation-july-2016-bac/?utm_source=MGScreens&amp;utm_medium=ebook"/>
    <hyperlink ref="B79" r:id="rId78" display="http://www.moderngraham.com/2017/01/28/baxter-international-inc-valuation-january-2017-bax/?utm_source=MGScreens&amp;utm_medium=ebook"/>
    <hyperlink ref="B80" r:id="rId79" display="http://www.moderngraham.com/2016/06/14/bed-bath-beyond-inc-valuation-june-2016-bbby/?utm_source=MGScreens&amp;utm_medium=ebook"/>
    <hyperlink ref="B81" r:id="rId80" display="http://www.moderngraham.com/2016/11/21/bbt-corporation-valuation-november-2016-bbt/?utm_source=MGScreens&amp;utm_medium=ebook"/>
    <hyperlink ref="B82" r:id="rId81" display="http://www.moderngraham.com/2016/07/28/best-buy-co-valuation-july-2016-bby/?utm_source=MGScreens&amp;utm_medium=ebook"/>
    <hyperlink ref="B83" r:id="rId82" display="http://www.moderngraham.com/2016/08/25/c-r-bard-inc-valuation-august-2016-bcr/?utm_source=MGScreens&amp;utm_medium=ebook"/>
    <hyperlink ref="B84" r:id="rId83" display="http://www.moderngraham.com/2017/01/08/becton-dickinson-and-co-valuation-january-2017-bdx/?utm_source=MGScreens&amp;utm_medium=ebook"/>
    <hyperlink ref="B85" r:id="rId84" display="http://www.moderngraham.com/2017/02/24/franklin-resources-inc-valuation-february-2017-ben/?utm_source=MGScreens&amp;utm_medium=ebook"/>
    <hyperlink ref="B86" r:id="rId85" display="http://www.moderngraham.com/2017/02/02/brown-forman-corporation-february-2017-bf-b/?utm_source=MGScreens&amp;utm_medium=ebook"/>
    <hyperlink ref="B87" r:id="rId86" display="http://www.moderngraham.com/2016/08/30/bg-foods-inc-valuation-august-2016-bgs/?utm_source=MGScreens&amp;utm_medium=ebook"/>
    <hyperlink ref="B88" r:id="rId87" display="http://www.moderngraham.com/2016/07/27/baker-hughes-inc-valuation-july-2016-bhi/?utm_source=MGScreens&amp;utm_medium=ebook"/>
    <hyperlink ref="B89" r:id="rId88" display="http://www.moderngraham.com/2016/02/02/biogen-inc-valuation-february-2016-update-biib/?utm_source=MGScreens&amp;utm_medium=ebook"/>
    <hyperlink ref="B90" r:id="rId89" display="http://www.moderngraham.com/2017/01/07/bank-of-new-york-mellon-corp-valuation-january-2017-bk/?utm_source=MGScreens&amp;utm_medium=ebook"/>
    <hyperlink ref="B91" r:id="rId90" display="http://www.moderngraham.com/2016/06/21/blackrock-inc-valuation-june-2016-blk/?utm_source=MGScreens&amp;utm_medium=ebook"/>
    <hyperlink ref="B92" r:id="rId91" display="http://www.moderngraham.com/2016/12/12/ball-corporation-valuation-december-2016-bll/?utm_source=MGScreens&amp;utm_medium=ebook"/>
    <hyperlink ref="B93" r:id="rId92" display="http://www.moderngraham.com/2016/07/01/bemis-company-inc-valuation-july-2016/?utm_source=MGScreens&amp;utm_medium=ebook"/>
    <hyperlink ref="B94" r:id="rId93" display="http://www.moderngraham.com/2016/02/18/bristol-myers-squibb-company-valuation-february-2016-bmy/?utm_source=MGScreens&amp;utm_medium=ebook"/>
    <hyperlink ref="B95" r:id="rId94" display="http://www.moderngraham.com/2017/01/08/berkshire-hathaway-inc-valuation-january-2017-brk-b/?utm_source=MGScreens&amp;utm_medium=ebook"/>
    <hyperlink ref="B96" r:id="rId95" display="http://www.moderngraham.com/2017/01/27/boston-scientific-corp-valuation-january-2017-bsx/?utm_source=MGScreens&amp;utm_medium=ebook"/>
    <hyperlink ref="B97" r:id="rId96" display="http://www.moderngraham.com/2016/12/09/borgwarner-inc-valuation-december-2016-bwa/?utm_source=MGScreens&amp;utm_medium=ebook"/>
    <hyperlink ref="B98" r:id="rId97" display="http://www.moderngraham.com/2016/06/23/boston-properties-inc-valuation-june-2016-bxp/?utm_source=MGScreens&amp;utm_medium=ebook"/>
    <hyperlink ref="B99" r:id="rId98" display="http://www.moderngraham.com/2016/07/19/citigroup-inc-valuation-july-2016-c/?utm_source=MGScreens&amp;utm_medium=ebook"/>
    <hyperlink ref="B100" r:id="rId99" display="http://www.moderngraham.com/2016/07/04/ca-inc-valuation-july-2016-ca/?utm_source=MGScreens&amp;utm_medium=ebook"/>
    <hyperlink ref="B101" r:id="rId100" display="http://www.moderngraham.com/2016/12/29/conagra-brands-inc-valuation-december-2016-cag/?utm_source=MGScreens&amp;utm_medium=ebook"/>
    <hyperlink ref="B102" r:id="rId101" display="http://www.moderngraham.com/2016/07/03/cardinal-health-inc-valuation-july-2016-cah/?utm_source=MGScreens&amp;utm_medium=ebook"/>
    <hyperlink ref="B103" r:id="rId102" display="http://www.moderngraham.com/2016/05/17/cameron-international-company-valuation-may-2016-cam/?utm_source=MGScreens&amp;utm_medium=ebook"/>
    <hyperlink ref="B104" r:id="rId103" display="http://www.moderngraham.com/2016/08/27/caterpillar-inc-valuation-august-2016-cat/?utm_source=MGScreens&amp;utm_medium=ebook"/>
    <hyperlink ref="B105" r:id="rId104" display="http://www.moderngraham.com/2016/08/22/chubb-limited-valuation-august-2016-cb/?utm_source=MGScreens&amp;utm_medium=ebook"/>
    <hyperlink ref="B106" r:id="rId105" display="http://www.moderngraham.com/2016/07/13/cbre-group-inc-valuation-july-2016-cbg/?utm_source=MGScreens&amp;utm_medium=ebook"/>
    <hyperlink ref="B107" r:id="rId106" display="http://www.moderngraham.com/2016/09/01/cbs-corporation-valuation-august-2016-cbs/?utm_source=MGScreens&amp;utm_medium=ebook"/>
    <hyperlink ref="B108" r:id="rId107" display="http://www.moderngraham.com/2017/01/13/coca-cola-european-partners-plc-valuation-january-2017-cce/?utm_source=MGScreens&amp;utm_medium=ebook"/>
    <hyperlink ref="B109" r:id="rId108" display="http://www.moderngraham.com/2016/06/29/crown-castle-international-corp-valuation-june-2016-cci/?utm_source=MGScreens&amp;utm_medium=ebook"/>
    <hyperlink ref="B110" r:id="rId109" display="http://www.moderngraham.com/2016/07/21/carnival-corp-valuation-july-2016-ccl/?utm_source=MGScreens&amp;utm_medium=ebook"/>
    <hyperlink ref="B111" r:id="rId110" display="http://www.moderngraham.com/2015/12/11/celgene-corp-valuation-december-2015-update-celg/?utm_source=MGScreens&amp;utm_medium=ebook"/>
    <hyperlink ref="B112" r:id="rId111" display="http://www.moderngraham.com/2016/12/02/century-aluminum-co-valuation-initial-coverage-cenx/?utm_source=MGScreens&amp;utm_medium=ebook"/>
    <hyperlink ref="B113" r:id="rId112" display="http://www.moderngraham.com/2016/08/02/cerner-corporation-valuation-august-2016-cern/?utm_source=MGScreens&amp;utm_medium=ebook"/>
    <hyperlink ref="B114" r:id="rId113" display="http://www.moderngraham.com/2016/12/04/ceva-inc-valuation-initial-coverage-ceva/?utm_source=MGScreens&amp;utm_medium=ebook"/>
    <hyperlink ref="B115" r:id="rId114" display="http://www.moderngraham.com/2016/08/31/cf-industries-holdings-inc-valuation-august-2016-cf/?utm_source=MGScreens&amp;utm_medium=ebook"/>
    <hyperlink ref="B116" r:id="rId115" display="http://www.moderngraham.com/2016/12/05/citizens-financial-group-inc-valuation-initial-coverage-cfg/?utm_source=MGScreens&amp;utm_medium=ebook"/>
    <hyperlink ref="B117" r:id="rId116" display="http://www.moderngraham.com/2016/12/06/cardinal-financial-corp-valuation-initial-coverage-cfnl/?utm_source=MGScreens&amp;utm_medium=ebook"/>
    <hyperlink ref="B118" r:id="rId117" display="http://www.moderngraham.com/2016/12/08/cullenfrost-bankers-inc-valuation-initial-coverage-cfr/?utm_source=MGScreens&amp;utm_medium=ebook"/>
    <hyperlink ref="B119" r:id="rId118" display="http://www.moderngraham.com/2016/12/10/celadon-group-inc-valuation-initial-coverage-cgi/?utm_source=MGScreens&amp;utm_medium=ebook"/>
    <hyperlink ref="B120" r:id="rId119" display="http://www.moderngraham.com/2016/12/12/cognex-corporation-valuation-initial-coverage-cgnx/?utm_source=MGScreens&amp;utm_medium=ebook"/>
    <hyperlink ref="B121" r:id="rId120" display="http://www.moderngraham.com/2016/12/13/city-holding-company-valuation-initial-coverage-chco/?utm_source=MGScreens&amp;utm_medium=ebook"/>
    <hyperlink ref="B122" r:id="rId121" display="http://www.moderngraham.com/2016/12/14/church-dwight-co-inc-valuation-initial-coverage-chd/?utm_source=MGScreens&amp;utm_medium=ebook"/>
    <hyperlink ref="B123" r:id="rId122" display="http://www.moderngraham.com/2016/12/15/chemed-corporation-valuation-initial-coverage-che/?utm_source=MGScreens&amp;utm_medium=ebook"/>
    <hyperlink ref="B124" r:id="rId123" display="http://www.moderngraham.com/2016/06/21/chesapeake-energy-corp-valuation-june-2016-chk/?utm_source=MGScreens&amp;utm_medium=ebook"/>
    <hyperlink ref="B125" r:id="rId124" display="http://www.moderngraham.com/2016/08/29/c-h-robinson-worldwide-inc-valuation-august-2016-chrw/?utm_source=MGScreens&amp;utm_medium=ebook"/>
    <hyperlink ref="B126" r:id="rId125" display="http://www.moderngraham.com/2016/12/19/chicos-fas-inc-valuation-initial-coverage-chs/?utm_source=MGScreens&amp;utm_medium=ebook"/>
    <hyperlink ref="B127" r:id="rId126" display="http://www.moderngraham.com/2016/12/20/chesapeake-lodging-trust-valuation-december-2016-chsp/?utm_source=MGScreens&amp;utm_medium=ebook"/>
    <hyperlink ref="B128" r:id="rId127" display="http://www.moderngraham.com/2016/12/21/charter-communications-inc-valuation-initial-coverage-chtr/?utm_source=MGScreens&amp;utm_medium=ebook"/>
    <hyperlink ref="B129" r:id="rId128" display="http://www.moderngraham.com/2016/12/22/chuys-holdings-inc-valuation-initial-coverage-chuy/?utm_source=MGScreens&amp;utm_medium=ebook"/>
    <hyperlink ref="B130" r:id="rId129" display="http://www.moderngraham.com/2016/07/07/cigna-corp-valuation-july-2016-ci/?utm_source=MGScreens&amp;utm_medium=ebook"/>
    <hyperlink ref="B131" r:id="rId130" display="http://www.moderngraham.com/2016/12/28/ciena-corporation-valuation-initial-coverage-cien/?utm_source=MGScreens&amp;utm_medium=ebook"/>
    <hyperlink ref="B132" r:id="rId131" display="http://www.moderngraham.com/2016/12/29/energy-company-of-minas-valuation-initial-coverage-cig/?utm_source=MGScreens&amp;utm_medium=ebook"/>
    <hyperlink ref="B133" r:id="rId132" display="http://www.moderngraham.com/2016/05/21/cincinnati-financial-corporation-valuation-may-2016-cinf/?utm_source=MGScreens&amp;utm_medium=ebook"/>
    <hyperlink ref="B134" r:id="rId133" display="http://www.moderngraham.com/2016/12/31/circor-international-inc-valuation-initial-coverage-cir/?utm_source=MGScreens&amp;utm_medium=ebook"/>
    <hyperlink ref="B135" r:id="rId134" display="http://www.moderngraham.com/2017/01/07/seacor-holdings-inc-valuation-initial-coverage-ckh/?utm_source=MGScreens&amp;utm_medium=ebook"/>
    <hyperlink ref="B136" r:id="rId135" display="http://www.moderngraham.com/2016/01/27/colgate-palmolive-co-valuation-january-2016-update-cl/?utm_source=MGScreens&amp;utm_medium=ebook"/>
    <hyperlink ref="B137" r:id="rId136" display="http://www.moderngraham.com/2017/01/08/cloud-peak-energy-inc-valuation-initial-coverage-cld/?utm_source=MGScreens&amp;utm_medium=ebook"/>
    <hyperlink ref="B138" r:id="rId137" display="http://www.moderngraham.com/2017/01/11/cliffs-natural-resources-inc-valuation-january-2017-clf/?utm_source=MGScreens&amp;utm_medium=ebook"/>
    <hyperlink ref="B139" r:id="rId138" display="http://www.moderngraham.com/2017/01/08/corelogic-inc-valuation-initial-coverage-clgx/?utm_source=MGScreens&amp;utm_medium=ebook"/>
    <hyperlink ref="B140" r:id="rId139" display="http://www.moderngraham.com/2017/01/08/clean-harbors-inc-valuation-initial-coverage-clh/?utm_source=MGScreens&amp;utm_medium=ebook"/>
    <hyperlink ref="B141" r:id="rId140" display="http://www.moderngraham.com/2017/01/09/mack-cali-realty-corp-valuation-initial-coverage-cli/?utm_source=MGScreens&amp;utm_medium=ebook"/>
    <hyperlink ref="B142" r:id="rId141" display="http://www.moderngraham.com/2017/01/10/calamos-asset-management-inc-valuation-initial-coverage-clms/?utm_source=MGScreens&amp;utm_medium=ebook"/>
    <hyperlink ref="B143" r:id="rId142" display="http://www.moderngraham.com/2017/01/11/clearwater-paper-corp-valuation-initial-coverage-clw/?utm_source=MGScreens&amp;utm_medium=ebook"/>
    <hyperlink ref="B144" r:id="rId143" display="http://www.moderngraham.com/2017/01/28/clorox-company-valuation-january-2017-clx/?utm_source=MGScreens&amp;utm_medium=ebook"/>
    <hyperlink ref="B145" r:id="rId144" display="http://www.moderngraham.com/2016/08/22/comerica-inc-valuation-august-2016-cma/?utm_source=MGScreens&amp;utm_medium=ebook"/>
    <hyperlink ref="B146" r:id="rId145" display="http://www.moderngraham.com/2017/01/13/commercial-metals-company-valuation-initial-coverage-cmc/?utm_source=MGScreens&amp;utm_medium=ebook"/>
    <hyperlink ref="B147" r:id="rId146" display="http://www.moderngraham.com/2016/06/20/comcast-corporation-valuation-june-2016-cmcsa/?utm_source=MGScreens&amp;utm_medium=ebook"/>
    <hyperlink ref="B148" r:id="rId147" display="http://www.moderngraham.com/2017/02/05/cme-group-inc-valuation-february-2017-cme/?utm_source=MGScreens&amp;utm_medium=ebook"/>
    <hyperlink ref="B149" r:id="rId148" display="http://www.moderngraham.com/2016/08/25/chipotle-mexican-grill-inc-valuation-august-2016-cmg/?utm_source=MGScreens&amp;utm_medium=ebook"/>
    <hyperlink ref="B150" r:id="rId149" display="http://www.moderngraham.com/2016/07/06/cummins-inc-valuation-july-2016-cmi/?utm_source=MGScreens&amp;utm_medium=ebook"/>
    <hyperlink ref="B151" r:id="rId150" display="http://www.moderngraham.com/2017/01/16/capstead-mortgage-corporation-valuation-initial-coverage-cmo/?utm_source=MGScreens&amp;utm_medium=ebook"/>
    <hyperlink ref="B152" r:id="rId151" display="http://www.moderngraham.com/2017/01/16/compass-minerals-international-inc-valuation-initial-coverage-cmp/?utm_source=MGScreens&amp;utm_medium=ebook"/>
    <hyperlink ref="B153" r:id="rId152" display="http://www.moderngraham.com/2016/06/27/cms-energy-corp-valuation-june-2016-cms/?utm_source=MGScreens&amp;utm_medium=ebook"/>
    <hyperlink ref="B154" r:id="rId153" display="http://www.moderngraham.com/2017/01/24/comtech-telecommunications-corp-valuation-initial-coverage-cmtl/?utm_source=MGScreens&amp;utm_medium=ebook"/>
    <hyperlink ref="B155" r:id="rId154" display="http://www.moderngraham.com/2017/01/25/centene-corp-valuation-initial-coverage-cnc/?utm_source=MGScreens&amp;utm_medium=ebook"/>
    <hyperlink ref="B156" r:id="rId155" display="http://www.moderngraham.com/2017/01/26/cinemark-holdings-inc-valuation-initial-coverage-cnk/?utm_source=MGScreens&amp;utm_medium=ebook"/>
    <hyperlink ref="B157" r:id="rId156" display="http://www.moderngraham.com/2017/01/27/conmed-corporation-valuation-initial-coverage-cnmd/?utm_source=MGScreens&amp;utm_medium=ebook"/>
    <hyperlink ref="B158" r:id="rId157" display="http://www.moderngraham.com/2017/01/28/cno-financial-group-inc-valuation-january-2017-cno/?utm_source=MGScreens&amp;utm_medium=ebook"/>
    <hyperlink ref="B159" r:id="rId158" display="http://www.moderngraham.com/2016/06/29/centerpoint-energy-inc-valuation-june-2016-cnp/?utm_source=MGScreens&amp;utm_medium=ebook"/>
    <hyperlink ref="B160" r:id="rId159" display="http://www.moderngraham.com/2017/01/31/consolidated-communications-holdings-inc-valuation-initial-coverage-cnsl/?utm_source=MGScreens&amp;utm_medium=ebook"/>
    <hyperlink ref="B161" r:id="rId160" display="http://www.moderngraham.com/2015/11/25/consol-energy-inc-valuation-november-2015-update-cnx/?utm_source=MGScreens&amp;utm_medium=ebook"/>
    <hyperlink ref="B162" r:id="rId161" display="http://www.moderngraham.com/2016/07/06/capital-one-financial-corp-valuation-july-2016-cof/?utm_source=MGScreens&amp;utm_medium=ebook"/>
    <hyperlink ref="B163" r:id="rId162" display="http://www.moderngraham.com/2015/12/10/cabot-oil-gas-corp-valuation-december-2015-update-cog/?utm_source=MGScreens&amp;utm_medium=ebook"/>
    <hyperlink ref="B164" r:id="rId163" display="http://www.moderngraham.com/2016/08/04/coach-inc-valuation-august-2016-coh/?utm_source=MGScreens&amp;utm_medium=ebook"/>
    <hyperlink ref="B165" r:id="rId164" display="http://www.moderngraham.com/2017/02/02/coherent-inc-valuation-initial-coverage-cohr/?utm_source=MGScreens&amp;utm_medium=ebook"/>
    <hyperlink ref="B166" r:id="rId165" display="http://www.moderngraham.com/2017/02/02/cohu-inc-valuation-initial-coverage-cohu/?utm_source=MGScreens&amp;utm_medium=ebook"/>
    <hyperlink ref="B167" r:id="rId166" display="http://www.moderngraham.com/2017/01/10/rockwell-collins-inc-valuation-january-2017-col/?utm_source=MGScreens&amp;utm_medium=ebook"/>
    <hyperlink ref="B168" r:id="rId167" display="http://www.moderngraham.com/2017/02/03/columbia-banking-system-inc-valuation-initial-coverage-colb/?utm_source=MGScreens&amp;utm_medium=ebook"/>
    <hyperlink ref="B169" r:id="rId168" display="http://www.moderngraham.com/2017/02/03/cooper-companies-inc-valuation-initial-coverage-coo/?utm_source=MGScreens&amp;utm_medium=ebook"/>
    <hyperlink ref="B170" r:id="rId169" display="http://www.moderngraham.com/2016/07/22/conocophillips-valuation-july-2016-cop/?utm_source=MGScreens&amp;utm_medium=ebook"/>
    <hyperlink ref="B171" r:id="rId170" display="http://www.moderngraham.com/2017/02/04/coresite-realty-corp-valuation-initial-coverage-cor/?utm_source=MGScreens&amp;utm_medium=ebook"/>
    <hyperlink ref="B172" r:id="rId171" display="http://www.moderngraham.com/2017/02/05/core-mark-holding-company-inc-valuation-initial-coverage-core/?utm_source=MGScreens&amp;utm_medium=ebook"/>
    <hyperlink ref="B173" r:id="rId172" display="http://www.moderngraham.com/2016/07/18/costco-wholesale-corp-valuation-july-2016-cost/?utm_source=MGScreens&amp;utm_medium=ebook"/>
    <hyperlink ref="B174" r:id="rId173" display="http://www.moderngraham.com/2017/02/06/coty-inc-valuation-initial-coverage-coty/?utm_source=MGScreens&amp;utm_medium=ebook"/>
    <hyperlink ref="B175" r:id="rId174" display="http://www.moderngraham.com/2016/07/18/campbell-soup-company-valuation-july-2016-cpb/?utm_source=MGScreens&amp;utm_medium=ebook"/>
    <hyperlink ref="B176" r:id="rId175" display="http://www.moderngraham.com/2017/02/07/central-pacific-financial-corp-valuation-initial-coverage-cpf/?utm_source=MGScreens&amp;utm_medium=ebook"/>
    <hyperlink ref="B177" r:id="rId176" display="http://www.moderngraham.com/2017/02/08/capella-education-company-valuation-initial-coverage-cpla/?utm_source=MGScreens&amp;utm_medium=ebook"/>
    <hyperlink ref="B178" r:id="rId177" display="http://www.moderngraham.com/2017/02/08/copart-inc-valuation-initial-coverage-cprt/?utm_source=MGScreens&amp;utm_medium=ebook"/>
    <hyperlink ref="B179" r:id="rId178" display="http://www.moderngraham.com/2017/02/09/cooper-standard-holdings-inc-valuation-initial-coverage-cps/?utm_source=MGScreens&amp;utm_medium=ebook"/>
    <hyperlink ref="B180" r:id="rId179" display="http://www.moderngraham.com/2017/02/09/computer-programs-systems-inc-valuation-initial-coverage-cpsi/?utm_source=MGScreens&amp;utm_medium=ebook"/>
    <hyperlink ref="B181" r:id="rId180" display="http://www.moderngraham.com/2017/02/10/camden-property-trust-valuation-initial-coverage-cpt/?utm_source=MGScreens&amp;utm_medium=ebook"/>
    <hyperlink ref="B182" r:id="rId181" display="http://www.moderngraham.com/2017/02/13/cray-inc-valuation-initial-coverage-cray/?utm_source=MGScreens&amp;utm_medium=ebook"/>
    <hyperlink ref="B183" r:id="rId182" display="http://www.moderngraham.com/2017/02/13/california-resources-corp-valuation-initial-coverage-crc/?utm_source=MGScreens&amp;utm_medium=ebook"/>
    <hyperlink ref="B184" r:id="rId183" display="http://www.moderngraham.com/2017/02/14/cree-inc-valuation-initial-coverage-cree/?utm_source=MGScreens&amp;utm_medium=ebook"/>
    <hyperlink ref="B185" r:id="rId184" display="http://www.moderngraham.com/2017/02/14/carters-inc-valuation-initial-coverage-cri/?utm_source=MGScreens&amp;utm_medium=ebook"/>
    <hyperlink ref="B186" r:id="rId185" display="http://www.moderngraham.com/2017/02/20/charles-river-laboratories-intl-inc-valuation-initial-coverage-crl/?utm_source=MGScreens&amp;utm_medium=ebook"/>
    <hyperlink ref="B187" r:id="rId186" display="http://www.moderngraham.com/2016/01/30/salesforce-com-valuation-january-2016-update-crm/?utm_source=MGScreens&amp;utm_medium=ebook"/>
    <hyperlink ref="B188" r:id="rId187" display="http://www.moderngraham.com/2017/02/20/crocs-inc-valuation-initial-coverage-crox/?utm_source=MGScreens&amp;utm_medium=ebook"/>
    <hyperlink ref="B189" r:id="rId188" display="http://www.moderngraham.com/2017/02/23/carpenter-technology-corp-valuation-initial-coverage-crs/?utm_source=MGScreens&amp;utm_medium=ebook"/>
    <hyperlink ref="B190" r:id="rId189" display="http://www.moderngraham.com/2017/02/23/corvel-corp-valuation-initial-coverage-crvl/?utm_source=MGScreens&amp;utm_medium=ebook"/>
    <hyperlink ref="B191" r:id="rId190" display="http://www.moderngraham.com/2017/02/24/cryolife-inc-valuation-initial-coverage-cry/?utm_source=MGScreens&amp;utm_medium=ebook"/>
    <hyperlink ref="B192" r:id="rId191" display="http://www.moderngraham.com/2017/02/25/carrizo-oil-gas-inc-valuation-initial-coverage-crzo/?utm_source=MGScreens&amp;utm_medium=ebook"/>
    <hyperlink ref="B193" r:id="rId192" display="http://www.moderngraham.com/2016/07/18/computer-sciences-corp-valuation-july-2016-csc/?utm_source=MGScreens&amp;utm_medium=ebook"/>
    <hyperlink ref="B194" r:id="rId193" display="http://www.moderngraham.com/2017/01/11/cisco-systems-inc-valuation-january-2017-csco/?utm_source=MGScreens&amp;utm_medium=ebook"/>
    <hyperlink ref="B195" r:id="rId194" display="http://www.moderngraham.com/2017/02/26/csg-systems-international-inc-valuation-initial-coverage-csgs/?utm_source=MGScreens&amp;utm_medium=ebook"/>
    <hyperlink ref="B196" r:id="rId195" display="http://www.moderngraham.com/2017/02/27/carlisle-companies-inc-valuation-initial-coverage-csl/?utm_source=MGScreens&amp;utm_medium=ebook"/>
    <hyperlink ref="B197" r:id="rId196" display="http://www.moderngraham.com/2017/02/28/csra-inc-valuation-initial-coverage-csra/?utm_source=MGScreens&amp;utm_medium=ebook"/>
    <hyperlink ref="B198" r:id="rId197" display="http://www.moderngraham.com/2016/08/04/csx-corporation-valuation-august-2016-csx/?utm_source=MGScreens&amp;utm_medium=ebook"/>
    <hyperlink ref="B199" r:id="rId198" display="http://www.moderngraham.com/2016/07/21/cintas-corporation-valuation-july-2016-ctas/?utm_source=MGScreens&amp;utm_medium=ebook"/>
    <hyperlink ref="B200" r:id="rId199" display="http://www.moderngraham.com/2016/02/12/centurylink-inc-valuation-february-2016-ctl/?utm_source=MGScreens&amp;utm_medium=ebook"/>
    <hyperlink ref="B201" r:id="rId200" display="http://www.moderngraham.com/2016/07/01/cognizant-technology-solutions-corp-valuation-july-2016-ctsh/?utm_source=MGScreens&amp;utm_medium=ebook"/>
    <hyperlink ref="B202" r:id="rId201" display="http://www.moderngraham.com/2016/05/21/citrix-systems-inc-valuation-may-2016-ctxs/?utm_source=MGScreens&amp;utm_medium=ebook"/>
    <hyperlink ref="B203" r:id="rId202" display="http://www.moderngraham.com/2015/12/11/cvs-health-corp-valuation-december-2015-update-cvs/?utm_source=MGScreens&amp;utm_medium=ebook"/>
    <hyperlink ref="B204" r:id="rId203" display="http://www.moderngraham.com/2016/08/18/chevron-corp-valuation-august-2016-cvx/?utm_source=MGScreens&amp;utm_medium=ebook"/>
    <hyperlink ref="B205" r:id="rId204" display="http://www.moderngraham.com/2016/07/22/dominion-resources-inc-valuation-july-2016-d/?utm_source=MGScreens&amp;utm_medium=ebook"/>
    <hyperlink ref="B206" r:id="rId205" display="http://www.moderngraham.com/2016/07/08/delta-air-lines-inc-valuation-july-2016-dal/?utm_source=MGScreens&amp;utm_medium=ebook"/>
    <hyperlink ref="B207" r:id="rId206" display="http://www.moderngraham.com/2016/08/28/e-i-du-pont-de-nemours-co-valuation-august-2016-dd/?utm_source=MGScreens&amp;utm_medium=ebook"/>
    <hyperlink ref="B208" r:id="rId207" display="http://www.moderngraham.com/2016/06/24/deere-company-valuation-june-2016-de/?utm_source=MGScreens&amp;utm_medium=ebook"/>
    <hyperlink ref="B209" r:id="rId208" display="http://www.moderngraham.com/2017/01/28/discover-financial-services-valuation-january-2017-dfs/?utm_source=MGScreens&amp;utm_medium=ebook"/>
    <hyperlink ref="B210" r:id="rId209" display="http://www.moderngraham.com/2016/08/04/dollar-general-corp-valuation-august-2016-dg/?utm_source=MGScreens&amp;utm_medium=ebook"/>
    <hyperlink ref="B211" r:id="rId210" display="http://www.moderngraham.com/2016/07/28/quest-diagnostics-inc-valuation-july-2016-dgx/?utm_source=MGScreens&amp;utm_medium=ebook"/>
    <hyperlink ref="B212" r:id="rId211" display="http://www.moderngraham.com/2017/01/11/d-r-horton-inc-valuation-january-2017-dhi/?utm_source=MGScreens&amp;utm_medium=ebook"/>
    <hyperlink ref="B213" r:id="rId212" display="http://www.moderngraham.com/2017/02/25/danaher-corporation-valuation-february-2017-dhr/?utm_source=MGScreens&amp;utm_medium=ebook"/>
    <hyperlink ref="B214" r:id="rId213" display="http://www.moderngraham.com/2015/12/10/walt-disney-co-valuation-december-2015-update-dis/?utm_source=MGScreens&amp;utm_medium=ebook"/>
    <hyperlink ref="B215" r:id="rId214" display="http://www.moderngraham.com/2016/08/01/discovery-communications-inc-valuation-august-2016-disca/?utm_source=MGScreens&amp;utm_medium=ebook"/>
    <hyperlink ref="B216" r:id="rId215" display="http://www.moderngraham.com/2016/08/01/discovery-communications-inc-valuation-august-2016-disca/?utm_source=MGScreens&amp;utm_medium=ebook"/>
    <hyperlink ref="B217" r:id="rId216" display="http://www.moderngraham.com/2017/02/25/delphi-automotive-plc-valuation-february-2017-dlph/?utm_source=MGScreens&amp;utm_medium=ebook"/>
    <hyperlink ref="B218" r:id="rId217" display="http://www.moderngraham.com/2017/02/08/dollar-tree-inc-valuation-february-2017-dltr/?utm_source=MGScreens&amp;utm_medium=ebook"/>
    <hyperlink ref="B219" r:id="rId218" display="http://www.moderngraham.com/2017/01/16/dun-bradstreet-corp-valuation-january-2017-dnb/?utm_source=MGScreens&amp;utm_medium=ebook"/>
    <hyperlink ref="B220" r:id="rId219" display="http://www.moderngraham.com/2017/02/21/denbury-resources-inc-valuation-february-2017-dnr/?utm_source=MGScreens&amp;utm_medium=ebook"/>
    <hyperlink ref="B221" r:id="rId220" display="http://www.moderngraham.com/2016/07/13/diamond-offshore-drilling-inc-valuation-july-2016-do/?utm_source=MGScreens&amp;utm_medium=ebook"/>
    <hyperlink ref="B222" r:id="rId221" display="http://www.moderngraham.com/2016/07/08/dover-corporation-valuation-july-2016-dov/?utm_source=MGScreens&amp;utm_medium=ebook"/>
    <hyperlink ref="B223" r:id="rId222" display="http://www.moderngraham.com/2016/07/01/dow-chemical-co-valuation-july-2016-dow/?utm_source=MGScreens&amp;utm_medium=ebook"/>
    <hyperlink ref="B224" r:id="rId223" display="http://www.moderngraham.com/2017/01/29/dr-pepper-snapple-group-inc-valuation-january-2017-dps/?utm_source=MGScreens&amp;utm_medium=ebook"/>
    <hyperlink ref="B225" r:id="rId224" display="http://www.moderngraham.com/2017/02/03/darden-restaurants-inc-valuation-february-2017-dri/?utm_source=MGScreens&amp;utm_medium=ebook"/>
    <hyperlink ref="B226" r:id="rId225" display="http://www.moderngraham.com/2016/07/12/dte-energy-co-valuation-july-2016-dte/?utm_source=MGScreens&amp;utm_medium=ebook"/>
    <hyperlink ref="B227" r:id="rId226" display="http://www.moderngraham.com/2017/02/14/duke-energy-corp-valuation-february-2017-duk/?utm_source=MGScreens&amp;utm_medium=ebook"/>
    <hyperlink ref="B228" r:id="rId227" display="http://www.moderngraham.com/2017/02/26/davita-inc-valuation-february-2017-dva/?utm_source=MGScreens&amp;utm_medium=ebook"/>
    <hyperlink ref="B229" r:id="rId228" display="http://www.moderngraham.com/2016/07/18/devon-energy-corp-valuation-july-2016-dvn/?utm_source=MGScreens&amp;utm_medium=ebook"/>
    <hyperlink ref="B230" r:id="rId229" display="http://www.moderngraham.com/2016/05/20/electronic-arts-inc-valuation-may-2016-ea/?utm_source=MGScreens&amp;utm_medium=ebook"/>
    <hyperlink ref="B231" r:id="rId230" display="http://www.moderngraham.com/2016/12/31/ebay-inc-valuation-december-2016-ebay/?utm_source=MGScreens&amp;utm_medium=ebook"/>
    <hyperlink ref="B232" r:id="rId231" display="http://www.moderngraham.com/2016/06/26/ecolab-inc-valuation-june-2016-ecl/?utm_source=MGScreens&amp;utm_medium=ebook"/>
    <hyperlink ref="B233" r:id="rId232" display="http://www.moderngraham.com/2017/02/26/consolidated-edison-inc-valuation-february-2017-ed/?utm_source=MGScreens&amp;utm_medium=ebook"/>
    <hyperlink ref="B234" r:id="rId233" display="http://www.moderngraham.com/2017/02/04/equifax-inc-valuation-february-2017-efx/?utm_source=MGScreens&amp;utm_medium=ebook"/>
    <hyperlink ref="B235" r:id="rId234" display="http://www.moderngraham.com/2016/07/04/edison-international-valuation-july-2016-eix/?utm_source=MGScreens&amp;utm_medium=ebook"/>
    <hyperlink ref="B236" r:id="rId235" display="http://www.moderngraham.com/2016/05/19/estee-lauder-companies-inc-valuation-may-2016-el/?utm_source=MGScreens&amp;utm_medium=ebook"/>
    <hyperlink ref="B237" r:id="rId236" display="http://www.moderngraham.com/2016/07/01/eastman-chemical-company-valuation-july-2016-emn/?utm_source=MGScreens&amp;utm_medium=ebook"/>
    <hyperlink ref="B238" r:id="rId237" display="http://www.moderngraham.com/2016/02/12/emerson-electric-co-valuation-february-2016-emr/?utm_source=MGScreens&amp;utm_medium=ebook"/>
    <hyperlink ref="B239" r:id="rId238" display="http://www.moderngraham.com/2016/08/26/endo-international-plc-valuation-august-2016-endp/?utm_source=MGScreens&amp;utm_medium=ebook"/>
    <hyperlink ref="B240" r:id="rId239" display="http://www.moderngraham.com/2016/07/31/eog-resources-inc-valuation-july-2016-eog/?utm_source=MGScreens&amp;utm_medium=ebook"/>
    <hyperlink ref="B241" r:id="rId240" display="http://www.moderngraham.com/2016/08/27/enterprise-products-partners-lp-valuation-august-2016-epd/?utm_source=MGScreens&amp;utm_medium=ebook"/>
    <hyperlink ref="B242" r:id="rId241" display="http://www.moderngraham.com/2016/08/26/equinix-inc-valuation-august-2016-eqix/?utm_source=MGScreens&amp;utm_medium=ebook"/>
    <hyperlink ref="B243" r:id="rId242" display="http://www.moderngraham.com/2017/02/26/equity-residential-valuation-february-2017-eqr/?utm_source=MGScreens&amp;utm_medium=ebook"/>
    <hyperlink ref="B244" r:id="rId243" display="http://www.moderngraham.com/2016/07/02/eqt-corporation-valuation-july-2016-eqt/?utm_source=MGScreens&amp;utm_medium=ebook"/>
    <hyperlink ref="B245" r:id="rId244" display="http://www.moderngraham.com/2016/08/26/eversource-energy-valuation-august-2016-es/?utm_source=MGScreens&amp;utm_medium=ebook"/>
    <hyperlink ref="B246" r:id="rId245" display="http://www.moderngraham.com/2016/08/30/express-scripts-holding-co-valuation-august-2016-esrx/?utm_source=MGScreens&amp;utm_medium=ebook"/>
    <hyperlink ref="B247" r:id="rId246" display="http://www.moderngraham.com/2015/10/09/essex-property-trust-inc-analysis-october-2015-update-ess/?utm_source=MGScreens&amp;utm_medium=ebook"/>
    <hyperlink ref="B248" r:id="rId247" display="http://www.moderngraham.com/2016/08/27/ensco-plc-valuation-august-2016-esv/?utm_source=MGScreens&amp;utm_medium=ebook"/>
    <hyperlink ref="B249" r:id="rId248" display="http://www.moderngraham.com/2016/07/18/etrade-financial-corp-valuation-july-2016-etfc/?utm_source=MGScreens&amp;utm_medium=ebook"/>
    <hyperlink ref="B250" r:id="rId249" display="http://www.moderngraham.com/2016/07/18/eaton-corp-valuation-july-2016-etn/?utm_source=MGScreens&amp;utm_medium=ebook"/>
    <hyperlink ref="B251" r:id="rId250" display="http://www.moderngraham.com/2016/01/27/entergy-corp-valuation-january-2016-update-etr/?utm_source=MGScreens&amp;utm_medium=ebook"/>
    <hyperlink ref="B252" r:id="rId251" display="http://www.moderngraham.com/2017/01/30/edwards-lifesciences-corp-valuation-initial-coverage-ew/?utm_source=MGScreens&amp;utm_medium=ebook"/>
    <hyperlink ref="B253" r:id="rId252" display="http://www.moderngraham.com/2016/07/18/exelon-corporation-valuation-july-2016-exc/?utm_source=MGScreens&amp;utm_medium=ebook"/>
    <hyperlink ref="B254" r:id="rId253" display="http://www.moderngraham.com/2016/06/25/expeditors-international-of-washington-valuation-june-2016-expd/?utm_source=MGScreens&amp;utm_medium=ebook"/>
    <hyperlink ref="B255" r:id="rId254" display="http://www.moderngraham.com/2017/02/03/expedia-inc-valuation-february-2017-expe/?utm_source=MGScreens&amp;utm_medium=ebook"/>
    <hyperlink ref="B256" r:id="rId255" display="http://www.moderngraham.com/2016/12/02/ford-motor-company-valuation-november-2016-f/?utm_source=MGScreens&amp;utm_medium=ebook"/>
    <hyperlink ref="B257" r:id="rId256" display="http://www.moderngraham.com/2016/07/07/fastenal-company-valuation-july-2016-fast/?utm_source=MGScreens&amp;utm_medium=ebook"/>
    <hyperlink ref="B258" r:id="rId257" display="http://www.moderngraham.com/2016/07/06/facebook-inc-valuation-july-2016-fb/?utm_source=MGScreens&amp;utm_medium=ebook"/>
    <hyperlink ref="B259" r:id="rId258" display="http://www.moderngraham.com/2017/01/31/freeport-mcmoran-inc-valuation-january-2017-fcx/?utm_source=MGScreens&amp;utm_medium=ebook"/>
    <hyperlink ref="B260" r:id="rId259" display="http://www.moderngraham.com/2016/07/19/fedex-corp-valuation-july-2016-fdx/?utm_source=MGScreens&amp;utm_medium=ebook"/>
    <hyperlink ref="B261" r:id="rId260" display="http://www.moderngraham.com/2016/07/06/firstenergy-corp-valuation-july-2016-fe/?utm_source=MGScreens&amp;utm_medium=ebook"/>
    <hyperlink ref="B262" r:id="rId261" display="http://www.moderngraham.com/2016/07/24/f5-networks-inc-valuation-july-2016-ffiv/?utm_source=MGScreens&amp;utm_medium=ebook"/>
    <hyperlink ref="B263" r:id="rId262" display="http://www.moderngraham.com/2016/07/07/fidelity-national-information-services-valuation-july-2016-fis/?utm_source=MGScreens&amp;utm_medium=ebook"/>
    <hyperlink ref="B264" r:id="rId263" display="http://www.moderngraham.com/2016/08/02/fiserv-inc-valuation-august-2016-fisv/?utm_source=MGScreens&amp;utm_medium=ebook"/>
    <hyperlink ref="B265" r:id="rId264" display="http://www.moderngraham.com/2016/07/02/fifth-third-bancorp-valuation-july-2016-fitb/?utm_source=MGScreens&amp;utm_medium=ebook"/>
    <hyperlink ref="B266" r:id="rId265" display="http://www.moderngraham.com/2016/11/19/flir-systems-inc-valuation-november-2016-flir/?utm_source=MGScreens&amp;utm_medium=ebook"/>
    <hyperlink ref="B267" r:id="rId266" display="http://www.moderngraham.com/2016/12/10/fluor-corporation-valuation-december-2016-flr/?utm_source=MGScreens&amp;utm_medium=ebook"/>
    <hyperlink ref="B268" r:id="rId267" display="http://www.moderngraham.com/2016/05/21/flowserve-corporation-valuation-may-2016-fls/?utm_source=MGScreens&amp;utm_medium=ebook"/>
    <hyperlink ref="B269" r:id="rId268" display="http://www.moderngraham.com/2016/07/06/fmc-corporation-valuation-july-2016-fmc/?utm_source=MGScreens&amp;utm_medium=ebook"/>
    <hyperlink ref="B270" r:id="rId269" display="http://www.moderngraham.com/2016/08/25/fossil-group-inc-valuation-august-2016-fosl/?utm_source=MGScreens&amp;utm_medium=ebook"/>
    <hyperlink ref="B271" r:id="rId270" display="http://www.moderngraham.com/2016/12/03/twenty-first-century-fox-inc-valuation-november-2016-foxa/?utm_source=MGScreens&amp;utm_medium=ebook"/>
    <hyperlink ref="B272" r:id="rId271" display="http://www.moderngraham.com/2017/02/13/first-solar-inc-valuation-february-2017-fslr/?utm_source=MGScreens&amp;utm_medium=ebook"/>
    <hyperlink ref="B273" r:id="rId272" display="http://www.moderngraham.com/2016/08/29/fmc-technologies-inc-valuation-august-2016-fti/?utm_source=MGScreens&amp;utm_medium=ebook"/>
    <hyperlink ref="B274" r:id="rId273" display="http://www.moderngraham.com/2017/02/27/frontier-communications-corp-valuation-february-2017-ftr/?utm_source=MGScreens&amp;utm_medium=ebook"/>
    <hyperlink ref="B275" r:id="rId274" display="http://www.moderngraham.com/2016/06/13/agl-resources-inc-valuation-june-2016-gas/?utm_source=MGScreens&amp;utm_medium=ebook"/>
    <hyperlink ref="B276" r:id="rId275" display="http://www.moderngraham.com/2016/01/07/general-dynamics-corporation-valuation-january-2016-update-gd/?utm_source=MGScreens&amp;utm_medium=ebook"/>
    <hyperlink ref="B277" r:id="rId276" display="http://www.moderngraham.com/2016/07/21/general-electric-co-valuation-july-2016-ge/?utm_source=MGScreens&amp;utm_medium=ebook"/>
    <hyperlink ref="B278" r:id="rId277" display="http://www.moderngraham.com/2016/09/03/goldcorp-inc-valuation-august-2016-gg/?utm_source=MGScreens&amp;utm_medium=ebook"/>
    <hyperlink ref="B279" r:id="rId278" display="http://www.moderngraham.com/2016/06/24/general-growth-properties-inc-valuation-june-2016-ggp/?utm_source=MGScreens&amp;utm_medium=ebook"/>
    <hyperlink ref="B280" r:id="rId279" display="http://www.moderngraham.com/2016/09/01/graham-holdings-co-valuation-august-2016-ghc/?utm_source=MGScreens&amp;utm_medium=ebook"/>
    <hyperlink ref="B281" r:id="rId280" display="http://www.moderngraham.com/2016/07/13/gilead-sciences-inc-valuation-july-2016-gild/?utm_source=MGScreens&amp;utm_medium=ebook"/>
    <hyperlink ref="B282" r:id="rId281" display="http://www.moderngraham.com/2017/01/16/general-mills-inc-valuation-january-2017-gis/?utm_source=MGScreens&amp;utm_medium=ebook"/>
    <hyperlink ref="B283" r:id="rId282" display="http://www.moderngraham.com/2016/05/21/corning-inc-valuation-may-2016-glw/?utm_source=MGScreens&amp;utm_medium=ebook"/>
    <hyperlink ref="B284" r:id="rId283" display="http://www.moderngraham.com/2016/11/19/general-motors-company-valuation-november-2016-gm/?utm_source=MGScreens&amp;utm_medium=ebook"/>
    <hyperlink ref="B285" r:id="rId284" display="http://www.moderngraham.com/2016/07/22/gamestop-corp-valuation-july-2016-gme/?utm_source=MGScreens&amp;utm_medium=ebook"/>
    <hyperlink ref="B286" r:id="rId285" display="http://www.moderngraham.com/2016/08/02/genworth-financial-inc-valuation-august-2016-gnw/?utm_source=MGScreens&amp;utm_medium=ebook"/>
    <hyperlink ref="B287" r:id="rId286" display="http://www.moderngraham.com/2016/06/14/alphabet-inc-valuation-june-2016-googl/?utm_source=MGScreens&amp;utm_medium=ebook"/>
    <hyperlink ref="B288" r:id="rId287" display="http://www.moderngraham.com/2016/06/14/alphabet-inc-valuation-june-2016-googl/?utm_source=MGScreens&amp;utm_medium=ebook"/>
    <hyperlink ref="B289" r:id="rId288" display="http://www.moderngraham.com/2016/07/08/genuine-parts-co-valuation-july-2016-gpc/?utm_source=MGScreens&amp;utm_medium=ebook"/>
    <hyperlink ref="B290" r:id="rId289" display="http://www.moderngraham.com/2017/01/31/gap-inc-valuation-january-2017-gps/?utm_source=MGScreens&amp;utm_medium=ebook"/>
    <hyperlink ref="B291" r:id="rId290" display="http://www.moderngraham.com/2016/08/22/garmin-limited-valuation-august-2016-grmn/?utm_source=MGScreens&amp;utm_medium=ebook"/>
    <hyperlink ref="B292" r:id="rId291" display="http://www.moderngraham.com/2016/06/20/goldman-sachs-group-inc-valuation-june-2016-gs/?utm_source=MGScreens&amp;utm_medium=ebook"/>
    <hyperlink ref="B293" r:id="rId292" display="http://www.moderngraham.com/2016/07/03/goodyear-tire-rubber-co-valuation-july-2016-gt/?utm_source=MGScreens&amp;utm_medium=ebook"/>
    <hyperlink ref="B294" r:id="rId293" display="http://www.moderngraham.com/2017/01/12/w-w-grainger-inc-valuation-january-2017-gww/?utm_source=MGScreens&amp;utm_medium=ebook"/>
    <hyperlink ref="B295" r:id="rId294" display="http://www.moderngraham.com/2017/01/28/halliburton-company-valuation-january-2017-hal/?utm_source=MGScreens&amp;utm_medium=ebook"/>
    <hyperlink ref="B296" r:id="rId295" display="http://www.moderngraham.com/2017/01/31/harman-international-industries-inc-valuation-january-2017-har/?utm_source=MGScreens&amp;utm_medium=ebook"/>
    <hyperlink ref="B297" r:id="rId296" display="http://www.moderngraham.com/2016/07/06/hasbro-inc-valuation-july-2016-has/?utm_source=MGScreens&amp;utm_medium=ebook"/>
    <hyperlink ref="B298" r:id="rId297" display="http://www.moderngraham.com/2016/06/27/huntington-bancshares-inc-valuation-june-2016-hban/?utm_source=MGScreens&amp;utm_medium=ebook"/>
    <hyperlink ref="B299" r:id="rId298" display="http://www.moderngraham.com/2016/12/12/hanesbrands-inc-valuation-december-2016-hbi/?utm_source=MGScreens&amp;utm_medium=ebook"/>
    <hyperlink ref="B300" r:id="rId299" display="http://www.moderngraham.com/2016/08/30/hca-holdings-inc-valuation-august-2016-hca/?utm_source=MGScreens&amp;utm_medium=ebook"/>
    <hyperlink ref="B301" r:id="rId300" display="http://www.moderngraham.com/2016/12/01/welltower-inc-valuation-november-2016-hcn/?utm_source=MGScreens&amp;utm_medium=ebook"/>
    <hyperlink ref="B302" r:id="rId301" display="http://www.moderngraham.com/2016/07/09/hcp-inc-valuation-july-2016-hcp/?utm_source=MGScreens&amp;utm_medium=ebook"/>
    <hyperlink ref="B303" r:id="rId302" display="http://www.moderngraham.com/2017/02/22/home-depot-inc-valuation-february-2017-hd/?utm_source=MGScreens&amp;utm_medium=ebook"/>
    <hyperlink ref="B304" r:id="rId303" display="http://www.moderngraham.com/2016/07/09/hess-corp-valuation-july-2016-hes/?utm_source=MGScreens&amp;utm_medium=ebook"/>
    <hyperlink ref="B305" r:id="rId304" display="http://www.moderngraham.com/2016/12/20/hartford-financial-services-group-inc-valuation-december-2016-hig/?utm_source=MGScreens&amp;utm_medium=ebook"/>
    <hyperlink ref="B306" r:id="rId305" display="http://www.moderngraham.com/2016/06/28/harley-davidson-inc-valuation-june-2016-hog/?utm_source=MGScreens&amp;utm_medium=ebook"/>
    <hyperlink ref="B307" r:id="rId306" display="http://www.moderngraham.com/2016/02/10/honeywell-international-inc-valuation-february-2016-hon/?utm_source=MGScreens&amp;utm_medium=ebook"/>
    <hyperlink ref="B308" r:id="rId307" display="http://www.moderngraham.com/2016/06/23/helmerich-payne-inc-valuation-june-2016-hp/?utm_source=MGScreens&amp;utm_medium=ebook"/>
    <hyperlink ref="B309" r:id="rId308" display="http://www.moderngraham.com/2016/05/19/hp-inc-valuation-may-2016-hpq/?utm_source=MGScreens&amp;utm_medium=ebook"/>
    <hyperlink ref="B310" r:id="rId309" display="http://www.moderngraham.com/2016/06/30/hr-block-inc-valuation-june-2016-hrb/?utm_source=MGScreens&amp;utm_medium=ebook"/>
    <hyperlink ref="B311" r:id="rId310" display="http://www.moderngraham.com/2016/08/24/hormel-foods-corp-valuation-august-2016-hrl/?utm_source=MGScreens&amp;utm_medium=ebook"/>
    <hyperlink ref="B312" r:id="rId311" display="http://www.moderngraham.com/2016/02/18/harris-corporation-valuation-february-2016-hrs/?utm_source=MGScreens&amp;utm_medium=ebook"/>
    <hyperlink ref="B313" r:id="rId312" display="http://www.moderngraham.com/2016/07/31/henry-schein-inc-valuation-july-2016-hsic/?utm_source=MGScreens&amp;utm_medium=ebook"/>
    <hyperlink ref="B314" r:id="rId313" display="http://www.moderngraham.com/2016/07/24/host-hotels-and-resorts-inc-valuation-july-2016-hst/?utm_source=MGScreens&amp;utm_medium=ebook"/>
    <hyperlink ref="B315" r:id="rId314" display="http://www.moderngraham.com/2016/07/14/hershey-co-valuation-july-2016-hsy/?utm_source=MGScreens&amp;utm_medium=ebook"/>
    <hyperlink ref="B316" r:id="rId315" display="http://www.moderngraham.com/2016/08/24/humana-inc-valuation-august-2016-hum/?utm_source=MGScreens&amp;utm_medium=ebook"/>
    <hyperlink ref="B317" r:id="rId316" display="http://www.moderngraham.com/2015/11/10/international-business-machines-corp-valuation-november-2015-update-ibm/?utm_source=MGScreens&amp;utm_medium=ebook"/>
    <hyperlink ref="B318" r:id="rId317" display="http://www.moderngraham.com/2016/07/02/intercontinental-exchange-inc-valuation-july-2016-ice/?utm_source=MGScreens&amp;utm_medium=ebook"/>
    <hyperlink ref="B319" r:id="rId318" display="http://www.moderngraham.com/2016/06/24/international-flavors-fragrances-inc-valuation-june-2016-iff/?utm_source=MGScreens&amp;utm_medium=ebook"/>
    <hyperlink ref="B320" r:id="rId319" display="http://www.moderngraham.com/2016/12/04/iivi-inc-valuation-initial-coverage-iivi/?utm_source=MGScreens&amp;utm_medium=ebook"/>
    <hyperlink ref="B321" r:id="rId320" display="http://www.moderngraham.com/2016/12/03/ilg-inc-valuation-initial-coverage-ilg/?utm_source=MGScreens&amp;utm_medium=ebook"/>
    <hyperlink ref="B322" r:id="rId321" display="http://www.moderngraham.com/2016/12/05/illumina-inc-valuation-initial-coverage-ilmn/?utm_source=MGScreens&amp;utm_medium=ebook"/>
    <hyperlink ref="B323" r:id="rId322" display="http://www.moderngraham.com/2016/12/06/ingram-micro-inc-valuation-initial-coverage-im/?utm_source=MGScreens&amp;utm_medium=ebook"/>
    <hyperlink ref="B324" r:id="rId323" display="http://www.moderngraham.com/2016/12/08/imperial-oil-limited-valuation-initial-coverage-imo/?utm_source=MGScreens&amp;utm_medium=ebook"/>
    <hyperlink ref="B325" r:id="rId324" display="http://www.moderngraham.com/2016/12/09/independent-bank-corp-valuation-initial-coverage-indb/?utm_source=MGScreens&amp;utm_medium=ebook"/>
    <hyperlink ref="B326" r:id="rId325" display="http://www.moderngraham.com/2016/07/04/infosys-ltd-valuation-july-2016-infy/?utm_source=MGScreens&amp;utm_medium=ebook"/>
    <hyperlink ref="B327" r:id="rId326" display="http://www.moderngraham.com/2016/12/13/inogen-inc-valuation-initial-coverage-ingn/?utm_source=MGScreens&amp;utm_medium=ebook"/>
    <hyperlink ref="B328" r:id="rId327" display="http://www.moderngraham.com/2016/12/13/ingredion-inc-valuation-initial-coverage-ingr/?utm_source=MGScreens&amp;utm_medium=ebook"/>
    <hyperlink ref="B329" r:id="rId328" display="http://www.moderngraham.com/2016/12/15/summit-hotel-properties-inc-valuation-initial-coverage-inn/?utm_source=MGScreens&amp;utm_medium=ebook"/>
    <hyperlink ref="B330" r:id="rId329" display="http://www.moderngraham.com/2016/12/16/world-fuel-services-corp-valuation-initial-coverage-int/?utm_source=MGScreens&amp;utm_medium=ebook"/>
    <hyperlink ref="B331" r:id="rId330" display="http://www.moderngraham.com/2016/05/20/intel-corporation-valuation-may-2016-intc/?utm_source=MGScreens&amp;utm_medium=ebook"/>
    <hyperlink ref="B332" r:id="rId331" display="http://www.moderngraham.com/2016/12/19/intl-fcstone-inc-valuation-initial-coverage-intl/?utm_source=MGScreens&amp;utm_medium=ebook"/>
    <hyperlink ref="B333" r:id="rId332" display="http://www.moderngraham.com/2016/01/25/intuit-inc-valuation-january-2016-update-intu/?utm_source=MGScreens&amp;utm_medium=ebook"/>
    <hyperlink ref="B334" r:id="rId333" display="http://www.moderngraham.com/2016/12/20/innospec-inc-valuation-initial-coverage-iosp/?utm_source=MGScreens&amp;utm_medium=ebook"/>
    <hyperlink ref="B335" r:id="rId334" display="http://www.moderngraham.com/2015/12/11/international-paper-co-valuation-december-2015-update-ip/?utm_source=MGScreens&amp;utm_medium=ebook"/>
    <hyperlink ref="B336" r:id="rId335" display="http://www.moderngraham.com/2016/12/21/inter-parfums-inc-valuation-initial-coverage-ipar/?utm_source=MGScreens&amp;utm_medium=ebook"/>
    <hyperlink ref="B337" r:id="rId336" display="http://www.moderngraham.com/2016/12/22/infinity-property-and-casualty-corp-valuation-initial-coverage-ipcc/?utm_source=MGScreens&amp;utm_medium=ebook"/>
    <hyperlink ref="B338" r:id="rId337" display="http://www.moderngraham.com/2016/12/15/interpublic-group-of-companies-inc-valuation-december-2016-ipg/?utm_source=MGScreens&amp;utm_medium=ebook"/>
    <hyperlink ref="B339" r:id="rId338" display="http://www.moderngraham.com/2016/12/28/ipg-photonics-corp-valuation-initial-coverage-ipgp/?utm_source=MGScreens&amp;utm_medium=ebook"/>
    <hyperlink ref="B340" r:id="rId339" display="http://www.moderngraham.com/2016/12/29/innophos-holdings-inc-valuation-initial-coverage-iphs/?utm_source=MGScreens&amp;utm_medium=ebook"/>
    <hyperlink ref="B341" r:id="rId340" display="http://www.moderngraham.com/2016/12/31/intrepid-potash-inc-valuation-initial-coverage-ipi/?utm_source=MGScreens&amp;utm_medium=ebook"/>
    <hyperlink ref="B342" r:id="rId341" display="http://www.moderngraham.com/2017/01/04/impax-laboratories-inc/?utm_source=MGScreens&amp;utm_medium=ebook"/>
    <hyperlink ref="B343" r:id="rId342" display="http://www.moderngraham.com/2017/01/07/inteliquent-inc-valuation-initial-coverage-iqnt/?utm_source=MGScreens&amp;utm_medium=ebook"/>
    <hyperlink ref="B344" r:id="rId343" display="http://www.moderngraham.com/2016/05/20/ingersoll-rand-plc-valuation-may-2016-ir/?utm_source=MGScreens&amp;utm_medium=ebook"/>
    <hyperlink ref="B345" r:id="rId344" display="http://www.moderngraham.com/2017/01/08/irobot-corp-valuation-initial-coverage-irbt/?utm_source=MGScreens&amp;utm_medium=ebook"/>
    <hyperlink ref="B346" r:id="rId345" display="http://www.moderngraham.com/2017/01/08/iridium-communications-inc-valuation-initial-coverage-irdm/?utm_source=MGScreens&amp;utm_medium=ebook"/>
    <hyperlink ref="B347" r:id="rId346" display="http://www.moderngraham.com/2016/07/24/iron-mountain-inc-valuation-july-2016-irm/?utm_source=MGScreens&amp;utm_medium=ebook"/>
    <hyperlink ref="B348" r:id="rId347" display="http://www.moderngraham.com/2017/01/08/international-speedway-corp-valuation-initial-coverage-isca/?utm_source=MGScreens&amp;utm_medium=ebook"/>
    <hyperlink ref="B349" r:id="rId348" display="http://www.moderngraham.com/2017/01/08/intersil-corp-valuation-initial-coverage-isil/?utm_source=MGScreens&amp;utm_medium=ebook"/>
    <hyperlink ref="B350" r:id="rId349" display="http://www.moderngraham.com/2016/07/09/intuitive-surgical-inc-valuation-july-2016-isrg/?utm_source=MGScreens&amp;utm_medium=ebook"/>
    <hyperlink ref="B351" r:id="rId350" display="http://www.moderngraham.com/2017/01/10/investment-technology-group-valuation-initial-coverage-itg/?utm_source=MGScreens&amp;utm_medium=ebook"/>
    <hyperlink ref="B352" r:id="rId351" display="http://www.moderngraham.com/2017/01/11/itron-inc-valuation-initial-coverage-itri/?utm_source=MGScreens&amp;utm_medium=ebook"/>
    <hyperlink ref="B353" r:id="rId352" display="http://www.moderngraham.com/2017/01/12/itt-inc-valuation-initial-coverage-itt/?utm_source=MGScreens&amp;utm_medium=ebook"/>
    <hyperlink ref="B354" r:id="rId353" display="http://www.moderngraham.com/2016/07/06/illinois-tool-works-inc-valuation-july-2016-itw/?utm_source=MGScreens&amp;utm_medium=ebook"/>
    <hyperlink ref="B355" r:id="rId354" display="http://www.moderngraham.com/2017/01/13/invacare-corporation-valuation-initial-coverage-ivc/?utm_source=MGScreens&amp;utm_medium=ebook"/>
    <hyperlink ref="B356" r:id="rId355" display="http://www.moderngraham.com/2016/07/24/invesco-ltd-valuation-july-2016-ivz/?utm_source=MGScreens&amp;utm_medium=ebook"/>
    <hyperlink ref="B357" r:id="rId356" display="http://www.moderngraham.com/2017/01/16/jack-in-the-box-inc-valuation-initial-coverage-jack/?utm_source=MGScreens&amp;utm_medium=ebook"/>
    <hyperlink ref="B358" r:id="rId357" display="http://www.moderngraham.com/2017/01/24/j-b-hunt-transport-services-inc-valuation-initial-coverage-jbht/?utm_source=MGScreens&amp;utm_medium=ebook"/>
    <hyperlink ref="B359" r:id="rId358" display="http://www.moderngraham.com/2016/07/22/jabil-circuit-inc-valuation-july-2016-jbl/?utm_source=MGScreens&amp;utm_medium=ebook"/>
    <hyperlink ref="B360" r:id="rId359" display="http://www.moderngraham.com/2017/01/25/jetblue-airways-corporation-valuation-initial-coverage-jblu/?utm_source=MGScreens&amp;utm_medium=ebook"/>
    <hyperlink ref="B361" r:id="rId360" display="http://www.moderngraham.com/2017/01/26/john-bean-technologies-corp-valuation-initial-coverage-jbt/?utm_source=MGScreens&amp;utm_medium=ebook"/>
    <hyperlink ref="B362" r:id="rId361" display="http://www.moderngraham.com/2016/07/04/johnson-controls-inc-valuation-july-2016-jci/?utm_source=MGScreens&amp;utm_medium=ebook"/>
    <hyperlink ref="B363" r:id="rId362" display="http://www.moderngraham.com/2017/01/27/j-c-penney-company-inc-valuation-initial-coverage-jcp/?utm_source=MGScreens&amp;utm_medium=ebook"/>
    <hyperlink ref="B364" r:id="rId363" display="http://www.moderngraham.com/2017/01/31/jacobs-engineering-group-inc-valuation-january-2017-jec/?utm_source=MGScreens&amp;utm_medium=ebook"/>
    <hyperlink ref="B365" r:id="rId364" display="http://www.moderngraham.com/2017/01/29/jj-snack-foods-corp-valuation-initial-coverage-jjsf/?utm_source=MGScreens&amp;utm_medium=ebook"/>
    <hyperlink ref="B366" r:id="rId365" display="http://www.moderngraham.com/2017/01/30/jack-henry-associates-inc-valuation-initial-coverage-jkhy/?utm_source=MGScreens&amp;utm_medium=ebook"/>
    <hyperlink ref="B367" r:id="rId366" display="http://www.moderngraham.com/2017/01/31/jones-lang-lasalle-inc-valuation-initial-coverage-jll/?utm_source=MGScreens&amp;utm_medium=ebook"/>
    <hyperlink ref="B368" r:id="rId367" display="http://www.moderngraham.com/2017/01/16/johnson-johnson-valuation-january-2017-jnj/?utm_source=MGScreens&amp;utm_medium=ebook"/>
    <hyperlink ref="B369" r:id="rId368" display="http://www.moderngraham.com/2016/06/21/juniper-networks-inc-valuation-june-2016-jnpr/?utm_source=MGScreens&amp;utm_medium=ebook"/>
    <hyperlink ref="B370" r:id="rId369" display="http://www.moderngraham.com/2017/02/02/janus-capital-group-inc-valuation-initial-coverage-jns/?utm_source=MGScreens&amp;utm_medium=ebook"/>
    <hyperlink ref="B371" r:id="rId370" display="http://www.moderngraham.com/2016/02/05/joy-global-inc-valuation-february-2016-joy/?utm_source=MGScreens&amp;utm_medium=ebook"/>
    <hyperlink ref="B372" r:id="rId371" display="http://www.moderngraham.com/2016/07/24/jpmorgan-chase-co-valuation-july-2016-jpm/?utm_source=MGScreens&amp;utm_medium=ebook"/>
    <hyperlink ref="B373" r:id="rId372" display="http://www.moderngraham.com/2017/02/02/john-wiley-sons-inc-valuation-initial-coverage-jw-a/?utm_source=MGScreens&amp;utm_medium=ebook"/>
    <hyperlink ref="B374" r:id="rId373" display="http://www.moderngraham.com/2016/05/14/nordstrom-inc-valuation-may-2016-jwn/?utm_source=MGScreens&amp;utm_medium=ebook"/>
    <hyperlink ref="B375" r:id="rId374" display="http://www.moderngraham.com/2016/07/15/kellogg-company-valuation-july-2016-k/?utm_source=MGScreens&amp;utm_medium=ebook"/>
    <hyperlink ref="B376" r:id="rId375" display="http://www.moderngraham.com/2017/02/03/kaiser-aluminum-corp-valuation-initial-coverage-kalu/?utm_source=MGScreens&amp;utm_medium=ebook"/>
    <hyperlink ref="B377" r:id="rId376" display="http://www.moderngraham.com/2017/02/03/kaman-corporation-valuation-initial-coverage-kamn/?utm_source=MGScreens&amp;utm_medium=ebook"/>
    <hyperlink ref="B378" r:id="rId377" display="http://www.moderngraham.com/2017/02/04/kate-spade-co-valuation-initial-coverage-kate/?utm_source=MGScreens&amp;utm_medium=ebook"/>
    <hyperlink ref="B379" r:id="rId378" display="http://www.moderngraham.com/2017/02/04/kb-home-valuation-initial-coverage-kbh/?utm_source=MGScreens&amp;utm_medium=ebook"/>
    <hyperlink ref="B380" r:id="rId379" display="http://www.moderngraham.com/2017/02/05/kbr-inc-valuation-initial-coverage-kbr/?utm_source=MGScreens&amp;utm_medium=ebook"/>
    <hyperlink ref="B381" r:id="rId380" display="http://www.moderngraham.com/2017/02/07/kelly-services-inc-valuation-initial-coverage-kelya/?utm_source=MGScreens&amp;utm_medium=ebook"/>
    <hyperlink ref="B382" r:id="rId381" display="http://www.moderngraham.com/2016/06/24/keycorp-valuation-june-2016-key/?utm_source=MGScreens&amp;utm_medium=ebook"/>
    <hyperlink ref="B383" r:id="rId382" display="http://www.moderngraham.com/2017/02/08/keysight-technologies-inc-valuation-initial-coverage-keys/?utm_source=MGScreens&amp;utm_medium=ebook"/>
    <hyperlink ref="B384" r:id="rId383" display="http://www.moderngraham.com/2017/02/08/korn-ferry-international-valuation-initial-coverage-kfy/?utm_source=MGScreens&amp;utm_medium=ebook"/>
    <hyperlink ref="B385" r:id="rId384" display="http://www.moderngraham.com/2017/02/09/kraft-heinz-co-valuation-initial-coverage-khc/?utm_source=MGScreens&amp;utm_medium=ebook"/>
    <hyperlink ref="B386" r:id="rId385" display="http://www.moderngraham.com/2016/08/25/kimco-realty-corp-valuation-august-2016-kim/?utm_source=MGScreens&amp;utm_medium=ebook"/>
    <hyperlink ref="B387" r:id="rId386" display="http://www.moderngraham.com/2017/02/09/kirklands-inc-valuation-initial-coverage-kirk/?utm_source=MGScreens&amp;utm_medium=ebook"/>
    <hyperlink ref="B388" r:id="rId387" display="http://www.moderngraham.com/2016/08/24/kkr-co-l-p-valuation-august-2016-kkr/?utm_source=MGScreens&amp;utm_medium=ebook"/>
    <hyperlink ref="B389" r:id="rId388" display="http://www.moderngraham.com/2016/07/13/kla-tencor-corp-valuation-july-2016-klac/?utm_source=MGScreens&amp;utm_medium=ebook"/>
    <hyperlink ref="B390" r:id="rId389" display="http://www.moderngraham.com/2017/02/11/kulicke-and-soffa-industries-inc-valuation-initial-coverage-klic/?utm_source=MGScreens&amp;utm_medium=ebook"/>
    <hyperlink ref="B391" r:id="rId390" display="http://www.moderngraham.com/2017/02/12/klx-inc-valuation-initial-coverage-klxi/?utm_source=MGScreens&amp;utm_medium=ebook"/>
    <hyperlink ref="B392" r:id="rId391" display="http://www.moderngraham.com/2016/06/24/kimberly-clark-corporation-valuation-june-2016-kmb/?utm_source=MGScreens&amp;utm_medium=ebook"/>
    <hyperlink ref="B393" r:id="rId392" display="http://www.moderngraham.com/2017/01/16/kinder-morgan-inc-valuation-january-2017-kmi/?utm_source=MGScreens&amp;utm_medium=ebook"/>
    <hyperlink ref="B394" r:id="rId393" display="http://www.moderngraham.com/2017/02/13/kemper-corp-valuation-initial-coverage-kmpr/?utm_source=MGScreens&amp;utm_medium=ebook"/>
    <hyperlink ref="B395" r:id="rId394" display="http://www.moderngraham.com/2017/02/13/kennametal-inc-valuation-initial-coverage-kmt/?utm_source=MGScreens&amp;utm_medium=ebook"/>
    <hyperlink ref="B396" r:id="rId395" display="http://www.moderngraham.com/2016/12/02/carmax-inc-valuation-november-2016-kmx/?utm_source=MGScreens&amp;utm_medium=ebook"/>
    <hyperlink ref="B397" r:id="rId396" display="http://www.moderngraham.com/2017/02/14/knowles-corp-valuation-initial-coverage-kn/?utm_source=MGScreens&amp;utm_medium=ebook"/>
    <hyperlink ref="B398" r:id="rId397" display="http://www.moderngraham.com/2017/02/14/kindred-healthcare-inc-valuation-initial-coverage-knd/?utm_source=MGScreens&amp;utm_medium=ebook"/>
    <hyperlink ref="B399" r:id="rId398" display="http://www.moderngraham.com/2017/02/20/knight-transportation-valuation-initial-coverage-knx/?utm_source=MGScreens&amp;utm_medium=ebook"/>
    <hyperlink ref="B400" r:id="rId399" display="http://www.moderngraham.com/2016/07/28/coca-cola-co-valuation-july-2016-ko/?utm_source=MGScreens&amp;utm_medium=ebook"/>
    <hyperlink ref="B401" r:id="rId400" display="http://www.moderngraham.com/2017/02/20/koppers-holdings-inc-valuation-initial-coverage-kop/?utm_source=MGScreens&amp;utm_medium=ebook"/>
    <hyperlink ref="B402" r:id="rId401" display="http://www.moderngraham.com/2017/02/20/kopin-corporation-valuation-initial-coverage-kopn/?utm_source=MGScreens&amp;utm_medium=ebook"/>
    <hyperlink ref="B403" r:id="rId402" display="http://www.moderngraham.com/2016/07/09/michael-kors-holdings-ltd-valuation-july-2016-kors/?utm_source=MGScreens&amp;utm_medium=ebook"/>
    <hyperlink ref="B404" r:id="rId403" display="http://www.moderngraham.com/2016/08/26/the-kroger-co-valuation-august-2016-kr/?utm_source=MGScreens&amp;utm_medium=ebook"/>
    <hyperlink ref="B405" r:id="rId404" display="http://www.moderngraham.com/2017/02/21/kraton-corp-valuation-initial-coverage-kra/?utm_source=MGScreens&amp;utm_medium=ebook"/>
    <hyperlink ref="B406" r:id="rId405" display="http://www.moderngraham.com/2017/02/23/kilroy-realty-corp-valuation-initial-coverage-krc/?utm_source=MGScreens&amp;utm_medium=ebook"/>
    <hyperlink ref="B407" r:id="rId406" display="http://www.moderngraham.com/2017/02/23/kite-realty-group-trust-valuation-initial-coverage-krg/?utm_source=MGScreens&amp;utm_medium=ebook"/>
    <hyperlink ref="B408" r:id="rId407" display="http://www.moderngraham.com/2017/02/24/kapstone-paper-and-packaging-corp-valuation-initial-coverage-ks/?utm_source=MGScreens&amp;utm_medium=ebook"/>
    <hyperlink ref="B409" r:id="rId408" display="http://www.moderngraham.com/2015/11/18/kohls-corporation-valuation-november-2015-update-kss/?utm_source=MGScreens&amp;utm_medium=ebook"/>
    <hyperlink ref="B410" r:id="rId409" display="http://www.moderngraham.com/2016/12/21/kansas-city-southern-valuation-december-2016-ksu/?utm_source=MGScreens&amp;utm_medium=ebook"/>
    <hyperlink ref="B411" r:id="rId410" display="http://www.moderngraham.com/2017/02/25/quaker-chemical-corp-valuation-initial-coverage-kwr/?utm_source=MGScreens&amp;utm_medium=ebook"/>
    <hyperlink ref="B412" r:id="rId411" display="http://www.moderngraham.com/2017/02/13/loews-corporation-february-2017-l/?utm_source=MGScreens&amp;utm_medium=ebook"/>
    <hyperlink ref="B413" r:id="rId412" display="http://www.moderngraham.com/2017/02/26/multi-color-corporation-valuation-initial-coverage-labl/?utm_source=MGScreens&amp;utm_medium=ebook"/>
    <hyperlink ref="B414" r:id="rId413" display="http://www.moderngraham.com/2017/02/27/lithia-motors-inc-valuation-initial-coverage-lad/?utm_source=MGScreens&amp;utm_medium=ebook"/>
    <hyperlink ref="B415" r:id="rId414" display="http://www.moderngraham.com/2017/02/28/lamar-advertising-company-valuation-initial-coverage-lamr/?utm_source=MGScreens&amp;utm_medium=ebook"/>
    <hyperlink ref="B416" r:id="rId415" display="http://www.moderngraham.com/2017/02/28/lancaster-colony-corp-valuation-initial-coverage-lanc/?utm_source=MGScreens&amp;utm_medium=ebook"/>
    <hyperlink ref="B417" r:id="rId416" display="http://www.moderngraham.com/2016/07/28/l-brands-inc-valuation-july-2016-lb/?utm_source=MGScreens&amp;utm_medium=ebook"/>
    <hyperlink ref="B418" r:id="rId417" display="http://www.moderngraham.com/2016/08/25/leggett-platt-inc-valuation-august-2016-leg/?utm_source=MGScreens&amp;utm_medium=ebook"/>
    <hyperlink ref="B419" r:id="rId418" display="http://www.moderngraham.com/2016/11/19/lennar-corp-valuation-november-2016-len/?utm_source=MGScreens&amp;utm_medium=ebook"/>
    <hyperlink ref="B420" r:id="rId419" display="http://www.moderngraham.com/2016/07/12/laboratory-corp-of-america-holdings-valuation-july-2016-lh/?utm_source=MGScreens&amp;utm_medium=ebook"/>
    <hyperlink ref="B421" r:id="rId420" display="http://www.moderngraham.com/2016/07/12/l-3-communications-holdings-inc-valuation-july-2016-lll/?utm_source=MGScreens&amp;utm_medium=ebook"/>
    <hyperlink ref="B422" r:id="rId421" display="http://www.moderngraham.com/2016/07/12/linear-technology-corp-valuation-july-2016-lltc/?utm_source=MGScreens&amp;utm_medium=ebook"/>
    <hyperlink ref="B423" r:id="rId422" display="http://www.moderngraham.com/2016/07/07/eli-lilly-and-company-valuation-july-2016-lly/?utm_source=MGScreens&amp;utm_medium=ebook"/>
    <hyperlink ref="B424" r:id="rId423" display="http://www.moderngraham.com/2016/06/25/legg-mason-inc-valuation-june-2016-lm/?utm_source=MGScreens&amp;utm_medium=ebook"/>
    <hyperlink ref="B425" r:id="rId424" display="http://www.moderngraham.com/2016/06/10/lockheed-martin-corporation-valuation-june-2016-lmt/?utm_source=MGScreens&amp;utm_medium=ebook"/>
    <hyperlink ref="B426" r:id="rId425" display="http://www.moderngraham.com/2016/05/20/lincoln-national-corporation-valuation-may-2016-lnc/?utm_source=MGScreens&amp;utm_medium=ebook"/>
    <hyperlink ref="B427" r:id="rId426" display="http://www.moderngraham.com/2016/01/08/lowes-companies-inc-valuation-january-2016-update-low/?utm_source=MGScreens&amp;utm_medium=ebook"/>
    <hyperlink ref="B428" r:id="rId427" display="http://www.moderngraham.com/2016/06/28/lam-research-corp-valuation-june-2016-lrcx/?utm_source=MGScreens&amp;utm_medium=ebook"/>
    <hyperlink ref="B429" r:id="rId428" display="http://www.moderngraham.com/2016/07/18/leucadia-national-corp-valuation-july-2016-luk/?utm_source=MGScreens&amp;utm_medium=ebook"/>
    <hyperlink ref="B430" r:id="rId429" display="http://www.moderngraham.com/2017/02/09/southwest-airlines-co-valuation-february-2017-luv/?utm_source=MGScreens&amp;utm_medium=ebook"/>
    <hyperlink ref="B431" r:id="rId430" display="http://www.moderngraham.com/2016/08/28/level-3-communications-inc-valuation-august-2016-lvlt/?utm_source=MGScreens&amp;utm_medium=ebook"/>
    <hyperlink ref="B432" r:id="rId431" display="http://www.moderngraham.com/2016/06/21/lyondellbasell-industries-valuation-june-2016-lyb/?utm_source=MGScreens&amp;utm_medium=ebook"/>
    <hyperlink ref="B433" r:id="rId432" display="http://www.moderngraham.com/2016/07/19/macys-inc-valuation-july-2016-m/?utm_source=MGScreens&amp;utm_medium=ebook"/>
    <hyperlink ref="B434" r:id="rId433" display="http://www.moderngraham.com/2016/07/12/mastercard-inc-valuation-july-2016-ma/?utm_source=MGScreens&amp;utm_medium=ebook"/>
    <hyperlink ref="B435" r:id="rId434" display="http://www.moderngraham.com/2016/07/14/macerich-co-valuation-july-2016-mac/?utm_source=MGScreens&amp;utm_medium=ebook"/>
    <hyperlink ref="B436" r:id="rId435" display="http://www.moderngraham.com/2016/09/03/main-street-capital-corporation-valuation-september-2016-main/?utm_source=MGScreens&amp;utm_medium=ebook"/>
    <hyperlink ref="B437" r:id="rId436" display="http://www.moderngraham.com/2016/07/18/marriott-international-inc-valuation-july-2016-mar/?utm_source=MGScreens&amp;utm_medium=ebook"/>
    <hyperlink ref="B438" r:id="rId437" display="http://www.moderngraham.com/2017/01/16/masco-corp-valuation-january-2017-mas/?utm_source=MGScreens&amp;utm_medium=ebook"/>
    <hyperlink ref="B439" r:id="rId438" display="http://www.moderngraham.com/2016/01/30/mattel-inc-valuation-january-2016-update-mat/?utm_source=MGScreens&amp;utm_medium=ebook"/>
    <hyperlink ref="B440" r:id="rId439" display="http://www.moderngraham.com/2016/11/20/mcdonalds-corp-valuation-november-2016-mcd/?utm_source=MGScreens&amp;utm_medium=ebook"/>
    <hyperlink ref="B441" r:id="rId440" display="http://www.moderngraham.com/2016/07/27/microchip-technology-inc-valuation-july-2016-mchp/?utm_source=MGScreens&amp;utm_medium=ebook"/>
    <hyperlink ref="B442" r:id="rId441" display="http://www.moderngraham.com/2016/07/06/mckesson-corp-valuation-july-2016-mck/?utm_source=MGScreens&amp;utm_medium=ebook"/>
    <hyperlink ref="B443" r:id="rId442" display="http://www.moderngraham.com/2016/08/25/moodys-corporation-valuation-august-2016-mco/?utm_source=MGScreens&amp;utm_medium=ebook"/>
    <hyperlink ref="B444" r:id="rId443" display="http://www.moderngraham.com/2016/08/25/mondelez-international-inc-valuation-august-2016-mdlz/?utm_source=MGScreens&amp;utm_medium=ebook"/>
    <hyperlink ref="B445" r:id="rId444" display="http://www.moderngraham.com/2016/07/12/medtronic-plc-valuation-july-2016-mdt/?utm_source=MGScreens&amp;utm_medium=ebook"/>
    <hyperlink ref="B446" r:id="rId445" display="http://www.moderngraham.com/2016/12/13/metlife-inc-valuation-december-2016-met/?utm_source=MGScreens&amp;utm_medium=ebook"/>
    <hyperlink ref="B447" r:id="rId446" display="http://www.moderngraham.com/2017/02/06/mohawk-industries-inc-valuation-february-2017-mhk/?utm_source=MGScreens&amp;utm_medium=ebook"/>
    <hyperlink ref="B448" r:id="rId447" display="http://www.moderngraham.com/2016/06/20/mead-johnson-nutrition-valuation-june-2016-mjn/?utm_source=MGScreens&amp;utm_medium=ebook"/>
    <hyperlink ref="B449" r:id="rId448" display="http://www.moderngraham.com/2017/01/03/mccormick-company-valuation-january-2017-mkc/?utm_source=MGScreens&amp;utm_medium=ebook"/>
    <hyperlink ref="B450" r:id="rId449" display="http://www.moderngraham.com/2016/12/21/martin-marietta-materials-inc-valuation-december-2016-mlm/?utm_source=MGScreens&amp;utm_medium=ebook"/>
    <hyperlink ref="B451" r:id="rId450" display="http://www.moderngraham.com/2016/07/12/marsh-mclennan-companies-inc-valuation-july-2016-mmc/?utm_source=MGScreens&amp;utm_medium=ebook"/>
    <hyperlink ref="B452" r:id="rId451" display="http://www.moderngraham.com/2016/12/13/3m-co-valuation-december-2016-mmm/?utm_source=MGScreens&amp;utm_medium=ebook"/>
    <hyperlink ref="B453" r:id="rId452" display="http://www.moderngraham.com/2016/08/28/magellan-midstream-partners-lp-valuation-august-2016-mmp/?utm_source=MGScreens&amp;utm_medium=ebook"/>
    <hyperlink ref="B454" r:id="rId453" display="http://www.moderngraham.com/2016/08/28/mallinckrodt-plc-valuation-august-2016-mnk/?utm_source=MGScreens&amp;utm_medium=ebook"/>
    <hyperlink ref="B455" r:id="rId454" display="http://www.moderngraham.com/2016/07/27/monster-beverage-corp-valuation-july-2016-mnst/?utm_source=MGScreens&amp;utm_medium=ebook"/>
    <hyperlink ref="B456" r:id="rId455" display="http://www.moderngraham.com/2016/06/25/altria-group-inc-valuation-june-2016-mo/?utm_source=MGScreens&amp;utm_medium=ebook"/>
    <hyperlink ref="B457" r:id="rId456" display="http://www.moderngraham.com/2016/01/25/monsanto-company-valuation-january-2016-update-mon/?utm_source=MGScreens&amp;utm_medium=ebook"/>
    <hyperlink ref="B458" r:id="rId457" display="http://www.moderngraham.com/2017/02/08/mosaic-company-valuation-february-2017-mos/?utm_source=MGScreens&amp;utm_medium=ebook"/>
    <hyperlink ref="B459" r:id="rId458" display="http://www.moderngraham.com/2016/08/29/marathon-petroleum-corp-valuation-august-2016-mpc/?utm_source=MGScreens&amp;utm_medium=ebook"/>
    <hyperlink ref="B460" r:id="rId459" display="http://www.moderngraham.com/2016/08/29/merck-co-inc-valuation-august-2016-mrk/?utm_source=MGScreens&amp;utm_medium=ebook"/>
    <hyperlink ref="B461" r:id="rId460" display="http://www.moderngraham.com/2016/07/12/marathon-oil-corp-valuation-july-2016-mro/?utm_source=MGScreens&amp;utm_medium=ebook"/>
    <hyperlink ref="B462" r:id="rId461" display="http://www.moderngraham.com/2016/06/24/morgan-stanley-valuation-june-2016-ms/?utm_source=MGScreens&amp;utm_medium=ebook"/>
    <hyperlink ref="B463" r:id="rId462" display="http://www.moderngraham.com/2017/02/02/microsoft-corporation-valuation-february-2017-msft/?utm_source=MGScreens&amp;utm_medium=ebook"/>
    <hyperlink ref="B464" r:id="rId463" display="http://www.moderngraham.com/2016/12/21/motorola-solutions-inc-valuation-december-2016-msi/?utm_source=MGScreens&amp;utm_medium=ebook"/>
    <hyperlink ref="B465" r:id="rId464" display="http://www.moderngraham.com/2016/07/22/mt-bank-corp-valuation-july-2016-mtb/?utm_source=MGScreens&amp;utm_medium=ebook"/>
    <hyperlink ref="B466" r:id="rId465" display="http://www.moderngraham.com/2016/07/31/mts-systems-corp-valuation-july-2016-mtsc/?utm_source=MGScreens&amp;utm_medium=ebook"/>
    <hyperlink ref="B467" r:id="rId466" display="http://www.moderngraham.com/2017/02/24/micron-technology-inc-valuation-february-2017-mu/?utm_source=MGScreens&amp;utm_medium=ebook"/>
    <hyperlink ref="B468" r:id="rId467" display="http://www.moderngraham.com/2015/11/18/murphy-oil-corporation-valuation-november-2015-update-mur/?utm_source=MGScreens&amp;utm_medium=ebook"/>
    <hyperlink ref="B469" r:id="rId468" display="http://www.moderngraham.com/2016/01/06/mylan-nv-valuation-january-2016-update-myl/?utm_source=MGScreens&amp;utm_medium=ebook"/>
    <hyperlink ref="B470" r:id="rId469" display="http://www.moderngraham.com/2016/08/31/navient-corp-valuation-august-2016-navi/?utm_source=MGScreens&amp;utm_medium=ebook"/>
    <hyperlink ref="B471" r:id="rId470" display="http://www.moderngraham.com/2016/07/14/noble-energy-inc-valuation-july-2016-nbl/?utm_source=MGScreens&amp;utm_medium=ebook"/>
    <hyperlink ref="B472" r:id="rId471" display="http://www.moderngraham.com/2016/07/12/nabors-industries-ltd-valuation-july-2016-nbr/?utm_source=MGScreens&amp;utm_medium=ebook"/>
    <hyperlink ref="B473" r:id="rId472" display="http://www.moderngraham.com/2016/07/21/nasdaq-inc-valuation-july-2016-ndaq/?utm_source=MGScreens&amp;utm_medium=ebook"/>
    <hyperlink ref="B474" r:id="rId473" display="http://www.moderngraham.com/2016/07/31/noble-corp-plc-valuation-july-2016-ne/?utm_source=MGScreens&amp;utm_medium=ebook"/>
    <hyperlink ref="B475" r:id="rId474" display="http://www.moderngraham.com/2016/12/21/nextera-energy-inc-valuation-december-2016-nee/?utm_source=MGScreens&amp;utm_medium=ebook"/>
    <hyperlink ref="B476" r:id="rId475" display="http://www.moderngraham.com/2016/06/28/newmont-mining-corp-valuation-june-2016-nem/?utm_source=MGScreens&amp;utm_medium=ebook"/>
    <hyperlink ref="B477" r:id="rId476" display="http://www.moderngraham.com/2017/02/26/netflix-inc-valuation-february-2017-nflx/?utm_source=MGScreens&amp;utm_medium=ebook"/>
    <hyperlink ref="B478" r:id="rId477" display="http://www.moderngraham.com/2016/12/22/newfield-exploration-co-valuation-december-2016-nfx/?utm_source=MGScreens&amp;utm_medium=ebook"/>
    <hyperlink ref="B479" r:id="rId478" display="http://www.moderngraham.com/2016/08/24/nisource-inc-valuation-august-2016-ni/?utm_source=MGScreens&amp;utm_medium=ebook"/>
    <hyperlink ref="B480" r:id="rId479" display="http://www.moderngraham.com/2016/11/19/nike-inc-valuation-november-2016-nke/?utm_source=MGScreens&amp;utm_medium=ebook"/>
    <hyperlink ref="B481" r:id="rId480" display="http://www.moderngraham.com/2016/08/26/nielsen-nv-valuation-august-2016-nlsn/?utm_source=MGScreens&amp;utm_medium=ebook"/>
    <hyperlink ref="B482" r:id="rId481" display="http://www.moderngraham.com/2016/12/04/national-retail-properties-inc-valuation-november-2016-nnn/?utm_source=MGScreens&amp;utm_medium=ebook"/>
    <hyperlink ref="B483" r:id="rId482" display="http://www.moderngraham.com/2017/02/20/northrop-grumman-corp-valuation-february-2017-noc/?utm_source=MGScreens&amp;utm_medium=ebook"/>
    <hyperlink ref="B484" r:id="rId483" display="http://www.moderngraham.com/2016/12/28/national-oilwell-varco-valuation-december-2016-nov/?utm_source=MGScreens&amp;utm_medium=ebook"/>
    <hyperlink ref="B485" r:id="rId484" display="http://www.moderngraham.com/2016/07/14/national-presto-industries-inc-valuation-july-2016-npk/?utm_source=MGScreens&amp;utm_medium=ebook"/>
    <hyperlink ref="B486" r:id="rId485" display="http://www.moderngraham.com/2017/02/04/natural-resource-partners-lp-valuation-february-2017-nrp/?utm_source=MGScreens&amp;utm_medium=ebook"/>
    <hyperlink ref="B487" r:id="rId486" display="http://www.moderngraham.com/2016/12/14/norfolk-southern-corp-valuation-december-2016-nsc/?utm_source=MGScreens&amp;utm_medium=ebook"/>
    <hyperlink ref="B488" r:id="rId487" display="http://www.moderngraham.com/2016/08/31/netapp-inc-valuation-august-2016-ntap/?utm_source=MGScreens&amp;utm_medium=ebook"/>
    <hyperlink ref="B489" r:id="rId488" display="http://www.moderngraham.com/2016/07/28/northern-trust-corp-valuation-july-2016-ntrs/?utm_source=MGScreens&amp;utm_medium=ebook"/>
    <hyperlink ref="B490" r:id="rId489" display="http://www.moderngraham.com/2016/12/29/nucor-corporation-valuation-december-2016-nue/?utm_source=MGScreens&amp;utm_medium=ebook"/>
    <hyperlink ref="B491" r:id="rId490" display="http://www.moderngraham.com/2016/06/11/nvidia-corporation-valuation-june-2016-nvda/?utm_source=MGScreens&amp;utm_medium=ebook"/>
    <hyperlink ref="B492" r:id="rId491" display="http://www.moderngraham.com/2017/02/09/newell-brands-inc-valuation-february-2017-nwl/?utm_source=MGScreens&amp;utm_medium=ebook"/>
    <hyperlink ref="B493" r:id="rId492" display="http://www.moderngraham.com/2017/02/14/news-corp-valuation-february-2017-nwsa/?utm_source=MGScreens&amp;utm_medium=ebook"/>
    <hyperlink ref="B494" r:id="rId493" display="http://www.moderngraham.com/2016/11/21/realty-income-corp-valuation-november-2016-o/?utm_source=MGScreens&amp;utm_medium=ebook"/>
    <hyperlink ref="B495" r:id="rId494" display="http://www.moderngraham.com/2016/06/23/owens-illinois-inc-valuation-june-2016-oi/?utm_source=MGScreens&amp;utm_medium=ebook"/>
    <hyperlink ref="B496" r:id="rId495" display="http://www.moderngraham.com/2016/07/12/oneok-inc-valuation-july-2016-oke/?utm_source=MGScreens&amp;utm_medium=ebook"/>
    <hyperlink ref="B497" r:id="rId496" display="http://www.moderngraham.com/2016/06/30/olin-corporation-valuation-june-2016-oln/?utm_source=MGScreens&amp;utm_medium=ebook"/>
    <hyperlink ref="B498" r:id="rId497" display="http://www.moderngraham.com/2016/07/24/omnicon-group-inc-valuation-july-2016-omc/?utm_source=MGScreens&amp;utm_medium=ebook"/>
    <hyperlink ref="B499" r:id="rId498" display="http://www.moderngraham.com/2016/07/17/oracle-corporation-valuation-july-2016-orcl/?utm_source=MGScreens&amp;utm_medium=ebook"/>
    <hyperlink ref="B500" r:id="rId499" display="http://www.moderngraham.com/2016/07/24/oreilly-automotive-inc-valuation-july-2016-orly/?utm_source=MGScreens&amp;utm_medium=ebook"/>
    <hyperlink ref="B501" r:id="rId500" display="http://www.moderngraham.com/2017/02/27/occidental-petroleum-corp-valuation-february-2017-oxy/?utm_source=MGScreens&amp;utm_medium=ebook"/>
    <hyperlink ref="B502" r:id="rId501" display="http://www.moderngraham.com/2016/06/12/paychex-inc-valuation-june-2016-payx/?utm_source=MGScreens&amp;utm_medium=ebook"/>
    <hyperlink ref="B503" r:id="rId502" display="http://www.moderngraham.com/2016/06/20/peoples-united-financial-inc-valuation-june-2016-pbct/?utm_source=MGScreens&amp;utm_medium=ebook"/>
    <hyperlink ref="B504" r:id="rId503" display="http://www.moderngraham.com/2016/07/19/pitney-bowes-inc-valuation-july-2016-pbi/?utm_source=MGScreens&amp;utm_medium=ebook"/>
    <hyperlink ref="B505" r:id="rId504" display="http://www.moderngraham.com/2017/02/05/paccar-inc-valuation-february-2017-pcar/?utm_source=MGScreens&amp;utm_medium=ebook"/>
    <hyperlink ref="B506" r:id="rId505" display="http://www.moderngraham.com/2016/07/31/pge-corp-valuation-july-2016-pcg/?utm_source=MGScreens&amp;utm_medium=ebook"/>
    <hyperlink ref="B507" r:id="rId506" display="http://www.moderngraham.com/2016/07/20/priceline-group-inc-valuation-july-2016-pcln/?utm_source=MGScreens&amp;utm_medium=ebook"/>
    <hyperlink ref="B508" r:id="rId507" display="http://www.moderngraham.com/2016/08/25/patterson-companies-inc-valuation-august-2016-pdco/?utm_source=MGScreens&amp;utm_medium=ebook"/>
    <hyperlink ref="B509" r:id="rId508" display="http://www.moderngraham.com/2016/08/26/public-service-enterprise-group-inc-valuation-august-2016-peg/?utm_source=MGScreens&amp;utm_medium=ebook"/>
    <hyperlink ref="B510" r:id="rId509" display="http://www.moderngraham.com/2016/07/13/pepsico-inc-valuation-july-2016-pep/?utm_source=MGScreens&amp;utm_medium=ebook"/>
    <hyperlink ref="B511" r:id="rId510" display="http://www.moderngraham.com/2016/08/16/pfizer-inc-valuation-august-2016-pfe/?utm_source=MGScreens&amp;utm_medium=ebook"/>
    <hyperlink ref="B512" r:id="rId511" display="http://www.moderngraham.com/2016/08/29/principal-financial-group-inc-valuation-august-2016-pfg/?utm_source=MGScreens&amp;utm_medium=ebook"/>
    <hyperlink ref="B513" r:id="rId512" display="http://www.moderngraham.com/2016/07/08/proctor-gamble-co-valuation-july-2016-pg/?utm_source=MGScreens&amp;utm_medium=ebook"/>
    <hyperlink ref="B514" r:id="rId513" display="http://www.moderngraham.com/2016/06/10/progressive-corporation-valuation-june-2016-pgr/?utm_source=MGScreens&amp;utm_medium=ebook"/>
    <hyperlink ref="B515" r:id="rId514" display="http://www.moderngraham.com/2016/07/15/parker-hannifin-corp-valuation-july-2016-ph/?utm_source=MGScreens&amp;utm_medium=ebook"/>
    <hyperlink ref="B516" r:id="rId515" display="http://www.moderngraham.com/2016/07/18/pultegroup-inc-valuation-july-2016-phm/?utm_source=MGScreens&amp;utm_medium=ebook"/>
    <hyperlink ref="B517" r:id="rId516" display="http://www.moderngraham.com/2016/07/03/perkinelmer-inc-valuation-july-2016-pki/?utm_source=MGScreens&amp;utm_medium=ebook"/>
    <hyperlink ref="B518" r:id="rId517" display="http://www.moderngraham.com/2017/02/10/prologis-inc-valuation-february-2017-pld/?utm_source=MGScreens&amp;utm_medium=ebook"/>
    <hyperlink ref="B519" r:id="rId518" display="http://www.moderngraham.com/2016/06/29/philip-morris-international-inc-valuation-june-2016-pm/?utm_source=MGScreens&amp;utm_medium=ebook"/>
    <hyperlink ref="B520" r:id="rId519" display="http://www.moderngraham.com/2016/08/25/psychemedics-corp-valuation-august-2016-pmd/?utm_source=MGScreens&amp;utm_medium=ebook"/>
    <hyperlink ref="B521" r:id="rId520" display="http://www.moderngraham.com/2016/06/24/pnc-financial-services-group-inc-valuation-june-2016-pnc/?utm_source=MGScreens&amp;utm_medium=ebook"/>
    <hyperlink ref="B522" r:id="rId521" display="http://www.moderngraham.com/2015/11/25/pentair-plc-valuation-november-2015-update-pnr/?utm_source=MGScreens&amp;utm_medium=ebook"/>
    <hyperlink ref="B523" r:id="rId522" display="http://www.moderngraham.com/2015/12/10/pinnacle-west-capital-corp-valuation-december-2015-update-pnw/?utm_source=MGScreens&amp;utm_medium=ebook"/>
    <hyperlink ref="B524" r:id="rId523" display="http://www.moderngraham.com/2017/01/16/ppg-industries-inc-valuation-january-2017-ppg/?utm_source=MGScreens&amp;utm_medium=ebook"/>
    <hyperlink ref="B525" r:id="rId524" display="http://www.moderngraham.com/2016/01/30/ppl-corporation-valuation-january-2016-update-ppl/?utm_source=MGScreens&amp;utm_medium=ebook"/>
    <hyperlink ref="B526" r:id="rId525" display="http://www.moderngraham.com/2016/07/30/perrigo-co-plc-valuation-july-2016-prgo/?utm_source=MGScreens&amp;utm_medium=ebook"/>
    <hyperlink ref="B527" r:id="rId526" display="http://www.moderngraham.com/2016/02/11/prudential-financial-inc-valuation-february-2016-pru/?utm_source=MGScreens&amp;utm_medium=ebook"/>
    <hyperlink ref="B528" r:id="rId527" display="http://www.moderngraham.com/2016/07/15/public-storage-valuation-july-2016-psa/?utm_source=MGScreens&amp;utm_medium=ebook"/>
    <hyperlink ref="B529" r:id="rId528" display="http://www.moderngraham.com/2016/08/30/phillips-66-valuation-august-2016-psx/?utm_source=MGScreens&amp;utm_medium=ebook"/>
    <hyperlink ref="B530" r:id="rId529" display="http://www.moderngraham.com/2017/01/13/pvh-corp-valuation-january-2017-pvh/?utm_source=MGScreens&amp;utm_medium=ebook"/>
    <hyperlink ref="B531" r:id="rId530" display="http://www.moderngraham.com/2017/02/08/quanta-services-inc-valuation-february-2017-pwr/?utm_source=MGScreens&amp;utm_medium=ebook"/>
    <hyperlink ref="B532" r:id="rId531" display="http://www.moderngraham.com/2016/06/13/praxair-inc-valuation-june-2016-px/?utm_source=MGScreens&amp;utm_medium=ebook"/>
    <hyperlink ref="B533" r:id="rId532" display="http://www.moderngraham.com/2016/06/13/pioneer-natural-resources-valuation-june-2016-pxd/?utm_source=MGScreens&amp;utm_medium=ebook"/>
    <hyperlink ref="B534" r:id="rId533" display="http://www.moderngraham.com/2017/02/09/qualcomm-inc-valuation-february-2017-qcom/?utm_source=MGScreens&amp;utm_medium=ebook"/>
    <hyperlink ref="B535" r:id="rId534" display="http://www.moderngraham.com/2016/07/02/qep-resources-inc-valuation-july-2016-qep/?utm_source=MGScreens&amp;utm_medium=ebook"/>
    <hyperlink ref="B536" r:id="rId535" display="http://www.moderngraham.com/2016/12/05/qorvo-inc-valuation-december-2016-update-qrvo/?utm_source=MGScreens&amp;utm_medium=ebook"/>
    <hyperlink ref="B537" r:id="rId536" display="http://www.moderngraham.com/2016/07/02/ryder-system-inc-valuation-july-2016-r/?utm_source=MGScreens&amp;utm_medium=ebook"/>
    <hyperlink ref="B538" r:id="rId537" display="http://www.moderngraham.com/2016/07/20/reynolds-american-inc-valuation-july-2016-rai/?utm_source=MGScreens&amp;utm_medium=ebook"/>
    <hyperlink ref="B539" r:id="rId538" display="http://www.moderngraham.com/2016/07/06/raven-industries-inc-valuation-july-2016-ravn/?utm_source=MGScreens&amp;utm_medium=ebook"/>
    <hyperlink ref="B540" r:id="rId539" display="http://www.moderngraham.com/2017/02/27/regal-beloit-corp-valuation-february-2017-rbc/?utm_source=MGScreens&amp;utm_medium=ebook"/>
    <hyperlink ref="B541" r:id="rId540" display="http://www.moderngraham.com/2016/07/24/rowan-companies-plc-valuation-july-2016-rdc/?utm_source=MGScreens&amp;utm_medium=ebook"/>
    <hyperlink ref="B542" r:id="rId541" display="http://www.moderngraham.com/2016/12/04/regeneron-pharmaceuticals-inc-valuation-november-2016-regn/?utm_source=MGScreens&amp;utm_medium=ebook"/>
    <hyperlink ref="B543" r:id="rId542" display="http://www.moderngraham.com/2016/06/27/regions-financial-corp-june-2016-rf/?utm_source=MGScreens&amp;utm_medium=ebook"/>
    <hyperlink ref="B544" r:id="rId543" display="http://www.moderngraham.com/2017/02/27/robert-half-international-inc-valuation-february-2017-rhi/?utm_source=MGScreens&amp;utm_medium=ebook"/>
    <hyperlink ref="B545" r:id="rId544" display="http://www.moderngraham.com/2016/06/30/red-hat-inc-valuation-june-2016-rht/?utm_source=MGScreens&amp;utm_medium=ebook"/>
    <hyperlink ref="B546" r:id="rId545" display="http://www.moderngraham.com/2016/07/12/transocean-ltd-valuation-july-2016-rig/?utm_source=MGScreens&amp;utm_medium=ebook"/>
    <hyperlink ref="B547" r:id="rId546" display="http://www.moderngraham.com/2016/08/25/ralph-lauren-corp-valuation-august-2016-rl/?utm_source=MGScreens&amp;utm_medium=ebook"/>
    <hyperlink ref="B548" r:id="rId547" display="http://www.moderngraham.com/2016/07/31/rockwell-automation-inc-valuation-july-2016-rok/?utm_source=MGScreens&amp;utm_medium=ebook"/>
    <hyperlink ref="B549" r:id="rId548" display="http://www.moderngraham.com/2016/07/30/roper-technologies-inc-valuation-july-2016-rop/?utm_source=MGScreens&amp;utm_medium=ebook"/>
    <hyperlink ref="B550" r:id="rId549" display="http://www.moderngraham.com/2016/06/21/ross-stores-inc-valuation-june-2016-rost/?utm_source=MGScreens&amp;utm_medium=ebook"/>
    <hyperlink ref="B551" r:id="rId550" display="http://www.moderngraham.com/2017/01/07/range-resources-corp-valuation-january-2017-rrc/?utm_source=MGScreens&amp;utm_medium=ebook"/>
    <hyperlink ref="B552" r:id="rId551" display="http://www.moderngraham.com/2017/01/24/republic-services-inc-valuation-january-2017-rsg/?utm_source=MGScreens&amp;utm_medium=ebook"/>
    <hyperlink ref="B553" r:id="rId552" display="http://www.moderngraham.com/2016/08/25/raytheon-company-valuation-august-2016-rtn/?utm_source=MGScreens&amp;utm_medium=ebook"/>
    <hyperlink ref="B554" r:id="rId553" display="http://www.moderngraham.com/2016/12/02/saia-inc-valuation-initial-coverage-saia/?utm_source=MGScreens&amp;utm_medium=ebook"/>
    <hyperlink ref="B555" r:id="rId554" display="http://www.moderngraham.com/2016/12/03/science-applications-international-corp-valuation-initial-coverage-saic/?utm_source=MGScreens&amp;utm_medium=ebook"/>
    <hyperlink ref="B556" r:id="rId555" display="http://www.moderngraham.com/2016/12/04/boston-beer-company-inc-valuation-initial-coverage-sam/?utm_source=MGScreens&amp;utm_medium=ebook"/>
    <hyperlink ref="B557" r:id="rId556" display="http://www.moderngraham.com/2016/12/05/sanmina-corp-valuation-initial-coverage-sanm/?utm_source=MGScreens&amp;utm_medium=ebook"/>
    <hyperlink ref="B558" r:id="rId557" display="http://www.moderngraham.com/2016/12/07/signature-bank-valuation-initial-coverage-sbny/?utm_source=MGScreens&amp;utm_medium=ebook"/>
    <hyperlink ref="B559" r:id="rId558" display="http://www.moderngraham.com/2016/12/08/sabra-health-care-reit-inc-valuation-initial-coverage-sbra/?utm_source=MGScreens&amp;utm_medium=ebook"/>
    <hyperlink ref="B560" r:id="rId559" display="http://www.moderngraham.com/2016/12/09/southside-bancshares-inc-valuation-initial-coverage-sbsi/?utm_source=MGScreens&amp;utm_medium=ebook"/>
    <hyperlink ref="B561" r:id="rId560" display="http://www.moderngraham.com/2016/06/30/starbucks-corp-valuation-june-2016-sbux/?utm_source=MGScreens&amp;utm_medium=ebook"/>
    <hyperlink ref="B562" r:id="rId561" display="http://www.moderngraham.com/2016/12/10/surgical-care-affiliates-inc-valuation-initial-coverage-scai/?utm_source=MGScreens&amp;utm_medium=ebook"/>
    <hyperlink ref="B563" r:id="rId562" display="http://www.moderngraham.com/2016/07/27/scana-corporation-valuation-july-2016-scg/?utm_source=MGScreens&amp;utm_medium=ebook"/>
    <hyperlink ref="B564" r:id="rId563" display="http://www.moderngraham.com/2016/12/12/scholastic-corp-valuation-initial-coverage-schl/?utm_source=MGScreens&amp;utm_medium=ebook"/>
    <hyperlink ref="B565" r:id="rId564" display="http://www.moderngraham.com/2016/08/17/charles-schwab-corp-valuation-august-2016-schw/?utm_source=MGScreens&amp;utm_medium=ebook"/>
    <hyperlink ref="B566" r:id="rId565" display="http://www.moderngraham.com/2016/12/13/service-corporation-intl-valuation-initial-coverage-sci/?utm_source=MGScreens&amp;utm_medium=ebook"/>
    <hyperlink ref="B567" r:id="rId566" display="http://www.moderngraham.com/2016/12/14/sciclone-pharmaceuticals-inc-valuation-initial-coverage-scln/?utm_source=MGScreens&amp;utm_medium=ebook"/>
    <hyperlink ref="B568" r:id="rId567" display="http://www.moderngraham.com/2016/12/15/scansource-inc-valuation-initial-coverage-scsc/?utm_source=MGScreens&amp;utm_medium=ebook"/>
    <hyperlink ref="B569" r:id="rId568" display="http://www.moderngraham.com/2016/12/16/select-comfort-corp-valuation-initial-coverage-scss/?utm_source=MGScreens&amp;utm_medium=ebook"/>
    <hyperlink ref="B570" r:id="rId569" display="http://www.moderngraham.com/2016/12/19/shoe-carnival-inc-valuation-initial-coverage-scvl/?utm_source=MGScreens&amp;utm_medium=ebook"/>
    <hyperlink ref="B571" r:id="rId570" display="http://www.moderngraham.com/2016/06/25/spectra-energy-corp-valuation-june-2016-se/?utm_source=MGScreens&amp;utm_medium=ebook"/>
    <hyperlink ref="B572" r:id="rId571" display="http://www.moderngraham.com/2016/12/02/sealed-air-corp-valuation-november-2016-see/?utm_source=MGScreens&amp;utm_medium=ebook"/>
    <hyperlink ref="B573" r:id="rId572" display="http://www.moderngraham.com/2016/12/20/sei-investments-company-valuation-initial-coverage-seic/?utm_source=MGScreens&amp;utm_medium=ebook"/>
    <hyperlink ref="B574" r:id="rId573" display="http://www.moderngraham.com/2016/12/21/select-medical-holdings-corp-valuation-initial-coverage-sem/?utm_source=MGScreens&amp;utm_medium=ebook"/>
    <hyperlink ref="B575" r:id="rId574" display="http://www.moderngraham.com/2016/12/22/seneca-foods-corp-valuation-initial-coverage-senea/?utm_source=MGScreens&amp;utm_medium=ebook"/>
    <hyperlink ref="B576" r:id="rId575" display="http://www.moderngraham.com/2016/12/29/stifel-financial-corp-valuation-initial-coverage-sf/?utm_source=MGScreens&amp;utm_medium=ebook"/>
    <hyperlink ref="B577" r:id="rId576" display="http://www.moderngraham.com/2016/12/31/servisfirst-bancshares-inc-valuation-initial-coverage-sfbs/?utm_source=MGScreens&amp;utm_medium=ebook"/>
    <hyperlink ref="B578" r:id="rId577" display="http://www.moderngraham.com/2017/01/04/simmons-first-national-corporation-valuation-initial-coverage-sfnc/?utm_source=MGScreens&amp;utm_medium=ebook"/>
    <hyperlink ref="B579" r:id="rId578" display="http://www.moderngraham.com/2017/01/07/scientific-games-corp-valuation-initial-coverage-sgms/?utm_source=MGScreens&amp;utm_medium=ebook"/>
    <hyperlink ref="B580" r:id="rId579" display="http://www.moderngraham.com/2017/01/08/a-schulman-inc-valuation-initial-coverage-shlm/?utm_source=MGScreens&amp;utm_medium=ebook"/>
    <hyperlink ref="B581" r:id="rId580" display="http://www.moderngraham.com/2017/01/08/steve-madden-ltd-valuation-initial-coverage-shoo/?utm_source=MGScreens&amp;utm_medium=ebook"/>
    <hyperlink ref="B582" r:id="rId581" display="http://www.moderngraham.com/2016/07/12/sherwin-williams-co-valuation-july-2016-shw/?utm_source=MGScreens&amp;utm_medium=ebook"/>
    <hyperlink ref="B583" r:id="rId582" display="http://www.moderngraham.com/2017/01/09/signet-jewelers-ltd-valuation-initial-coverage-sig/?utm_source=MGScreens&amp;utm_medium=ebook"/>
    <hyperlink ref="B584" r:id="rId583" display="http://www.moderngraham.com/2017/01/09/selective-insurance-group-valuation-initial-coverage-sigi/?utm_source=MGScreens&amp;utm_medium=ebook"/>
    <hyperlink ref="B585" r:id="rId584" display="http://www.moderngraham.com/2017/01/11/svb-financial-group-valuation-initial-coverage-sivb/?utm_source=MGScreens&amp;utm_medium=ebook"/>
    <hyperlink ref="B586" r:id="rId585" display="http://www.moderngraham.com/2017/01/12/south-jersey-industries-inc-valuation-initial-coverage-sji/?utm_source=MGScreens&amp;utm_medium=ebook"/>
    <hyperlink ref="B587" r:id="rId586" display="http://www.moderngraham.com/2017/02/13/j-m-smucker-co-valuation-february-2017-sjm/?utm_source=MGScreens&amp;utm_medium=ebook"/>
    <hyperlink ref="B588" r:id="rId587" display="http://www.moderngraham.com/2017/01/16/tanger-factory-outlet-centers-inc-valuation-initial-coverage-skt/?utm_source=MGScreens&amp;utm_medium=ebook"/>
    <hyperlink ref="B589" r:id="rId588" display="http://www.moderngraham.com/2017/01/16/skywest-inc-valuation-initial-coverage-skyw/?utm_source=MGScreens&amp;utm_medium=ebook"/>
    <hyperlink ref="B590" r:id="rId589" display="http://www.moderngraham.com/2017/01/16/silicon-laboratories-valuation-initial-coverage-slab/?utm_source=MGScreens&amp;utm_medium=ebook"/>
    <hyperlink ref="B591" r:id="rId590" display="http://www.moderngraham.com/2016/02/04/schlumberger-ltd-valuation-february-2016-slb/?utm_source=MGScreens&amp;utm_medium=ebook"/>
    <hyperlink ref="B592" r:id="rId591" display="http://www.moderngraham.com/2017/01/24/u-s-silica-holdings-inc-valuation-initial-coverage-slca/?utm_source=MGScreens&amp;utm_medium=ebook"/>
    <hyperlink ref="B593" r:id="rId592" display="http://www.moderngraham.com/2016/08/30/sl-green-realty-corp-valuation-august-2016-slg/?utm_source=MGScreens&amp;utm_medium=ebook"/>
    <hyperlink ref="B594" r:id="rId593" display="http://www.moderngraham.com/2017/01/26/silgan-holdings-inc-valuation-initial-coverage-slgn/?utm_source=MGScreens&amp;utm_medium=ebook"/>
    <hyperlink ref="B595" r:id="rId594" display="http://www.moderngraham.com/2016/12/13/slm-corp-valuation-december-2016-slm/?utm_source=MGScreens&amp;utm_medium=ebook"/>
    <hyperlink ref="B596" r:id="rId595" display="http://www.moderngraham.com/2016/12/05/silver-wheaton-corp-valuation-december-2016-slw/?utm_source=MGScreens&amp;utm_medium=ebook"/>
    <hyperlink ref="B597" r:id="rId596" display="http://www.moderngraham.com/2017/01/27/sm-energy-co-valuation-initial-coverage-sm/?utm_source=MGScreens&amp;utm_medium=ebook"/>
    <hyperlink ref="B598" r:id="rId597" display="http://www.moderngraham.com/2017/01/28/super-micro-computer-inc-valuation-initial-coverage-smci/?utm_source=MGScreens&amp;utm_medium=ebook"/>
    <hyperlink ref="B599" r:id="rId598" display="http://www.moderngraham.com/2017/01/30/scotts-miracle-gro-inc-valuation-initial-coverage-smg/?utm_source=MGScreens&amp;utm_medium=ebook"/>
    <hyperlink ref="B600" r:id="rId599" display="http://www.moderngraham.com/2017/01/31/standard-motor-products-inc-valuation-initial-coverage-smp/?utm_source=MGScreens&amp;utm_medium=ebook"/>
    <hyperlink ref="B601" r:id="rId600" display="http://www.moderngraham.com/2017/02/02/stein-mart-inc-valuation-initial-coverage-smrt/?utm_source=MGScreens&amp;utm_medium=ebook"/>
    <hyperlink ref="B602" r:id="rId601" display="http://www.moderngraham.com/2017/02/02/semtech-corporation-valuation-initial-coverage-smtc/?utm_source=MGScreens&amp;utm_medium=ebook"/>
    <hyperlink ref="B603" r:id="rId602" display="http://www.moderngraham.com/2017/02/13/snap-on-inc-valuation-february-2017-sna/?utm_source=MGScreens&amp;utm_medium=ebook"/>
    <hyperlink ref="B604" r:id="rId603" display="http://www.moderngraham.com/2017/02/03/synchronoss-technologies-inc-valuation-initial-coverage-sncr/?utm_source=MGScreens&amp;utm_medium=ebook"/>
    <hyperlink ref="B605" r:id="rId604" display="http://www.moderngraham.com/2017/02/04/senior-housing-properties-trust-valuation-initial-coverage-snh/?utm_source=MGScreens&amp;utm_medium=ebook"/>
    <hyperlink ref="B606" r:id="rId605" display="http://www.moderngraham.com/2016/07/31/scripps-networks-valuation-july-2016-sni/?utm_source=MGScreens&amp;utm_medium=ebook"/>
    <hyperlink ref="B607" r:id="rId606" display="http://www.moderngraham.com/2017/02/04/synopsys-inc-valuation-initial-coverage-snps/?utm_source=MGScreens&amp;utm_medium=ebook"/>
    <hyperlink ref="B608" r:id="rId607" display="http://www.moderngraham.com/2017/02/05/synovus-financial-corp-valuation-initial-coverage-snv/?utm_source=MGScreens&amp;utm_medium=ebook"/>
    <hyperlink ref="B609" r:id="rId608" display="http://www.moderngraham.com/2016/06/28/southern-company-valuation-june-2016-so/?utm_source=MGScreens&amp;utm_medium=ebook"/>
    <hyperlink ref="B610" r:id="rId609" display="http://www.moderngraham.com/2017/02/06/sonoco-products-co-valuation-initial-coverage-son/?utm_source=MGScreens&amp;utm_medium=ebook"/>
    <hyperlink ref="B611" r:id="rId610" display="http://www.moderngraham.com/2017/02/06/sonic-corporation-valuation-initial-coverage-sonc/?utm_source=MGScreens&amp;utm_medium=ebook"/>
    <hyperlink ref="B612" r:id="rId611" display="http://www.moderngraham.com/2016/06/12/simon-property-group-inc-valuation-june-2016-spg/?utm_source=MGScreens&amp;utm_medium=ebook"/>
    <hyperlink ref="B613" r:id="rId612" display="http://www.moderngraham.com/2017/02/08/sp-global-inc-valuation-initial-coverage-spgi/?utm_source=MGScreens&amp;utm_medium=ebook"/>
    <hyperlink ref="B614" r:id="rId613" display="http://www.moderngraham.com/2016/06/26/suburban-propane-partners-valuation-june-2016-sph/?utm_source=MGScreens&amp;utm_medium=ebook"/>
    <hyperlink ref="B615" r:id="rId614" display="http://www.moderngraham.com/2017/02/02/staples-inc-valuation-february-2017-spls/?utm_source=MGScreens&amp;utm_medium=ebook"/>
    <hyperlink ref="B616" r:id="rId615" display="http://www.moderngraham.com/2017/02/08/superior-energy-services-inc-valuation-initial-coverage-spn/?utm_source=MGScreens&amp;utm_medium=ebook"/>
    <hyperlink ref="B617" r:id="rId616" display="http://www.moderngraham.com/2017/02/09/spok-holdings-inc-valuation-initial-coverage-spok/?utm_source=MGScreens&amp;utm_medium=ebook"/>
    <hyperlink ref="B618" r:id="rId617" display="http://www.moderngraham.com/2017/02/09/spectrum-pharmaceuticals-inc-valuation-initial-coverage-sppi/?utm_source=MGScreens&amp;utm_medium=ebook"/>
    <hyperlink ref="B619" r:id="rId618" display="http://www.moderngraham.com/2017/02/10/sps-commerce-inc-valuation-initial-coverage-spsc/?utm_source=MGScreens&amp;utm_medium=ebook"/>
    <hyperlink ref="B620" r:id="rId619" display="http://www.moderngraham.com/2017/02/11/spartannash-co-valuation-initial-coverage-sptn/?utm_source=MGScreens&amp;utm_medium=ebook"/>
    <hyperlink ref="B621" r:id="rId620" display="http://www.moderngraham.com/2017/02/12/spx-corporation-valuation-initial-coverage-spxc/?utm_source=MGScreens&amp;utm_medium=ebook"/>
    <hyperlink ref="B622" r:id="rId621" display="http://www.moderngraham.com/2017/02/13/spire-inc-valuation-initial-coverage-sr/?utm_source=MGScreens&amp;utm_medium=ebook"/>
    <hyperlink ref="B623" r:id="rId622" display="http://www.moderngraham.com/2017/02/06/stericycle-inc-valuation-february-2017-srcl/?utm_source=MGScreens&amp;utm_medium=ebook"/>
    <hyperlink ref="B624" r:id="rId623" display="http://www.moderngraham.com/2017/02/13/surmodics-inc-valuation-initial-coverage-srdx/?utm_source=MGScreens&amp;utm_medium=ebook"/>
    <hyperlink ref="B625" r:id="rId624" display="http://www.moderngraham.com/2017/02/11/sempra-energy-valuation-february-2017-sre/?utm_source=MGScreens&amp;utm_medium=ebook"/>
    <hyperlink ref="B626" r:id="rId625" display="http://www.moderngraham.com/2017/02/14/simpson-manufacturing-co-valuation-february-2017-ssd/?utm_source=MGScreens&amp;utm_medium=ebook"/>
    <hyperlink ref="B627" r:id="rId626" display="http://www.moderngraham.com/2017/02/20/stage-stores-inc-valuation-initial-coverage-ssi/?utm_source=MGScreens&amp;utm_medium=ebook"/>
    <hyperlink ref="B628" r:id="rId627" display="http://www.moderngraham.com/2017/02/22/e-w-scripps-co-valuation-initial-coverage-ssp/?utm_source=MGScreens&amp;utm_medium=ebook"/>
    <hyperlink ref="B629" r:id="rId628" display="http://www.moderngraham.com/2017/02/23/shutterstock-inc-valuation-initial-coverage-sstk/?utm_source=MGScreens&amp;utm_medium=ebook"/>
    <hyperlink ref="B630" r:id="rId629" display="http://www.moderngraham.com/2017/02/23/st-bancorp-inc-valuation-initial-coverage-stba/?utm_source=MGScreens&amp;utm_medium=ebook"/>
    <hyperlink ref="B631" r:id="rId630" display="http://www.moderngraham.com/2017/02/25/stewart-information-services-corp-valuation-initial-coverage-stc/?utm_source=MGScreens&amp;utm_medium=ebook"/>
    <hyperlink ref="B632" r:id="rId631" display="http://www.moderngraham.com/2017/02/26/steris-plc-valuation-initial-coverage-ste/?utm_source=MGScreens&amp;utm_medium=ebook"/>
    <hyperlink ref="B633" r:id="rId632" display="http://www.moderngraham.com/2016/08/25/suntrust-banks-inc-valuation-august-2016-sti/?utm_source=MGScreens&amp;utm_medium=ebook"/>
    <hyperlink ref="B634" r:id="rId633" display="http://www.moderngraham.com/2017/02/26/sterling-bancorp-valuation-initial-coverage-stl/?utm_source=MGScreens&amp;utm_medium=ebook"/>
    <hyperlink ref="B635" r:id="rId634" display="http://www.moderngraham.com/2017/02/27/steel-dynamics-inc-valuation-initial-coverage-stld/?utm_source=MGScreens&amp;utm_medium=ebook"/>
    <hyperlink ref="B636" r:id="rId635" display="http://www.moderngraham.com/2017/02/27/stamps-com-inc-valuation-initial-coverage-stmp/?utm_source=MGScreens&amp;utm_medium=ebook"/>
    <hyperlink ref="B637" r:id="rId636" display="http://www.moderngraham.com/2017/02/28/strayer-education-inc-valuation-initial-coverage-stra/?utm_source=MGScreens&amp;utm_medium=ebook"/>
    <hyperlink ref="B638" r:id="rId637" display="http://www.moderngraham.com/2016/06/25/state-street-corp-valuation-june-2016-stt/?utm_source=MGScreens&amp;utm_medium=ebook"/>
    <hyperlink ref="B639" r:id="rId638" display="http://www.moderngraham.com/2016/08/25/starwood-property-trust-inc-valuation-august-2016-stwd/?utm_source=MGScreens&amp;utm_medium=ebook"/>
    <hyperlink ref="B640" r:id="rId639" display="http://www.moderngraham.com/2016/07/30/seagate-technology-plc-valuation-july-2016-stx/?utm_source=MGScreens&amp;utm_medium=ebook"/>
    <hyperlink ref="B641" r:id="rId640" display="http://www.moderngraham.com/2017/02/03/constellation-brands-inc-valuation-february-2017-stz/?utm_source=MGScreens&amp;utm_medium=ebook"/>
    <hyperlink ref="B642" r:id="rId641" display="http://www.moderngraham.com/2016/01/28/stanley-black-decker-inc-valuation-january-2016-update-swk/?utm_source=MGScreens&amp;utm_medium=ebook"/>
    <hyperlink ref="B643" r:id="rId642" display="http://www.moderngraham.com/2016/08/25/skyworks-solutions-inc-valuation-august-2016-swks/?utm_source=MGScreens&amp;utm_medium=ebook"/>
    <hyperlink ref="B644" r:id="rId643" display="http://www.moderngraham.com/2016/02/02/southwestern-energy-company-valuation-february-2016-update-swn/?utm_source=MGScreens&amp;utm_medium=ebook"/>
    <hyperlink ref="B645" r:id="rId644" display="http://www.moderngraham.com/2016/08/02/stryker-corporation-valuation-august-2016-syk/?utm_source=MGScreens&amp;utm_medium=ebook"/>
    <hyperlink ref="B646" r:id="rId645" display="http://www.moderngraham.com/2016/08/26/symantec-corporation-valuation-august-2016-symc/?utm_source=MGScreens&amp;utm_medium=ebook"/>
    <hyperlink ref="B647" r:id="rId646" display="http://www.moderngraham.com/2017/01/25/sysco-corporation-valuation-january-2017-syy/?utm_source=MGScreens&amp;utm_medium=ebook"/>
    <hyperlink ref="B648" r:id="rId647" display="http://www.moderngraham.com/2016/07/19/att-inc-valuation-july-2016-t/?utm_source=MGScreens&amp;utm_medium=ebook"/>
    <hyperlink ref="B649" r:id="rId648" display="http://www.moderngraham.com/2017/02/20/molson-coors-brewing-co-valuation-initial-coverage-tap/?utm_source=MGScreens&amp;utm_medium=ebook"/>
    <hyperlink ref="B650" r:id="rId649" display="http://www.moderngraham.com/2017/01/26/teradata-corp-valuation-january-2017-tdc/?utm_source=MGScreens&amp;utm_medium=ebook"/>
    <hyperlink ref="B651" r:id="rId650" display="http://www.moderngraham.com/2017/02/28/tidewater-inc-valuation-february-2017-tdw/?utm_source=MGScreens&amp;utm_medium=ebook"/>
    <hyperlink ref="B652" r:id="rId651" display="http://www.moderngraham.com/2016/06/23/te-connectivity-ltd-valuation-june-2016-tel/?utm_source=MGScreens&amp;utm_medium=ebook"/>
    <hyperlink ref="B653" r:id="rId652" display="http://www.moderngraham.com/2017/02/27/tegna-inc-valuation-february-2017-tgna/?utm_source=MGScreens&amp;utm_medium=ebook"/>
    <hyperlink ref="B654" r:id="rId653" display="http://www.moderngraham.com/2016/08/22/target-corp-valuation-august-2016-tgt/?utm_source=MGScreens&amp;utm_medium=ebook"/>
    <hyperlink ref="B655" r:id="rId654" display="http://www.moderngraham.com/2016/07/18/tenet-healthcare-corp-valuation-july-2016-thc/?utm_source=MGScreens&amp;utm_medium=ebook"/>
    <hyperlink ref="B656" r:id="rId655" display="http://www.moderngraham.com/2016/08/01/tiffany-co-valuation-august-2016-tif/?utm_source=MGScreens&amp;utm_medium=ebook"/>
    <hyperlink ref="B657" r:id="rId656" display="http://www.moderngraham.com/2016/12/31/tjx-companies-inc-valuation-december-2016-tjx/?utm_source=MGScreens&amp;utm_medium=ebook"/>
    <hyperlink ref="B658" r:id="rId657" display="http://www.moderngraham.com/2016/08/17/torchmark-corporation-valuation-august-2016-tmk/?utm_source=MGScreens&amp;utm_medium=ebook"/>
    <hyperlink ref="B659" r:id="rId658" display="http://www.moderngraham.com/2016/12/08/thermo-fisher-scientific-inc-valuation-december-2016-tmo/?utm_source=MGScreens&amp;utm_medium=ebook"/>
    <hyperlink ref="B660" r:id="rId659" display="http://www.moderngraham.com/2016/06/20/tripadvisor-inc-valuation-june-2016-trip/?utm_source=MGScreens&amp;utm_medium=ebook"/>
    <hyperlink ref="B661" r:id="rId660" display="http://www.moderngraham.com/2016/08/25/t-rowe-price-group-inc-valuation-august-2016-trow/?utm_source=MGScreens&amp;utm_medium=ebook"/>
    <hyperlink ref="B662" r:id="rId661" display="http://www.moderngraham.com/2016/12/01/travelers-companies-inc-valuation-november-2016-trv/?utm_source=MGScreens&amp;utm_medium=ebook"/>
    <hyperlink ref="B663" r:id="rId662" display="http://www.moderngraham.com/2016/09/01/tractor-supply-company-valuation-august-2016-tsco/?utm_source=MGScreens&amp;utm_medium=ebook"/>
    <hyperlink ref="B664" r:id="rId663" display="http://www.moderngraham.com/2017/01/10/aecon-group-inc-valuation-initial-coverage-tseare/?utm_source=MGScreens&amp;utm_medium=ebook"/>
    <hyperlink ref="B665" r:id="rId664" display="http://www.moderngraham.com/2016/12/03/canadian-energy-services-technology-corp-valuation-initial-coverage-ceu/?utm_source=MGScreens&amp;utm_medium=ebook"/>
    <hyperlink ref="B666" r:id="rId665" display="http://www.moderngraham.com/2016/12/07/canfor-corporation-valuation-initial-coverage-cfr/?utm_source=MGScreens&amp;utm_medium=ebook"/>
    <hyperlink ref="B667" r:id="rId666" display="http://www.moderngraham.com/2016/12/10/centerra-gold-inc-valuation-initial-coverage-tsecg/?utm_source=MGScreens&amp;utm_medium=ebook"/>
    <hyperlink ref="B668" r:id="rId667" display="http://www.moderngraham.com/2016/12/13/cineplex-inc-valuation-initial-coverage-tsecgx/?utm_source=MGScreens&amp;utm_medium=ebook"/>
    <hyperlink ref="B669" r:id="rId668" display="http://www.moderngraham.com/2016/12/16/chemtrade-logistics-income-fund-valuation-initial-coverage-tseche-un/?utm_source=MGScreens&amp;utm_medium=ebook"/>
    <hyperlink ref="B670" r:id="rId669" display="http://www.moderngraham.com/2017/01/03/ci-financial-corp-valuation-initial-coverage-tse-cix/?utm_source=MGScreens&amp;utm_medium=ebook"/>
    <hyperlink ref="B671" r:id="rId670" display="http://www.moderngraham.com/2017/01/04/corus-entertainment-inc-valuation-initial-coverage-tsecjr-b/?utm_source=MGScreens&amp;utm_medium=ebook"/>
    <hyperlink ref="B672" r:id="rId671" display="http://www.moderngraham.com/2017/01/11/celestica-inc-valuation-initial-coverage-tsecls/?utm_source=MGScreens&amp;utm_medium=ebook"/>
    <hyperlink ref="B673" r:id="rId672" display="http://www.moderngraham.com/2017/01/12/canadian-imperial-bank-of-commerce-valuation-initial-coverage-tsecm/?utm_source=MGScreens&amp;utm_medium=ebook"/>
    <hyperlink ref="B674" r:id="rId673" display="http://www.moderngraham.com/2017/01/29/canadian-national-resources-ltd-valuation-initial-coverage-tsecnq/?utm_source=MGScreens&amp;utm_medium=ebook"/>
    <hyperlink ref="B675" r:id="rId674" display="http://www.moderngraham.com/2017/01/30/canadian-national-railway-co-valuation-initial-valuation-tsecnr/?utm_source=MGScreens&amp;utm_medium=ebook"/>
    <hyperlink ref="B676" r:id="rId675" display="http://www.moderngraham.com/2017/02/06/canadian-pacific-railway-ltd-valuation-initial-coverage-tsecp/?utm_source=MGScreens&amp;utm_medium=ebook"/>
    <hyperlink ref="B677" r:id="rId676" display="http://www.moderngraham.com/2017/02/07/crescent-point-energy-corp-valuation-initial-coverage-tsecpg/?utm_source=MGScreens&amp;utm_medium=ebook"/>
    <hyperlink ref="B678" r:id="rId677" display="http://www.moderngraham.com/2017/02/11/capital-power-corp-valuation-initial-coverage-tsecpx/?utm_source=MGScreens&amp;utm_medium=ebook"/>
    <hyperlink ref="B679" r:id="rId678" display="http://www.moderngraham.com/2017/02/12/crew-energy-inc-valuation-initial-coverage-tsecr/?utm_source=MGScreens&amp;utm_medium=ebook"/>
    <hyperlink ref="B680" r:id="rId679" display="http://www.moderngraham.com/2017/02/21/crombie-real-estate-investment-trust-valuation-initial-coverage-tsecrr-un/?utm_source=MGScreens&amp;utm_medium=ebook"/>
    <hyperlink ref="B681" r:id="rId680" display="http://www.moderngraham.com/2017/02/27/chartwell-retirement-residences-valuation-initial-coverage-tsecsh-un/?utm_source=MGScreens&amp;utm_medium=ebook"/>
    <hyperlink ref="B682" r:id="rId681" display="http://www.moderngraham.com/2016/12/03/igm-financial-inc-valuation-initial-coverage-igm/?utm_source=MGScreens&amp;utm_medium=ebook"/>
    <hyperlink ref="B683" r:id="rId682" display="http://www.moderngraham.com/2016/12/07/iamgold-corp-valuation-initial-coverage-img/?utm_source=MGScreens&amp;utm_medium=ebook"/>
    <hyperlink ref="B684" r:id="rId683" display="http://www.moderngraham.com/2016/12/10/innergex-renewable-energy-inc-valuation-initial-coverage-tseine/?utm_source=MGScreens&amp;utm_medium=ebook"/>
    <hyperlink ref="B685" r:id="rId684" display="http://www.moderngraham.com/2017/01/03/inter-pipeline-ltd-valuation-initial-coverage-tseipl/?utm_source=MGScreens&amp;utm_medium=ebook"/>
    <hyperlink ref="B686" r:id="rId685" display="http://www.moderngraham.com/2017/01/11/intertape-polymer-group-valuation-initial-coverage-tseitp/?utm_source=MGScreens&amp;utm_medium=ebook"/>
    <hyperlink ref="B687" r:id="rId686" display="http://www.moderngraham.com/2017/01/16/ivanhoe-mines-ltd-valuation-initial-coverage-tseivn/?utm_source=MGScreens&amp;utm_medium=ebook"/>
    <hyperlink ref="B688" r:id="rId687" display="http://www.moderngraham.com/2017/01/28/just-energy-group-inc-valuation-initial-coverage-tse-je/?utm_source=MGScreens&amp;utm_medium=ebook"/>
    <hyperlink ref="B689" r:id="rId688" display="http://www.moderngraham.com/2017/02/06/klondex-mines-ltd-valuation-initial-coverage-tsekdx/?utm_source=MGScreens&amp;utm_medium=ebook"/>
    <hyperlink ref="B690" r:id="rId689" display="http://www.moderngraham.com/2017/02/06/kelt-exploration-ltd-valuation-initial-coverage-tsekel/?utm_source=MGScreens&amp;utm_medium=ebook"/>
    <hyperlink ref="B691" r:id="rId690" display="http://www.moderngraham.com/2017/02/10/kirkland-lakes-gold-ltd-valuation-initial-coverage-tsekl/?utm_source=MGScreens&amp;utm_medium=ebook"/>
    <hyperlink ref="B692" r:id="rId691" display="http://www.moderngraham.com/2017/02/26/kinaxis-inc-valuation-initial-coverage-tsekxs/?utm_source=MGScreens&amp;utm_medium=ebook"/>
    <hyperlink ref="B693" r:id="rId692" display="http://www.moderngraham.com/2016/12/06/saputo-inc-valuation-initial-coverage-sap/?utm_source=MGScreens&amp;utm_medium=ebook"/>
    <hyperlink ref="B694" r:id="rId693" display="http://www.moderngraham.com/2016/12/13/shawcor-ltd-valuation-initial-coverage-tsescl/?utm_source=MGScreens&amp;utm_medium=ebook"/>
    <hyperlink ref="B695" r:id="rId694" display="http://www.moderngraham.com/2017/01/08/secure-energy-services-inc-valuation-initial-coverage-tseses/?utm_source=MGScreens&amp;utm_medium=ebook"/>
    <hyperlink ref="B696" r:id="rId695" display="http://www.moderngraham.com/2017/01/08/surge-energy-inc-valuation-initial-coverage-tsesgy/?utm_source=MGScreens&amp;utm_medium=ebook"/>
    <hyperlink ref="B697" r:id="rId696" display="http://www.moderngraham.com/2017/01/11/stella-jones-inc-valuation-initial-coverage-tsesj/?utm_source=MGScreens&amp;utm_medium=ebook"/>
    <hyperlink ref="B698" r:id="rId697" display="http://www.moderngraham.com/2017/01/13/shaw-communications-inc-valuation-initial-coverage-tse-sjr-b/?utm_source=MGScreens&amp;utm_medium=ebook"/>
    <hyperlink ref="B699" r:id="rId698" display="http://www.moderngraham.com/2017/01/25/sun-life-financial-inc-valuation-initial-coverage-tseslf/?utm_source=MGScreens&amp;utm_medium=ebook"/>
    <hyperlink ref="B700" r:id="rId699" display="http://www.moderngraham.com/2017/01/29/semafo-inc-valuation-initial-coverage-tsesmf/?utm_source=MGScreens&amp;utm_medium=ebook"/>
    <hyperlink ref="B701" r:id="rId700" display="http://www.moderngraham.com/2017/02/03/snc-lavalin-group-inc-valuation-initial-coverage-tsesnc/?utm_source=MGScreens&amp;utm_medium=ebook"/>
    <hyperlink ref="B702" r:id="rId701" display="http://www.moderngraham.com/2017/02/07/superior-plus-corp-valuation-initial-coverage-tsespb/?utm_source=MGScreens&amp;utm_medium=ebook"/>
    <hyperlink ref="B703" r:id="rId702" display="http://www.moderngraham.com/2017/02/07/spartan-energy-corp-valuation-initial-coverage-tsespe/?utm_source=MGScreens&amp;utm_medium=ebook"/>
    <hyperlink ref="B704" r:id="rId703" display="http://www.moderngraham.com/2017/02/14/smart-reit-valuation-initial-coverage-tsesru-un/?utm_source=MGScreens&amp;utm_medium=ebook"/>
    <hyperlink ref="B705" r:id="rId704" display="http://www.moderngraham.com/2017/02/20/sandstorm-gold-ltd-valuation-initial-coverage-tsessl/?utm_source=MGScreens&amp;utm_medium=ebook"/>
    <hyperlink ref="B706" r:id="rId705" display="http://www.moderngraham.com/2017/02/21/silver-standard-resources-inc-valuation-initial-coverage-tsesso/?utm_source=MGScreens&amp;utm_medium=ebook"/>
    <hyperlink ref="B707" r:id="rId706" display="http://www.moderngraham.com/2017/02/28/stantec-inc-valuation-initial-coverage-tsestn/?utm_source=MGScreens&amp;utm_medium=ebook"/>
    <hyperlink ref="B708" r:id="rId707" display="http://www.moderngraham.com/2016/08/25/tyson-foods-inc-valuation-august-2016-tsn/?utm_source=MGScreens&amp;utm_medium=ebook"/>
    <hyperlink ref="B709" r:id="rId708" display="http://www.moderngraham.com/2017/02/07/tesoro-corporation-valuation-february-2017-tso/?utm_source=MGScreens&amp;utm_medium=ebook"/>
    <hyperlink ref="B710" r:id="rId709" display="http://www.moderngraham.com/2016/05/19/total-system-services-inc-valuation-may-2016-tss/?utm_source=MGScreens&amp;utm_medium=ebook"/>
    <hyperlink ref="B711" r:id="rId710" display="http://www.moderngraham.com/2016/07/04/time-warner-inc-valuation-july-2016-twx/?utm_source=MGScreens&amp;utm_medium=ebook"/>
    <hyperlink ref="B712" r:id="rId711" display="http://www.moderngraham.com/2017/02/14/texas-instruments-inc-valuation-february-2017-txn/?utm_source=MGScreens&amp;utm_medium=ebook"/>
    <hyperlink ref="B713" r:id="rId712" display="http://www.moderngraham.com/2016/06/26/textron-inc-valuation-june-2016-txt/?utm_source=MGScreens&amp;utm_medium=ebook"/>
    <hyperlink ref="B714" r:id="rId713" display="http://www.moderngraham.com/2016/06/12/under-armour-inc-valuation-june-2016-ua/?utm_source=MGScreens&amp;utm_medium=ebook"/>
    <hyperlink ref="B715" r:id="rId714" display="http://www.moderngraham.com/2016/08/26/universal-health-services-inc-valuation-august-2016-uhs/?utm_source=MGScreens&amp;utm_medium=ebook"/>
    <hyperlink ref="B716" r:id="rId715" display="http://www.moderngraham.com/2017/02/28/unitedhealth-group-inc-valuation-february-2017-unh/?utm_source=MGScreens&amp;utm_medium=ebook"/>
    <hyperlink ref="B717" r:id="rId716" display="http://www.moderngraham.com/2017/02/26/communications-sales-leasing-valuation-initial-coverage-csal/?utm_source=MGScreens&amp;utm_medium=ebook"/>
    <hyperlink ref="B718" r:id="rId717" display="http://www.moderngraham.com/2016/08/31/unum-group-valuation-august-2016-unm/?utm_source=MGScreens&amp;utm_medium=ebook"/>
    <hyperlink ref="B719" r:id="rId718" display="http://www.moderngraham.com/2016/08/01/union-pacific-corp-valuation-august-2016-unp/?utm_source=MGScreens&amp;utm_medium=ebook"/>
    <hyperlink ref="B720" r:id="rId719" display="http://www.moderngraham.com/2017/02/12/united-parcel-service-inc-valuation-february-2017-ups/?utm_source=MGScreens&amp;utm_medium=ebook"/>
    <hyperlink ref="B721" r:id="rId720" display="http://www.moderngraham.com/2016/07/19/urban-outfitters-inc-valuation-july-2016-urbn/?utm_source=MGScreens&amp;utm_medium=ebook"/>
    <hyperlink ref="B722" r:id="rId721" display="http://www.moderngraham.com/2016/08/26/united-rentals-inc-valuation-august-2016-uri/?utm_source=MGScreens&amp;utm_medium=ebook"/>
    <hyperlink ref="B723" r:id="rId722" display="http://www.moderngraham.com/2017/02/03/u-s-bancorp-valuation-february-2017-usb/?utm_source=MGScreens&amp;utm_medium=ebook"/>
    <hyperlink ref="B724" r:id="rId723" display="http://www.moderngraham.com/2016/05/18/united-technologies-corporation-valuation-may-2016-utx/?utm_source=MGScreens&amp;utm_medium=ebook"/>
    <hyperlink ref="B725" r:id="rId724" display="http://www.moderngraham.com/2016/06/26/visa-inc-valuation-june-2016-v/?utm_source=MGScreens&amp;utm_medium=ebook"/>
    <hyperlink ref="B726" r:id="rId725" display="http://www.moderngraham.com/2016/07/01/varian-medical-systems-inc-valuation-july-2016-var/?utm_source=MGScreens&amp;utm_medium=ebook"/>
    <hyperlink ref="B727" r:id="rId726" display="http://www.moderngraham.com/2016/08/01/vf-corp-valuation-august-2016-vfc/?utm_source=MGScreens&amp;utm_medium=ebook"/>
    <hyperlink ref="B728" r:id="rId727" display="http://www.moderngraham.com/2016/06/11/viacom-inc-valuation-june-2016-viab/?utm_source=MGScreens&amp;utm_medium=ebook"/>
    <hyperlink ref="B729" r:id="rId728" display="http://www.moderngraham.com/2017/02/28/valero-energy-corp-valuation-february-2017-vlo/?utm_source=MGScreens&amp;utm_medium=ebook"/>
    <hyperlink ref="B730" r:id="rId729" display="http://www.moderngraham.com/2016/07/20/vulcan-materials-co-valuation-july-2016-vmc/?utm_source=MGScreens&amp;utm_medium=ebook"/>
    <hyperlink ref="B731" r:id="rId730" display="http://www.moderngraham.com/2016/07/18/vornado-realty-trust-valuation-july-2016-vno/?utm_source=MGScreens&amp;utm_medium=ebook"/>
    <hyperlink ref="B732" r:id="rId731" display="http://www.moderngraham.com/2017/02/07/verisign-inc-valuation-february-2017-vrsn/?utm_source=MGScreens&amp;utm_medium=ebook"/>
    <hyperlink ref="B733" r:id="rId732" display="http://www.moderngraham.com/2016/08/27/vertex-pharmaceuticals-inc-valuation-august-2016-vrtx/?utm_source=MGScreens&amp;utm_medium=ebook"/>
    <hyperlink ref="B734" r:id="rId733" display="http://www.moderngraham.com/2016/08/31/ventas-inc-valuation-august-2016-vtr/?utm_source=MGScreens&amp;utm_medium=ebook"/>
    <hyperlink ref="B735" r:id="rId734" display="http://www.moderngraham.com/2016/07/28/verizon-communications-inc-valuation-july-2016-vz/?utm_source=MGScreens&amp;utm_medium=ebook"/>
    <hyperlink ref="B736" r:id="rId735" display="http://www.moderngraham.com/2016/11/20/waters-corporation-valuation-november-2016-wat/?utm_source=MGScreens&amp;utm_medium=ebook"/>
    <hyperlink ref="B737" r:id="rId736" display="http://www.moderngraham.com/2016/07/06/walgreens-boots-alliance-inc-valuation-july-2016-wba/?utm_source=MGScreens&amp;utm_medium=ebook"/>
    <hyperlink ref="B738" r:id="rId737" display="http://www.moderngraham.com/2017/02/20/western-digital-corporation-valuation-february-2017-wdc/?utm_source=MGScreens&amp;utm_medium=ebook"/>
    <hyperlink ref="B739" r:id="rId738" display="http://www.moderngraham.com/2016/06/29/wec-energy-group-inc-valuation-june-2016-wec/?utm_source=MGScreens&amp;utm_medium=ebook"/>
    <hyperlink ref="B740" r:id="rId739" display="http://www.moderngraham.com/2016/06/27/wells-fargo-co-valuation-june-2016-wfc/?utm_source=MGScreens&amp;utm_medium=ebook"/>
    <hyperlink ref="B741" r:id="rId740" display="http://www.moderngraham.com/2016/05/19/whole-foods-market-inc-valuation-may-2016-wfm/?utm_source=MGScreens&amp;utm_medium=ebook"/>
    <hyperlink ref="B742" r:id="rId741" display="http://www.moderngraham.com/2016/12/09/whirlpool-corporation-valuation-december-2016-whr/?utm_source=MGScreens&amp;utm_medium=ebook"/>
    <hyperlink ref="B743" r:id="rId742" display="http://www.moderngraham.com/2016/08/24/windstream-holdings-inc-valuation-august-2016-win/?utm_source=MGScreens&amp;utm_medium=ebook"/>
    <hyperlink ref="B744" r:id="rId743" display="http://www.moderngraham.com/2016/08/27/waste-management-inc-valuation-august-2016-wm/?utm_source=MGScreens&amp;utm_medium=ebook"/>
    <hyperlink ref="B745" r:id="rId744" display="http://www.moderngraham.com/2016/06/11/williams-companies-inc-valuation-june-2016-wmb/?utm_source=MGScreens&amp;utm_medium=ebook"/>
    <hyperlink ref="B746" r:id="rId745" display="http://www.moderngraham.com/2016/05/20/wal-mart-stores-inc-valuation-may-2016-wmt/?utm_source=MGScreens&amp;utm_medium=ebook"/>
    <hyperlink ref="B747" r:id="rId746" display="http://www.moderngraham.com/2016/06/11/western-refining-inc-valuation-june-2016-wnr/?utm_source=MGScreens&amp;utm_medium=ebook"/>
    <hyperlink ref="B748" r:id="rId747" display="http://www.moderngraham.com/2016/09/03/wpx-energy-inc-valuation-september-2016-wpx/?utm_source=MGScreens&amp;utm_medium=ebook"/>
    <hyperlink ref="B749" r:id="rId748" display="http://www.moderngraham.com/2016/09/01/westar-energy-inc-valuation-august-2016-wr/?utm_source=MGScreens&amp;utm_medium=ebook"/>
    <hyperlink ref="B750" r:id="rId749" display="http://www.moderngraham.com/2016/12/06/westrock-co-valuation-december-2016-wrk/?utm_source=MGScreens&amp;utm_medium=ebook"/>
    <hyperlink ref="B751" r:id="rId750" display="http://www.moderngraham.com/2016/12/10/the-western-union-company-valuation-december-2016-wu/?utm_source=MGScreens&amp;utm_medium=ebook"/>
    <hyperlink ref="B752" r:id="rId751" display="http://www.moderngraham.com/2016/09/03/wolverine-world-wide-inc-valuation-september-2016-www/?utm_source=MGScreens&amp;utm_medium=ebook"/>
    <hyperlink ref="B753" r:id="rId752" display="http://www.moderngraham.com/2016/05/18/weyerhaeuser-company-valuation-may-2016-wy/?utm_source=MGScreens&amp;utm_medium=ebook"/>
    <hyperlink ref="B754" r:id="rId753" display="http://www.moderngraham.com/2017/01/09/wyndham-worldwide-corp-valuation-january-2017-wyn/?utm_source=MGScreens&amp;utm_medium=ebook"/>
    <hyperlink ref="B755" r:id="rId754" display="http://www.moderngraham.com/2016/08/16/wynn-resorts-limited-valuation-august-2016-wynn/?utm_source=MGScreens&amp;utm_medium=ebook"/>
    <hyperlink ref="B756" r:id="rId755" display="http://www.moderngraham.com/2016/07/07/united-states-steel-corp-valuation-july-2016-x/?utm_source=MGScreens&amp;utm_medium=ebook"/>
    <hyperlink ref="B757" r:id="rId756" display="http://www.moderngraham.com/2016/05/17/xcel-energy-inc-valuation-may-2016-xel/?utm_source=MGScreens&amp;utm_medium=ebook"/>
    <hyperlink ref="B758" r:id="rId757" display="http://www.moderngraham.com/2016/08/08/xylem-inc-valuation-august-2016-xyl/?utm_source=MGScreens&amp;utm_medium=ebook"/>
    <hyperlink ref="B759" r:id="rId758" display="http://www.moderngraham.com/2017/02/20/xilinx-inc-valuation-february-2017-xlnx/?utm_source=MGScreens&amp;utm_medium=ebook"/>
    <hyperlink ref="B760" r:id="rId759" display="http://www.moderngraham.com/2017/02/09/exxon-mobil-corp-valuation-february-2017-xom/?utm_source=MGScreens&amp;utm_medium=ebook"/>
    <hyperlink ref="B761" r:id="rId760" display="http://www.moderngraham.com/2015/11/19/dentsply-international-inc-valuation-november-2015-update-xray/?utm_source=MGScreens&amp;utm_medium=ebook"/>
    <hyperlink ref="B762" r:id="rId761" display="http://www.moderngraham.com/2016/06/30/xerox-corp-valuation-june-2016-xrx/?utm_source=MGScreens&amp;utm_medium=ebook"/>
    <hyperlink ref="B763" r:id="rId762" display="http://www.moderngraham.com/2017/01/08/xylem-inc-valuation-january-2017-xyl/?utm_source=MGScreens&amp;utm_medium=ebook"/>
    <hyperlink ref="B764" r:id="rId763" display="http://www.moderngraham.com/2016/06/22/yahoo-inc-valuation-june-2016-yhoo/?utm_source=MGScreens&amp;utm_medium=ebook"/>
    <hyperlink ref="B765" r:id="rId764" display="http://www.moderngraham.com/2016/12/07/yum-brands-inc-valuation-december-2016-yum/?utm_source=MGScreens&amp;utm_medium=ebook"/>
    <hyperlink ref="B766" r:id="rId765" display="http://www.moderngraham.com/2016/06/12/zimmer-biomet-holdings-inc-valuation-june-2016-zbh/?utm_source=MGScreens&amp;utm_medium=ebook"/>
    <hyperlink ref="B767" r:id="rId766" display="http://www.moderngraham.com/2016/06/28/zions-bancorp-valuation-june-2016-zion/?utm_source=MGScreens&amp;utm_medium=ebook"/>
    <hyperlink ref="B768" r:id="rId767" display="http://www.moderngraham.com/2016/06/12/zoetis-inc-valuation-june-2016-zts/?utm_source=MGScreens&amp;utm_medium=ebook"/>
  </hyperlinks>
  <pageMargins left="0.7" right="0.7" top="0.75" bottom="0.75" header="0.51180555555555551" footer="0.51180555555555551"/>
  <pageSetup firstPageNumber="0" orientation="portrait" horizontalDpi="300" verticalDpi="300" r:id="rId76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18" sqref="C18"/>
    </sheetView>
  </sheetViews>
  <sheetFormatPr defaultRowHeight="14.4" x14ac:dyDescent="0.55000000000000004"/>
  <cols>
    <col min="2" max="2" width="25.83984375" bestFit="1" customWidth="1"/>
    <col min="3" max="3" width="25.83984375" customWidth="1"/>
    <col min="4" max="4" width="8.26171875" bestFit="1" customWidth="1"/>
    <col min="5" max="5" width="8.15625" bestFit="1" customWidth="1"/>
    <col min="6" max="6" width="7.68359375" bestFit="1" customWidth="1"/>
    <col min="7" max="7" width="14.26171875" style="17" bestFit="1" customWidth="1"/>
    <col min="8" max="8" width="9.578125" style="13" bestFit="1" customWidth="1"/>
    <col min="9" max="9" width="9" style="13" bestFit="1" customWidth="1"/>
    <col min="10" max="10" width="15.83984375" style="5" bestFit="1" customWidth="1"/>
    <col min="11" max="11" width="6" bestFit="1" customWidth="1"/>
    <col min="12" max="12" width="9.26171875" style="5" bestFit="1" customWidth="1"/>
    <col min="13" max="13" width="5" bestFit="1" customWidth="1"/>
    <col min="14" max="14" width="7.68359375" bestFit="1" customWidth="1"/>
    <col min="15" max="15" width="8.68359375" style="13" bestFit="1" customWidth="1"/>
    <col min="16" max="16" width="15" style="5" bestFit="1" customWidth="1"/>
    <col min="17" max="17" width="18.578125" bestFit="1" customWidth="1"/>
    <col min="18" max="18" width="9" style="13" bestFit="1" customWidth="1"/>
  </cols>
  <sheetData>
    <row r="1" spans="1:18" s="27" customFormat="1" ht="33.75" customHeight="1" x14ac:dyDescent="0.55000000000000004">
      <c r="A1" s="23" t="str">
        <f>'MG Universe'!A1</f>
        <v>Ticker</v>
      </c>
      <c r="B1" s="23" t="str">
        <f>'MG Universe'!B1</f>
        <v>Name with Link</v>
      </c>
      <c r="C1" s="23" t="s">
        <v>21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55000000000000004">
      <c r="A2" s="14" t="s">
        <v>90</v>
      </c>
      <c r="B2" s="15" t="str">
        <f>VLOOKUP($A2,'MG Universe'!$A$2:$R$9993,2)</f>
        <v>Apple Inc.</v>
      </c>
      <c r="C2" s="15" t="str">
        <f>VLOOKUP($A2,'MG Universe'!$A$2:$R$9993,3)</f>
        <v>C-</v>
      </c>
      <c r="D2" s="15" t="str">
        <f>VLOOKUP($A2,'MG Universe'!$A$2:$R$9993,4)</f>
        <v>S</v>
      </c>
      <c r="E2" s="15" t="str">
        <f>VLOOKUP($A2,'MG Universe'!$A$2:$R$9993,5)</f>
        <v>U</v>
      </c>
      <c r="F2" s="16" t="str">
        <f>VLOOKUP($A2,'MG Universe'!$A$2:$R$9993,6)</f>
        <v>SU</v>
      </c>
      <c r="G2" s="85">
        <f>VLOOKUP($A2,'MG Universe'!$A$2:$R$9993,7)</f>
        <v>42759</v>
      </c>
      <c r="H2" s="18">
        <f>VLOOKUP($A2,'MG Universe'!$A$2:$R$9993,8)</f>
        <v>231.48</v>
      </c>
      <c r="I2" s="18">
        <f>VLOOKUP($A2,'MG Universe'!$A$2:$R$9993,9)</f>
        <v>136.99</v>
      </c>
      <c r="J2" s="19">
        <f>VLOOKUP($A2,'MG Universe'!$A$2:$R$9993,10)</f>
        <v>0.59179999999999999</v>
      </c>
      <c r="K2" s="86">
        <f>VLOOKUP($A2,'MG Universe'!$A$2:$R$9993,11)</f>
        <v>17.170000000000002</v>
      </c>
      <c r="L2" s="19">
        <f>VLOOKUP($A2,'MG Universe'!$A$2:$R$9993,12)</f>
        <v>1.5900000000000001E-2</v>
      </c>
      <c r="M2" s="87">
        <f>VLOOKUP($A2,'MG Universe'!$A$2:$R$9993,13)</f>
        <v>1.3</v>
      </c>
      <c r="N2" s="88">
        <f>VLOOKUP($A2,'MG Universe'!$A$2:$R$9993,14)</f>
        <v>1.35</v>
      </c>
      <c r="O2" s="18">
        <f>VLOOKUP($A2,'MG Universe'!$A$2:$R$9993,15)</f>
        <v>-15.74</v>
      </c>
      <c r="P2" s="19">
        <f>VLOOKUP($A2,'MG Universe'!$A$2:$R$9993,16)</f>
        <v>4.3299999999999998E-2</v>
      </c>
      <c r="Q2" s="89">
        <f>VLOOKUP($A2,'MG Universe'!$A$2:$R$9993,17)</f>
        <v>6</v>
      </c>
      <c r="R2" s="18">
        <f>VLOOKUP($A2,'MG Universe'!$A$2:$R$9993,18)</f>
        <v>65.98</v>
      </c>
    </row>
    <row r="3" spans="1:18" x14ac:dyDescent="0.55000000000000004">
      <c r="A3" s="14" t="s">
        <v>223</v>
      </c>
      <c r="B3" s="15" t="str">
        <f>VLOOKUP($A3,'MG Universe'!$A$2:$R$9993,2)</f>
        <v>American Express Company</v>
      </c>
      <c r="C3" s="15" t="str">
        <f>VLOOKUP($A3,'MG Universe'!$A$2:$R$9993,3)</f>
        <v>B</v>
      </c>
      <c r="D3" s="15" t="str">
        <f>VLOOKUP($A3,'MG Universe'!$A$2:$R$9993,4)</f>
        <v>D</v>
      </c>
      <c r="E3" s="15" t="str">
        <f>VLOOKUP($A3,'MG Universe'!$A$2:$R$9993,5)</f>
        <v>U</v>
      </c>
      <c r="F3" s="16" t="str">
        <f>VLOOKUP($A3,'MG Universe'!$A$2:$R$9993,6)</f>
        <v>DU</v>
      </c>
      <c r="G3" s="85">
        <f>VLOOKUP($A3,'MG Universe'!$A$2:$R$9993,7)</f>
        <v>42509</v>
      </c>
      <c r="H3" s="18">
        <f>VLOOKUP($A3,'MG Universe'!$A$2:$R$9993,8)</f>
        <v>117.34</v>
      </c>
      <c r="I3" s="18">
        <f>VLOOKUP($A3,'MG Universe'!$A$2:$R$9993,9)</f>
        <v>80.06</v>
      </c>
      <c r="J3" s="19">
        <f>VLOOKUP($A3,'MG Universe'!$A$2:$R$9993,10)</f>
        <v>0.68230000000000002</v>
      </c>
      <c r="K3" s="86">
        <f>VLOOKUP($A3,'MG Universe'!$A$2:$R$9993,11)</f>
        <v>15.73</v>
      </c>
      <c r="L3" s="19">
        <f>VLOOKUP($A3,'MG Universe'!$A$2:$R$9993,12)</f>
        <v>1.4500000000000001E-2</v>
      </c>
      <c r="M3" s="87">
        <f>VLOOKUP($A3,'MG Universe'!$A$2:$R$9993,13)</f>
        <v>1.2</v>
      </c>
      <c r="N3" s="88" t="str">
        <f>VLOOKUP($A3,'MG Universe'!$A$2:$R$9993,14)</f>
        <v>N/A</v>
      </c>
      <c r="O3" s="18" t="str">
        <f>VLOOKUP($A3,'MG Universe'!$A$2:$R$9993,15)</f>
        <v>N/A</v>
      </c>
      <c r="P3" s="19">
        <f>VLOOKUP($A3,'MG Universe'!$A$2:$R$9993,16)</f>
        <v>3.61E-2</v>
      </c>
      <c r="Q3" s="89">
        <f>VLOOKUP($A3,'MG Universe'!$A$2:$R$9993,17)</f>
        <v>1</v>
      </c>
      <c r="R3" s="18">
        <f>VLOOKUP($A3,'MG Universe'!$A$2:$R$9993,18)</f>
        <v>49.96</v>
      </c>
    </row>
    <row r="4" spans="1:18" x14ac:dyDescent="0.55000000000000004">
      <c r="A4" s="14" t="s">
        <v>227</v>
      </c>
      <c r="B4" s="15" t="str">
        <f>VLOOKUP($A4,'MG Universe'!$A$2:$R$9993,2)</f>
        <v>Boeing Co</v>
      </c>
      <c r="C4" s="15" t="str">
        <f>VLOOKUP($A4,'MG Universe'!$A$2:$R$9993,3)</f>
        <v>C+</v>
      </c>
      <c r="D4" s="15" t="str">
        <f>VLOOKUP($A4,'MG Universe'!$A$2:$R$9993,4)</f>
        <v>E</v>
      </c>
      <c r="E4" s="15" t="str">
        <f>VLOOKUP($A4,'MG Universe'!$A$2:$R$9993,5)</f>
        <v>F</v>
      </c>
      <c r="F4" s="16" t="str">
        <f>VLOOKUP($A4,'MG Universe'!$A$2:$R$9993,6)</f>
        <v>EF</v>
      </c>
      <c r="G4" s="85">
        <f>VLOOKUP($A4,'MG Universe'!$A$2:$R$9993,7)</f>
        <v>42534</v>
      </c>
      <c r="H4" s="18">
        <f>VLOOKUP($A4,'MG Universe'!$A$2:$R$9993,8)</f>
        <v>201.69</v>
      </c>
      <c r="I4" s="18">
        <f>VLOOKUP($A4,'MG Universe'!$A$2:$R$9993,9)</f>
        <v>180.23</v>
      </c>
      <c r="J4" s="19">
        <f>VLOOKUP($A4,'MG Universe'!$A$2:$R$9993,10)</f>
        <v>0.89359999999999995</v>
      </c>
      <c r="K4" s="86">
        <f>VLOOKUP($A4,'MG Universe'!$A$2:$R$9993,11)</f>
        <v>24.52</v>
      </c>
      <c r="L4" s="19">
        <f>VLOOKUP($A4,'MG Universe'!$A$2:$R$9993,12)</f>
        <v>2.12E-2</v>
      </c>
      <c r="M4" s="87">
        <f>VLOOKUP($A4,'MG Universe'!$A$2:$R$9993,13)</f>
        <v>1.1000000000000001</v>
      </c>
      <c r="N4" s="88">
        <f>VLOOKUP($A4,'MG Universe'!$A$2:$R$9993,14)</f>
        <v>1.32</v>
      </c>
      <c r="O4" s="18">
        <f>VLOOKUP($A4,'MG Universe'!$A$2:$R$9993,15)</f>
        <v>-32.92</v>
      </c>
      <c r="P4" s="19">
        <f>VLOOKUP($A4,'MG Universe'!$A$2:$R$9993,16)</f>
        <v>8.0100000000000005E-2</v>
      </c>
      <c r="Q4" s="89">
        <f>VLOOKUP($A4,'MG Universe'!$A$2:$R$9993,17)</f>
        <v>5</v>
      </c>
      <c r="R4" s="18">
        <f>VLOOKUP($A4,'MG Universe'!$A$2:$R$9993,18)</f>
        <v>34.29</v>
      </c>
    </row>
    <row r="5" spans="1:18" x14ac:dyDescent="0.55000000000000004">
      <c r="A5" s="14" t="s">
        <v>278</v>
      </c>
      <c r="B5" s="15" t="str">
        <f>VLOOKUP($A5,'MG Universe'!$A$2:$R$9993,2)</f>
        <v>Caterpillar Inc.</v>
      </c>
      <c r="C5" s="15" t="str">
        <f>VLOOKUP($A5,'MG Universe'!$A$2:$R$9993,3)</f>
        <v>D+</v>
      </c>
      <c r="D5" s="15" t="str">
        <f>VLOOKUP($A5,'MG Universe'!$A$2:$R$9993,4)</f>
        <v>S</v>
      </c>
      <c r="E5" s="15" t="str">
        <f>VLOOKUP($A5,'MG Universe'!$A$2:$R$9993,5)</f>
        <v>O</v>
      </c>
      <c r="F5" s="16" t="str">
        <f>VLOOKUP($A5,'MG Universe'!$A$2:$R$9993,6)</f>
        <v>SO</v>
      </c>
      <c r="G5" s="85">
        <f>VLOOKUP($A5,'MG Universe'!$A$2:$R$9993,7)</f>
        <v>42609</v>
      </c>
      <c r="H5" s="18">
        <f>VLOOKUP($A5,'MG Universe'!$A$2:$R$9993,8)</f>
        <v>0</v>
      </c>
      <c r="I5" s="18">
        <f>VLOOKUP($A5,'MG Universe'!$A$2:$R$9993,9)</f>
        <v>96.66</v>
      </c>
      <c r="J5" s="19" t="str">
        <f>VLOOKUP($A5,'MG Universe'!$A$2:$R$9993,10)</f>
        <v>N/A</v>
      </c>
      <c r="K5" s="86">
        <f>VLOOKUP($A5,'MG Universe'!$A$2:$R$9993,11)</f>
        <v>21.92</v>
      </c>
      <c r="L5" s="19">
        <f>VLOOKUP($A5,'MG Universe'!$A$2:$R$9993,12)</f>
        <v>3.1899999999999998E-2</v>
      </c>
      <c r="M5" s="87">
        <f>VLOOKUP($A5,'MG Universe'!$A$2:$R$9993,13)</f>
        <v>1.3</v>
      </c>
      <c r="N5" s="88">
        <f>VLOOKUP($A5,'MG Universe'!$A$2:$R$9993,14)</f>
        <v>1.24</v>
      </c>
      <c r="O5" s="18">
        <f>VLOOKUP($A5,'MG Universe'!$A$2:$R$9993,15)</f>
        <v>-50.05</v>
      </c>
      <c r="P5" s="19">
        <f>VLOOKUP($A5,'MG Universe'!$A$2:$R$9993,16)</f>
        <v>6.7100000000000007E-2</v>
      </c>
      <c r="Q5" s="89">
        <f>VLOOKUP($A5,'MG Universe'!$A$2:$R$9993,17)</f>
        <v>3</v>
      </c>
      <c r="R5" s="18">
        <f>VLOOKUP($A5,'MG Universe'!$A$2:$R$9993,18)</f>
        <v>41.25</v>
      </c>
    </row>
    <row r="6" spans="1:18" x14ac:dyDescent="0.55000000000000004">
      <c r="A6" s="14" t="s">
        <v>345</v>
      </c>
      <c r="B6" s="15" t="str">
        <f>VLOOKUP($A6,'MG Universe'!$A$2:$R$9993,2)</f>
        <v>Cisco Systems, Inc.</v>
      </c>
      <c r="C6" s="15" t="str">
        <f>VLOOKUP($A6,'MG Universe'!$A$2:$R$9993,3)</f>
        <v>B</v>
      </c>
      <c r="D6" s="15" t="str">
        <f>VLOOKUP($A6,'MG Universe'!$A$2:$R$9993,4)</f>
        <v>D</v>
      </c>
      <c r="E6" s="15" t="str">
        <f>VLOOKUP($A6,'MG Universe'!$A$2:$R$9993,5)</f>
        <v>F</v>
      </c>
      <c r="F6" s="16" t="str">
        <f>VLOOKUP($A6,'MG Universe'!$A$2:$R$9993,6)</f>
        <v>DF</v>
      </c>
      <c r="G6" s="85">
        <f>VLOOKUP($A6,'MG Universe'!$A$2:$R$9993,7)</f>
        <v>42746</v>
      </c>
      <c r="H6" s="18">
        <f>VLOOKUP($A6,'MG Universe'!$A$2:$R$9993,8)</f>
        <v>37.19</v>
      </c>
      <c r="I6" s="18">
        <f>VLOOKUP($A6,'MG Universe'!$A$2:$R$9993,9)</f>
        <v>34.18</v>
      </c>
      <c r="J6" s="19">
        <f>VLOOKUP($A6,'MG Universe'!$A$2:$R$9993,10)</f>
        <v>0.91910000000000003</v>
      </c>
      <c r="K6" s="86">
        <f>VLOOKUP($A6,'MG Universe'!$A$2:$R$9993,11)</f>
        <v>17.09</v>
      </c>
      <c r="L6" s="19">
        <f>VLOOKUP($A6,'MG Universe'!$A$2:$R$9993,12)</f>
        <v>2.9000000000000001E-2</v>
      </c>
      <c r="M6" s="87">
        <f>VLOOKUP($A6,'MG Universe'!$A$2:$R$9993,13)</f>
        <v>1.4</v>
      </c>
      <c r="N6" s="88">
        <f>VLOOKUP($A6,'MG Universe'!$A$2:$R$9993,14)</f>
        <v>3.58</v>
      </c>
      <c r="O6" s="18">
        <f>VLOOKUP($A6,'MG Universe'!$A$2:$R$9993,15)</f>
        <v>4</v>
      </c>
      <c r="P6" s="19">
        <f>VLOOKUP($A6,'MG Universe'!$A$2:$R$9993,16)</f>
        <v>4.2999999999999997E-2</v>
      </c>
      <c r="Q6" s="89">
        <f>VLOOKUP($A6,'MG Universe'!$A$2:$R$9993,17)</f>
        <v>7</v>
      </c>
      <c r="R6" s="18">
        <f>VLOOKUP($A6,'MG Universe'!$A$2:$R$9993,18)</f>
        <v>25.55</v>
      </c>
    </row>
    <row r="7" spans="1:18" x14ac:dyDescent="0.55000000000000004">
      <c r="A7" s="14" t="s">
        <v>359</v>
      </c>
      <c r="B7" s="15" t="str">
        <f>VLOOKUP($A7,'MG Universe'!$A$2:$R$9993,2)</f>
        <v>Chevron Corporation</v>
      </c>
      <c r="C7" s="15" t="str">
        <f>VLOOKUP($A7,'MG Universe'!$A$2:$R$9993,3)</f>
        <v>C</v>
      </c>
      <c r="D7" s="15" t="str">
        <f>VLOOKUP($A7,'MG Universe'!$A$2:$R$9993,4)</f>
        <v>S</v>
      </c>
      <c r="E7" s="15" t="str">
        <f>VLOOKUP($A7,'MG Universe'!$A$2:$R$9993,5)</f>
        <v>O</v>
      </c>
      <c r="F7" s="16" t="str">
        <f>VLOOKUP($A7,'MG Universe'!$A$2:$R$9993,6)</f>
        <v>SO</v>
      </c>
      <c r="G7" s="85">
        <f>VLOOKUP($A7,'MG Universe'!$A$2:$R$9993,7)</f>
        <v>42600</v>
      </c>
      <c r="H7" s="18">
        <f>VLOOKUP($A7,'MG Universe'!$A$2:$R$9993,8)</f>
        <v>0</v>
      </c>
      <c r="I7" s="18">
        <f>VLOOKUP($A7,'MG Universe'!$A$2:$R$9993,9)</f>
        <v>112.5</v>
      </c>
      <c r="J7" s="19" t="str">
        <f>VLOOKUP($A7,'MG Universe'!$A$2:$R$9993,10)</f>
        <v>N/A</v>
      </c>
      <c r="K7" s="86">
        <f>VLOOKUP($A7,'MG Universe'!$A$2:$R$9993,11)</f>
        <v>24.04</v>
      </c>
      <c r="L7" s="19">
        <f>VLOOKUP($A7,'MG Universe'!$A$2:$R$9993,12)</f>
        <v>3.7999999999999999E-2</v>
      </c>
      <c r="M7" s="87">
        <f>VLOOKUP($A7,'MG Universe'!$A$2:$R$9993,13)</f>
        <v>1.2</v>
      </c>
      <c r="N7" s="88">
        <f>VLOOKUP($A7,'MG Universe'!$A$2:$R$9993,14)</f>
        <v>1.3</v>
      </c>
      <c r="O7" s="18">
        <f>VLOOKUP($A7,'MG Universe'!$A$2:$R$9993,15)</f>
        <v>-43.72</v>
      </c>
      <c r="P7" s="19">
        <f>VLOOKUP($A7,'MG Universe'!$A$2:$R$9993,16)</f>
        <v>7.7700000000000005E-2</v>
      </c>
      <c r="Q7" s="89">
        <f>VLOOKUP($A7,'MG Universe'!$A$2:$R$9993,17)</f>
        <v>20</v>
      </c>
      <c r="R7" s="18">
        <f>VLOOKUP($A7,'MG Universe'!$A$2:$R$9993,18)</f>
        <v>0</v>
      </c>
    </row>
    <row r="8" spans="1:18" x14ac:dyDescent="0.55000000000000004">
      <c r="A8" s="14" t="s">
        <v>364</v>
      </c>
      <c r="B8" s="15" t="str">
        <f>VLOOKUP($A8,'MG Universe'!$A$2:$R$9993,2)</f>
        <v>E I Du Pont De Nemours And Co</v>
      </c>
      <c r="C8" s="15" t="str">
        <f>VLOOKUP($A8,'MG Universe'!$A$2:$R$9993,3)</f>
        <v>C</v>
      </c>
      <c r="D8" s="15" t="str">
        <f>VLOOKUP($A8,'MG Universe'!$A$2:$R$9993,4)</f>
        <v>E</v>
      </c>
      <c r="E8" s="15" t="str">
        <f>VLOOKUP($A8,'MG Universe'!$A$2:$R$9993,5)</f>
        <v>O</v>
      </c>
      <c r="F8" s="16" t="str">
        <f>VLOOKUP($A8,'MG Universe'!$A$2:$R$9993,6)</f>
        <v>EO</v>
      </c>
      <c r="G8" s="85">
        <f>VLOOKUP($A8,'MG Universe'!$A$2:$R$9993,7)</f>
        <v>42610</v>
      </c>
      <c r="H8" s="18">
        <f>VLOOKUP($A8,'MG Universe'!$A$2:$R$9993,8)</f>
        <v>36.35</v>
      </c>
      <c r="I8" s="18">
        <f>VLOOKUP($A8,'MG Universe'!$A$2:$R$9993,9)</f>
        <v>78.540000000000006</v>
      </c>
      <c r="J8" s="19">
        <f>VLOOKUP($A8,'MG Universe'!$A$2:$R$9993,10)</f>
        <v>2.1606999999999998</v>
      </c>
      <c r="K8" s="86">
        <f>VLOOKUP($A8,'MG Universe'!$A$2:$R$9993,11)</f>
        <v>23.87</v>
      </c>
      <c r="L8" s="19">
        <f>VLOOKUP($A8,'MG Universe'!$A$2:$R$9993,12)</f>
        <v>1.9400000000000001E-2</v>
      </c>
      <c r="M8" s="87">
        <f>VLOOKUP($A8,'MG Universe'!$A$2:$R$9993,13)</f>
        <v>1.7</v>
      </c>
      <c r="N8" s="88">
        <f>VLOOKUP($A8,'MG Universe'!$A$2:$R$9993,14)</f>
        <v>2.16</v>
      </c>
      <c r="O8" s="18">
        <f>VLOOKUP($A8,'MG Universe'!$A$2:$R$9993,15)</f>
        <v>-15.74</v>
      </c>
      <c r="P8" s="19">
        <f>VLOOKUP($A8,'MG Universe'!$A$2:$R$9993,16)</f>
        <v>7.6899999999999996E-2</v>
      </c>
      <c r="Q8" s="89">
        <f>VLOOKUP($A8,'MG Universe'!$A$2:$R$9993,17)</f>
        <v>0</v>
      </c>
      <c r="R8" s="18">
        <f>VLOOKUP($A8,'MG Universe'!$A$2:$R$9993,18)</f>
        <v>28.57</v>
      </c>
    </row>
    <row r="9" spans="1:18" x14ac:dyDescent="0.55000000000000004">
      <c r="A9" s="14" t="s">
        <v>378</v>
      </c>
      <c r="B9" s="15" t="str">
        <f>VLOOKUP($A9,'MG Universe'!$A$2:$R$9993,2)</f>
        <v>Walt Disney Co</v>
      </c>
      <c r="C9" s="15" t="str">
        <f>VLOOKUP($A9,'MG Universe'!$A$2:$R$9993,3)</f>
        <v>C-</v>
      </c>
      <c r="D9" s="15" t="str">
        <f>VLOOKUP($A9,'MG Universe'!$A$2:$R$9993,4)</f>
        <v>S</v>
      </c>
      <c r="E9" s="15" t="str">
        <f>VLOOKUP($A9,'MG Universe'!$A$2:$R$9993,5)</f>
        <v>U</v>
      </c>
      <c r="F9" s="16" t="str">
        <f>VLOOKUP($A9,'MG Universe'!$A$2:$R$9993,6)</f>
        <v>SU</v>
      </c>
      <c r="G9" s="85">
        <f>VLOOKUP($A9,'MG Universe'!$A$2:$R$9993,7)</f>
        <v>42348</v>
      </c>
      <c r="H9" s="18">
        <f>VLOOKUP($A9,'MG Universe'!$A$2:$R$9993,8)</f>
        <v>157.29</v>
      </c>
      <c r="I9" s="18">
        <f>VLOOKUP($A9,'MG Universe'!$A$2:$R$9993,9)</f>
        <v>110.09</v>
      </c>
      <c r="J9" s="19">
        <f>VLOOKUP($A9,'MG Universe'!$A$2:$R$9993,10)</f>
        <v>0.69989999999999997</v>
      </c>
      <c r="K9" s="86">
        <f>VLOOKUP($A9,'MG Universe'!$A$2:$R$9993,11)</f>
        <v>23.78</v>
      </c>
      <c r="L9" s="19">
        <f>VLOOKUP($A9,'MG Universe'!$A$2:$R$9993,12)</f>
        <v>1.24E-2</v>
      </c>
      <c r="M9" s="87">
        <f>VLOOKUP($A9,'MG Universe'!$A$2:$R$9993,13)</f>
        <v>1.3</v>
      </c>
      <c r="N9" s="88">
        <f>VLOOKUP($A9,'MG Universe'!$A$2:$R$9993,14)</f>
        <v>1.03</v>
      </c>
      <c r="O9" s="18">
        <f>VLOOKUP($A9,'MG Universe'!$A$2:$R$9993,15)</f>
        <v>-15.88</v>
      </c>
      <c r="P9" s="19">
        <f>VLOOKUP($A9,'MG Universe'!$A$2:$R$9993,16)</f>
        <v>7.6399999999999996E-2</v>
      </c>
      <c r="Q9" s="89">
        <f>VLOOKUP($A9,'MG Universe'!$A$2:$R$9993,17)</f>
        <v>6</v>
      </c>
      <c r="R9" s="18">
        <f>VLOOKUP($A9,'MG Universe'!$A$2:$R$9993,18)</f>
        <v>58.42</v>
      </c>
    </row>
    <row r="10" spans="1:18" x14ac:dyDescent="0.55000000000000004">
      <c r="A10" s="14" t="s">
        <v>497</v>
      </c>
      <c r="B10" s="15" t="str">
        <f>VLOOKUP($A10,'MG Universe'!$A$2:$R$9993,2)</f>
        <v>General Electric Company</v>
      </c>
      <c r="C10" s="15" t="str">
        <f>VLOOKUP($A10,'MG Universe'!$A$2:$R$9993,3)</f>
        <v>D</v>
      </c>
      <c r="D10" s="15" t="str">
        <f>VLOOKUP($A10,'MG Universe'!$A$2:$R$9993,4)</f>
        <v>S</v>
      </c>
      <c r="E10" s="15" t="str">
        <f>VLOOKUP($A10,'MG Universe'!$A$2:$R$9993,5)</f>
        <v>O</v>
      </c>
      <c r="F10" s="16" t="str">
        <f>VLOOKUP($A10,'MG Universe'!$A$2:$R$9993,6)</f>
        <v>SO</v>
      </c>
      <c r="G10" s="85">
        <f>VLOOKUP($A10,'MG Universe'!$A$2:$R$9993,7)</f>
        <v>42572</v>
      </c>
      <c r="H10" s="18">
        <f>VLOOKUP($A10,'MG Universe'!$A$2:$R$9993,8)</f>
        <v>0.26</v>
      </c>
      <c r="I10" s="18">
        <f>VLOOKUP($A10,'MG Universe'!$A$2:$R$9993,9)</f>
        <v>29.81</v>
      </c>
      <c r="J10" s="19">
        <f>VLOOKUP($A10,'MG Universe'!$A$2:$R$9993,10)</f>
        <v>114.6538</v>
      </c>
      <c r="K10" s="86">
        <f>VLOOKUP($A10,'MG Universe'!$A$2:$R$9993,11)</f>
        <v>33.49</v>
      </c>
      <c r="L10" s="19">
        <f>VLOOKUP($A10,'MG Universe'!$A$2:$R$9993,12)</f>
        <v>3.09E-2</v>
      </c>
      <c r="M10" s="87">
        <f>VLOOKUP($A10,'MG Universe'!$A$2:$R$9993,13)</f>
        <v>1.2</v>
      </c>
      <c r="N10" s="88">
        <f>VLOOKUP($A10,'MG Universe'!$A$2:$R$9993,14)</f>
        <v>1.69</v>
      </c>
      <c r="O10" s="18">
        <f>VLOOKUP($A10,'MG Universe'!$A$2:$R$9993,15)</f>
        <v>-20.8</v>
      </c>
      <c r="P10" s="19">
        <f>VLOOKUP($A10,'MG Universe'!$A$2:$R$9993,16)</f>
        <v>0.125</v>
      </c>
      <c r="Q10" s="89">
        <f>VLOOKUP($A10,'MG Universe'!$A$2:$R$9993,17)</f>
        <v>6</v>
      </c>
      <c r="R10" s="18">
        <f>VLOOKUP($A10,'MG Universe'!$A$2:$R$9993,18)</f>
        <v>18.16</v>
      </c>
    </row>
    <row r="11" spans="1:18" x14ac:dyDescent="0.55000000000000004">
      <c r="A11" s="14" t="s">
        <v>523</v>
      </c>
      <c r="B11" s="15" t="str">
        <f>VLOOKUP($A11,'MG Universe'!$A$2:$R$9993,2)</f>
        <v>Goldman Sachs Group Inc</v>
      </c>
      <c r="C11" s="15" t="str">
        <f>VLOOKUP($A11,'MG Universe'!$A$2:$R$9993,3)</f>
        <v>D</v>
      </c>
      <c r="D11" s="15" t="str">
        <f>VLOOKUP($A11,'MG Universe'!$A$2:$R$9993,4)</f>
        <v>S</v>
      </c>
      <c r="E11" s="15" t="str">
        <f>VLOOKUP($A11,'MG Universe'!$A$2:$R$9993,5)</f>
        <v>O</v>
      </c>
      <c r="F11" s="16" t="str">
        <f>VLOOKUP($A11,'MG Universe'!$A$2:$R$9993,6)</f>
        <v>SO</v>
      </c>
      <c r="G11" s="85">
        <f>VLOOKUP($A11,'MG Universe'!$A$2:$R$9993,7)</f>
        <v>42541</v>
      </c>
      <c r="H11" s="18">
        <f>VLOOKUP($A11,'MG Universe'!$A$2:$R$9993,8)</f>
        <v>174.21</v>
      </c>
      <c r="I11" s="18">
        <f>VLOOKUP($A11,'MG Universe'!$A$2:$R$9993,9)</f>
        <v>248.06</v>
      </c>
      <c r="J11" s="19">
        <f>VLOOKUP($A11,'MG Universe'!$A$2:$R$9993,10)</f>
        <v>1.4238999999999999</v>
      </c>
      <c r="K11" s="86">
        <f>VLOOKUP($A11,'MG Universe'!$A$2:$R$9993,11)</f>
        <v>18.350000000000001</v>
      </c>
      <c r="L11" s="19">
        <f>VLOOKUP($A11,'MG Universe'!$A$2:$R$9993,12)</f>
        <v>1.0500000000000001E-2</v>
      </c>
      <c r="M11" s="87">
        <f>VLOOKUP($A11,'MG Universe'!$A$2:$R$9993,13)</f>
        <v>1.5</v>
      </c>
      <c r="N11" s="88" t="str">
        <f>VLOOKUP($A11,'MG Universe'!$A$2:$R$9993,14)</f>
        <v>N/A</v>
      </c>
      <c r="O11" s="18" t="str">
        <f>VLOOKUP($A11,'MG Universe'!$A$2:$R$9993,15)</f>
        <v>N/A</v>
      </c>
      <c r="P11" s="19">
        <f>VLOOKUP($A11,'MG Universe'!$A$2:$R$9993,16)</f>
        <v>4.9200000000000001E-2</v>
      </c>
      <c r="Q11" s="89">
        <f>VLOOKUP($A11,'MG Universe'!$A$2:$R$9993,17)</f>
        <v>0</v>
      </c>
      <c r="R11" s="18">
        <f>VLOOKUP($A11,'MG Universe'!$A$2:$R$9993,18)</f>
        <v>217.43</v>
      </c>
    </row>
    <row r="12" spans="1:18" x14ac:dyDescent="0.55000000000000004">
      <c r="A12" s="14" t="s">
        <v>545</v>
      </c>
      <c r="B12" s="15" t="str">
        <f>VLOOKUP($A12,'MG Universe'!$A$2:$R$9993,2)</f>
        <v>Home Depot Inc</v>
      </c>
      <c r="C12" s="15" t="str">
        <f>VLOOKUP($A12,'MG Universe'!$A$2:$R$9993,3)</f>
        <v>D+</v>
      </c>
      <c r="D12" s="15" t="str">
        <f>VLOOKUP($A12,'MG Universe'!$A$2:$R$9993,4)</f>
        <v>S</v>
      </c>
      <c r="E12" s="15" t="str">
        <f>VLOOKUP($A12,'MG Universe'!$A$2:$R$9993,5)</f>
        <v>U</v>
      </c>
      <c r="F12" s="16" t="str">
        <f>VLOOKUP($A12,'MG Universe'!$A$2:$R$9993,6)</f>
        <v>SU</v>
      </c>
      <c r="G12" s="85">
        <f>VLOOKUP($A12,'MG Universe'!$A$2:$R$9993,7)</f>
        <v>42788</v>
      </c>
      <c r="H12" s="18">
        <f>VLOOKUP($A12,'MG Universe'!$A$2:$R$9993,8)</f>
        <v>203.38</v>
      </c>
      <c r="I12" s="18">
        <f>VLOOKUP($A12,'MG Universe'!$A$2:$R$9993,9)</f>
        <v>144.91</v>
      </c>
      <c r="J12" s="19">
        <f>VLOOKUP($A12,'MG Universe'!$A$2:$R$9993,10)</f>
        <v>0.71250000000000002</v>
      </c>
      <c r="K12" s="86">
        <f>VLOOKUP($A12,'MG Universe'!$A$2:$R$9993,11)</f>
        <v>27.45</v>
      </c>
      <c r="L12" s="19">
        <f>VLOOKUP($A12,'MG Universe'!$A$2:$R$9993,12)</f>
        <v>1.84E-2</v>
      </c>
      <c r="M12" s="87">
        <f>VLOOKUP($A12,'MG Universe'!$A$2:$R$9993,13)</f>
        <v>1.1000000000000001</v>
      </c>
      <c r="N12" s="88">
        <f>VLOOKUP($A12,'MG Universe'!$A$2:$R$9993,14)</f>
        <v>1.34</v>
      </c>
      <c r="O12" s="18">
        <f>VLOOKUP($A12,'MG Universe'!$A$2:$R$9993,15)</f>
        <v>-15.89</v>
      </c>
      <c r="P12" s="19">
        <f>VLOOKUP($A12,'MG Universe'!$A$2:$R$9993,16)</f>
        <v>9.4700000000000006E-2</v>
      </c>
      <c r="Q12" s="89">
        <f>VLOOKUP($A12,'MG Universe'!$A$2:$R$9993,17)</f>
        <v>7</v>
      </c>
      <c r="R12" s="18">
        <f>VLOOKUP($A12,'MG Universe'!$A$2:$R$9993,18)</f>
        <v>26.06</v>
      </c>
    </row>
    <row r="13" spans="1:18" x14ac:dyDescent="0.55000000000000004">
      <c r="A13" s="14" t="s">
        <v>573</v>
      </c>
      <c r="B13" s="15" t="str">
        <f>VLOOKUP($A13,'MG Universe'!$A$2:$R$9993,2)</f>
        <v>International Business Machines Corp.</v>
      </c>
      <c r="C13" s="15" t="str">
        <f>VLOOKUP($A13,'MG Universe'!$A$2:$R$9993,3)</f>
        <v>C+</v>
      </c>
      <c r="D13" s="15" t="str">
        <f>VLOOKUP($A13,'MG Universe'!$A$2:$R$9993,4)</f>
        <v>S</v>
      </c>
      <c r="E13" s="15" t="str">
        <f>VLOOKUP($A13,'MG Universe'!$A$2:$R$9993,5)</f>
        <v>F</v>
      </c>
      <c r="F13" s="16" t="str">
        <f>VLOOKUP($A13,'MG Universe'!$A$2:$R$9993,6)</f>
        <v>SF</v>
      </c>
      <c r="G13" s="85">
        <f>VLOOKUP($A13,'MG Universe'!$A$2:$R$9993,7)</f>
        <v>42318</v>
      </c>
      <c r="H13" s="18">
        <f>VLOOKUP($A13,'MG Universe'!$A$2:$R$9993,8)</f>
        <v>200.54</v>
      </c>
      <c r="I13" s="18">
        <f>VLOOKUP($A13,'MG Universe'!$A$2:$R$9993,9)</f>
        <v>179.82</v>
      </c>
      <c r="J13" s="19">
        <f>VLOOKUP($A13,'MG Universe'!$A$2:$R$9993,10)</f>
        <v>0.89670000000000005</v>
      </c>
      <c r="K13" s="86">
        <f>VLOOKUP($A13,'MG Universe'!$A$2:$R$9993,11)</f>
        <v>13.36</v>
      </c>
      <c r="L13" s="19">
        <f>VLOOKUP($A13,'MG Universe'!$A$2:$R$9993,12)</f>
        <v>2.8899999999999999E-2</v>
      </c>
      <c r="M13" s="87">
        <f>VLOOKUP($A13,'MG Universe'!$A$2:$R$9993,13)</f>
        <v>1</v>
      </c>
      <c r="N13" s="88">
        <f>VLOOKUP($A13,'MG Universe'!$A$2:$R$9993,14)</f>
        <v>1.25</v>
      </c>
      <c r="O13" s="18">
        <f>VLOOKUP($A13,'MG Universe'!$A$2:$R$9993,15)</f>
        <v>-54.39</v>
      </c>
      <c r="P13" s="19">
        <f>VLOOKUP($A13,'MG Universe'!$A$2:$R$9993,16)</f>
        <v>2.4299999999999999E-2</v>
      </c>
      <c r="Q13" s="89">
        <f>VLOOKUP($A13,'MG Universe'!$A$2:$R$9993,17)</f>
        <v>20</v>
      </c>
      <c r="R13" s="18">
        <f>VLOOKUP($A13,'MG Universe'!$A$2:$R$9993,18)</f>
        <v>64.27</v>
      </c>
    </row>
    <row r="14" spans="1:18" x14ac:dyDescent="0.55000000000000004">
      <c r="A14" s="14" t="s">
        <v>581</v>
      </c>
      <c r="B14" s="15" t="str">
        <f>VLOOKUP($A14,'MG Universe'!$A$2:$R$9993,2)</f>
        <v>Intel Corporation</v>
      </c>
      <c r="C14" s="15" t="str">
        <f>VLOOKUP($A14,'MG Universe'!$A$2:$R$9993,3)</f>
        <v>B-</v>
      </c>
      <c r="D14" s="15" t="str">
        <f>VLOOKUP($A14,'MG Universe'!$A$2:$R$9993,4)</f>
        <v>D</v>
      </c>
      <c r="E14" s="15" t="str">
        <f>VLOOKUP($A14,'MG Universe'!$A$2:$R$9993,5)</f>
        <v>O</v>
      </c>
      <c r="F14" s="16" t="str">
        <f>VLOOKUP($A14,'MG Universe'!$A$2:$R$9993,6)</f>
        <v>DO</v>
      </c>
      <c r="G14" s="85">
        <f>VLOOKUP($A14,'MG Universe'!$A$2:$R$9993,7)</f>
        <v>42510</v>
      </c>
      <c r="H14" s="18">
        <f>VLOOKUP($A14,'MG Universe'!$A$2:$R$9993,8)</f>
        <v>26.44</v>
      </c>
      <c r="I14" s="18">
        <f>VLOOKUP($A14,'MG Universe'!$A$2:$R$9993,9)</f>
        <v>36.200000000000003</v>
      </c>
      <c r="J14" s="19">
        <f>VLOOKUP($A14,'MG Universe'!$A$2:$R$9993,10)</f>
        <v>1.3691</v>
      </c>
      <c r="K14" s="86">
        <f>VLOOKUP($A14,'MG Universe'!$A$2:$R$9993,11)</f>
        <v>16.84</v>
      </c>
      <c r="L14" s="19">
        <f>VLOOKUP($A14,'MG Universe'!$A$2:$R$9993,12)</f>
        <v>2.7099999999999999E-2</v>
      </c>
      <c r="M14" s="87">
        <f>VLOOKUP($A14,'MG Universe'!$A$2:$R$9993,13)</f>
        <v>1</v>
      </c>
      <c r="N14" s="88">
        <f>VLOOKUP($A14,'MG Universe'!$A$2:$R$9993,14)</f>
        <v>1.56</v>
      </c>
      <c r="O14" s="18">
        <f>VLOOKUP($A14,'MG Universe'!$A$2:$R$9993,15)</f>
        <v>-3.47</v>
      </c>
      <c r="P14" s="19">
        <f>VLOOKUP($A14,'MG Universe'!$A$2:$R$9993,16)</f>
        <v>4.1700000000000001E-2</v>
      </c>
      <c r="Q14" s="89">
        <f>VLOOKUP($A14,'MG Universe'!$A$2:$R$9993,17)</f>
        <v>2</v>
      </c>
      <c r="R14" s="18">
        <f>VLOOKUP($A14,'MG Universe'!$A$2:$R$9993,18)</f>
        <v>24.32</v>
      </c>
    </row>
    <row r="15" spans="1:18" x14ac:dyDescent="0.55000000000000004">
      <c r="A15" s="14" t="s">
        <v>604</v>
      </c>
      <c r="B15" s="15" t="str">
        <f>VLOOKUP($A15,'MG Universe'!$A$2:$R$9993,2)</f>
        <v>Johnson &amp; Johnson</v>
      </c>
      <c r="C15" s="15" t="str">
        <f>VLOOKUP($A15,'MG Universe'!$A$2:$R$9993,3)</f>
        <v>B</v>
      </c>
      <c r="D15" s="15" t="str">
        <f>VLOOKUP($A15,'MG Universe'!$A$2:$R$9993,4)</f>
        <v>E</v>
      </c>
      <c r="E15" s="15" t="str">
        <f>VLOOKUP($A15,'MG Universe'!$A$2:$R$9993,5)</f>
        <v>O</v>
      </c>
      <c r="F15" s="16" t="str">
        <f>VLOOKUP($A15,'MG Universe'!$A$2:$R$9993,6)</f>
        <v>EO</v>
      </c>
      <c r="G15" s="85">
        <f>VLOOKUP($A15,'MG Universe'!$A$2:$R$9993,7)</f>
        <v>42751</v>
      </c>
      <c r="H15" s="18">
        <f>VLOOKUP($A15,'MG Universe'!$A$2:$R$9993,8)</f>
        <v>105.81</v>
      </c>
      <c r="I15" s="18">
        <f>VLOOKUP($A15,'MG Universe'!$A$2:$R$9993,9)</f>
        <v>122.21</v>
      </c>
      <c r="J15" s="19">
        <f>VLOOKUP($A15,'MG Universe'!$A$2:$R$9993,10)</f>
        <v>1.155</v>
      </c>
      <c r="K15" s="86">
        <f>VLOOKUP($A15,'MG Universe'!$A$2:$R$9993,11)</f>
        <v>22.18</v>
      </c>
      <c r="L15" s="19">
        <f>VLOOKUP($A15,'MG Universe'!$A$2:$R$9993,12)</f>
        <v>2.5399999999999999E-2</v>
      </c>
      <c r="M15" s="87">
        <f>VLOOKUP($A15,'MG Universe'!$A$2:$R$9993,13)</f>
        <v>0.7</v>
      </c>
      <c r="N15" s="88">
        <f>VLOOKUP($A15,'MG Universe'!$A$2:$R$9993,14)</f>
        <v>2.73</v>
      </c>
      <c r="O15" s="18">
        <f>VLOOKUP($A15,'MG Universe'!$A$2:$R$9993,15)</f>
        <v>-1.54</v>
      </c>
      <c r="P15" s="19">
        <f>VLOOKUP($A15,'MG Universe'!$A$2:$R$9993,16)</f>
        <v>6.8400000000000002E-2</v>
      </c>
      <c r="Q15" s="89">
        <f>VLOOKUP($A15,'MG Universe'!$A$2:$R$9993,17)</f>
        <v>20</v>
      </c>
      <c r="R15" s="18">
        <f>VLOOKUP($A15,'MG Universe'!$A$2:$R$9993,18)</f>
        <v>60.27</v>
      </c>
    </row>
    <row r="16" spans="1:18" x14ac:dyDescent="0.55000000000000004">
      <c r="A16" s="14" t="s">
        <v>610</v>
      </c>
      <c r="B16" s="15" t="str">
        <f>VLOOKUP($A16,'MG Universe'!$A$2:$R$9993,2)</f>
        <v>JPMorgan Chase &amp; Co.</v>
      </c>
      <c r="C16" s="15" t="str">
        <f>VLOOKUP($A16,'MG Universe'!$A$2:$R$9993,3)</f>
        <v>B-</v>
      </c>
      <c r="D16" s="15" t="str">
        <f>VLOOKUP($A16,'MG Universe'!$A$2:$R$9993,4)</f>
        <v>D</v>
      </c>
      <c r="E16" s="15" t="str">
        <f>VLOOKUP($A16,'MG Universe'!$A$2:$R$9993,5)</f>
        <v>F</v>
      </c>
      <c r="F16" s="16" t="str">
        <f>VLOOKUP($A16,'MG Universe'!$A$2:$R$9993,6)</f>
        <v>DF</v>
      </c>
      <c r="G16" s="85">
        <f>VLOOKUP($A16,'MG Universe'!$A$2:$R$9993,7)</f>
        <v>42575</v>
      </c>
      <c r="H16" s="18">
        <f>VLOOKUP($A16,'MG Universe'!$A$2:$R$9993,8)</f>
        <v>96.69</v>
      </c>
      <c r="I16" s="18">
        <f>VLOOKUP($A16,'MG Universe'!$A$2:$R$9993,9)</f>
        <v>90.62</v>
      </c>
      <c r="J16" s="19">
        <f>VLOOKUP($A16,'MG Universe'!$A$2:$R$9993,10)</f>
        <v>0.93720000000000003</v>
      </c>
      <c r="K16" s="86">
        <f>VLOOKUP($A16,'MG Universe'!$A$2:$R$9993,11)</f>
        <v>16.78</v>
      </c>
      <c r="L16" s="19">
        <f>VLOOKUP($A16,'MG Universe'!$A$2:$R$9993,12)</f>
        <v>1.9900000000000001E-2</v>
      </c>
      <c r="M16" s="87">
        <f>VLOOKUP($A16,'MG Universe'!$A$2:$R$9993,13)</f>
        <v>1.5</v>
      </c>
      <c r="N16" s="88" t="str">
        <f>VLOOKUP($A16,'MG Universe'!$A$2:$R$9993,14)</f>
        <v>N/A</v>
      </c>
      <c r="O16" s="18" t="str">
        <f>VLOOKUP($A16,'MG Universe'!$A$2:$R$9993,15)</f>
        <v>N/A</v>
      </c>
      <c r="P16" s="19">
        <f>VLOOKUP($A16,'MG Universe'!$A$2:$R$9993,16)</f>
        <v>4.1399999999999999E-2</v>
      </c>
      <c r="Q16" s="89">
        <f>VLOOKUP($A16,'MG Universe'!$A$2:$R$9993,17)</f>
        <v>6</v>
      </c>
      <c r="R16" s="18">
        <f>VLOOKUP($A16,'MG Universe'!$A$2:$R$9993,18)</f>
        <v>87.12</v>
      </c>
    </row>
    <row r="17" spans="1:18" x14ac:dyDescent="0.55000000000000004">
      <c r="A17" s="14" t="s">
        <v>630</v>
      </c>
      <c r="B17" s="15" t="str">
        <f>VLOOKUP($A17,'MG Universe'!$A$2:$R$9993,2)</f>
        <v>The Coca-Cola Co</v>
      </c>
      <c r="C17" s="15" t="str">
        <f>VLOOKUP($A17,'MG Universe'!$A$2:$R$9993,3)</f>
        <v>C</v>
      </c>
      <c r="D17" s="15" t="str">
        <f>VLOOKUP($A17,'MG Universe'!$A$2:$R$9993,4)</f>
        <v>S</v>
      </c>
      <c r="E17" s="15" t="str">
        <f>VLOOKUP($A17,'MG Universe'!$A$2:$R$9993,5)</f>
        <v>O</v>
      </c>
      <c r="F17" s="16" t="str">
        <f>VLOOKUP($A17,'MG Universe'!$A$2:$R$9993,6)</f>
        <v>SO</v>
      </c>
      <c r="G17" s="85">
        <f>VLOOKUP($A17,'MG Universe'!$A$2:$R$9993,7)</f>
        <v>42579</v>
      </c>
      <c r="H17" s="18">
        <f>VLOOKUP($A17,'MG Universe'!$A$2:$R$9993,8)</f>
        <v>10.76</v>
      </c>
      <c r="I17" s="18">
        <f>VLOOKUP($A17,'MG Universe'!$A$2:$R$9993,9)</f>
        <v>41.96</v>
      </c>
      <c r="J17" s="19">
        <f>VLOOKUP($A17,'MG Universe'!$A$2:$R$9993,10)</f>
        <v>3.8996</v>
      </c>
      <c r="K17" s="86">
        <f>VLOOKUP($A17,'MG Universe'!$A$2:$R$9993,11)</f>
        <v>23.57</v>
      </c>
      <c r="L17" s="19">
        <f>VLOOKUP($A17,'MG Universe'!$A$2:$R$9993,12)</f>
        <v>3.1899999999999998E-2</v>
      </c>
      <c r="M17" s="87">
        <f>VLOOKUP($A17,'MG Universe'!$A$2:$R$9993,13)</f>
        <v>0.7</v>
      </c>
      <c r="N17" s="88">
        <f>VLOOKUP($A17,'MG Universe'!$A$2:$R$9993,14)</f>
        <v>1.18</v>
      </c>
      <c r="O17" s="18">
        <f>VLOOKUP($A17,'MG Universe'!$A$2:$R$9993,15)</f>
        <v>-6.81</v>
      </c>
      <c r="P17" s="19">
        <f>VLOOKUP($A17,'MG Universe'!$A$2:$R$9993,16)</f>
        <v>7.5399999999999995E-2</v>
      </c>
      <c r="Q17" s="89">
        <f>VLOOKUP($A17,'MG Universe'!$A$2:$R$9993,17)</f>
        <v>20</v>
      </c>
      <c r="R17" s="18">
        <f>VLOOKUP($A17,'MG Universe'!$A$2:$R$9993,18)</f>
        <v>15.6</v>
      </c>
    </row>
    <row r="18" spans="1:18" x14ac:dyDescent="0.55000000000000004">
      <c r="A18" s="14" t="s">
        <v>55</v>
      </c>
      <c r="B18" s="15" t="str">
        <f>VLOOKUP($A18,'MG Universe'!$A$2:$R$9993,2)</f>
        <v>McDonald's Corporation</v>
      </c>
      <c r="C18" s="15" t="str">
        <f>VLOOKUP($A18,'MG Universe'!$A$2:$R$9993,3)</f>
        <v>C</v>
      </c>
      <c r="D18" s="15" t="str">
        <f>VLOOKUP($A18,'MG Universe'!$A$2:$R$9993,4)</f>
        <v>S</v>
      </c>
      <c r="E18" s="15" t="str">
        <f>VLOOKUP($A18,'MG Universe'!$A$2:$R$9993,5)</f>
        <v>O</v>
      </c>
      <c r="F18" s="16" t="str">
        <f>VLOOKUP($A18,'MG Universe'!$A$2:$R$9993,6)</f>
        <v>SO</v>
      </c>
      <c r="G18" s="85">
        <f>VLOOKUP($A18,'MG Universe'!$A$2:$R$9993,7)</f>
        <v>42694</v>
      </c>
      <c r="H18" s="18">
        <f>VLOOKUP($A18,'MG Universe'!$A$2:$R$9993,8)</f>
        <v>49.98</v>
      </c>
      <c r="I18" s="18">
        <f>VLOOKUP($A18,'MG Universe'!$A$2:$R$9993,9)</f>
        <v>127.65</v>
      </c>
      <c r="J18" s="19">
        <f>VLOOKUP($A18,'MG Universe'!$A$2:$R$9993,10)</f>
        <v>2.5539999999999998</v>
      </c>
      <c r="K18" s="86">
        <f>VLOOKUP($A18,'MG Universe'!$A$2:$R$9993,11)</f>
        <v>24.98</v>
      </c>
      <c r="L18" s="19">
        <f>VLOOKUP($A18,'MG Universe'!$A$2:$R$9993,12)</f>
        <v>2.7900000000000001E-2</v>
      </c>
      <c r="M18" s="87">
        <f>VLOOKUP($A18,'MG Universe'!$A$2:$R$9993,13)</f>
        <v>0.7</v>
      </c>
      <c r="N18" s="88">
        <f>VLOOKUP($A18,'MG Universe'!$A$2:$R$9993,14)</f>
        <v>0.96</v>
      </c>
      <c r="O18" s="18">
        <f>VLOOKUP($A18,'MG Universe'!$A$2:$R$9993,15)</f>
        <v>-35.159999999999997</v>
      </c>
      <c r="P18" s="19">
        <f>VLOOKUP($A18,'MG Universe'!$A$2:$R$9993,16)</f>
        <v>8.2400000000000001E-2</v>
      </c>
      <c r="Q18" s="89">
        <f>VLOOKUP($A18,'MG Universe'!$A$2:$R$9993,17)</f>
        <v>20</v>
      </c>
      <c r="R18" s="18">
        <f>VLOOKUP($A18,'MG Universe'!$A$2:$R$9993,18)</f>
        <v>0</v>
      </c>
    </row>
    <row r="19" spans="1:18" x14ac:dyDescent="0.55000000000000004">
      <c r="A19" s="14" t="s">
        <v>706</v>
      </c>
      <c r="B19" s="15" t="str">
        <f>VLOOKUP($A19,'MG Universe'!$A$2:$R$9993,2)</f>
        <v>3M Co</v>
      </c>
      <c r="C19" s="15" t="str">
        <f>VLOOKUP($A19,'MG Universe'!$A$2:$R$9993,3)</f>
        <v>B</v>
      </c>
      <c r="D19" s="15" t="str">
        <f>VLOOKUP($A19,'MG Universe'!$A$2:$R$9993,4)</f>
        <v>E</v>
      </c>
      <c r="E19" s="15" t="str">
        <f>VLOOKUP($A19,'MG Universe'!$A$2:$R$9993,5)</f>
        <v>O</v>
      </c>
      <c r="F19" s="16" t="str">
        <f>VLOOKUP($A19,'MG Universe'!$A$2:$R$9993,6)</f>
        <v>EO</v>
      </c>
      <c r="G19" s="85">
        <f>VLOOKUP($A19,'MG Universe'!$A$2:$R$9993,7)</f>
        <v>42717</v>
      </c>
      <c r="H19" s="18">
        <f>VLOOKUP($A19,'MG Universe'!$A$2:$R$9993,8)</f>
        <v>135.24</v>
      </c>
      <c r="I19" s="18">
        <f>VLOOKUP($A19,'MG Universe'!$A$2:$R$9993,9)</f>
        <v>186.35</v>
      </c>
      <c r="J19" s="19">
        <f>VLOOKUP($A19,'MG Universe'!$A$2:$R$9993,10)</f>
        <v>1.3778999999999999</v>
      </c>
      <c r="K19" s="86">
        <f>VLOOKUP($A19,'MG Universe'!$A$2:$R$9993,11)</f>
        <v>24.68</v>
      </c>
      <c r="L19" s="19">
        <f>VLOOKUP($A19,'MG Universe'!$A$2:$R$9993,12)</f>
        <v>2.3400000000000001E-2</v>
      </c>
      <c r="M19" s="87">
        <f>VLOOKUP($A19,'MG Universe'!$A$2:$R$9993,13)</f>
        <v>1</v>
      </c>
      <c r="N19" s="88">
        <f>VLOOKUP($A19,'MG Universe'!$A$2:$R$9993,14)</f>
        <v>1.9</v>
      </c>
      <c r="O19" s="18">
        <f>VLOOKUP($A19,'MG Universe'!$A$2:$R$9993,15)</f>
        <v>-15.95</v>
      </c>
      <c r="P19" s="19">
        <f>VLOOKUP($A19,'MG Universe'!$A$2:$R$9993,16)</f>
        <v>8.09E-2</v>
      </c>
      <c r="Q19" s="89">
        <f>VLOOKUP($A19,'MG Universe'!$A$2:$R$9993,17)</f>
        <v>20</v>
      </c>
      <c r="R19" s="18">
        <f>VLOOKUP($A19,'MG Universe'!$A$2:$R$9993,18)</f>
        <v>60.49</v>
      </c>
    </row>
    <row r="20" spans="1:18" x14ac:dyDescent="0.55000000000000004">
      <c r="A20" s="14" t="s">
        <v>722</v>
      </c>
      <c r="B20" s="15" t="str">
        <f>VLOOKUP($A20,'MG Universe'!$A$2:$R$9993,2)</f>
        <v>Merck &amp; Co., Inc.</v>
      </c>
      <c r="C20" s="15" t="str">
        <f>VLOOKUP($A20,'MG Universe'!$A$2:$R$9993,3)</f>
        <v>C+</v>
      </c>
      <c r="D20" s="15" t="str">
        <f>VLOOKUP($A20,'MG Universe'!$A$2:$R$9993,4)</f>
        <v>E</v>
      </c>
      <c r="E20" s="15" t="str">
        <f>VLOOKUP($A20,'MG Universe'!$A$2:$R$9993,5)</f>
        <v>O</v>
      </c>
      <c r="F20" s="16" t="str">
        <f>VLOOKUP($A20,'MG Universe'!$A$2:$R$9993,6)</f>
        <v>EO</v>
      </c>
      <c r="G20" s="85">
        <f>VLOOKUP($A20,'MG Universe'!$A$2:$R$9993,7)</f>
        <v>42611</v>
      </c>
      <c r="H20" s="18">
        <f>VLOOKUP($A20,'MG Universe'!$A$2:$R$9993,8)</f>
        <v>26.8</v>
      </c>
      <c r="I20" s="18">
        <f>VLOOKUP($A20,'MG Universe'!$A$2:$R$9993,9)</f>
        <v>65.87</v>
      </c>
      <c r="J20" s="19">
        <f>VLOOKUP($A20,'MG Universe'!$A$2:$R$9993,10)</f>
        <v>2.4578000000000002</v>
      </c>
      <c r="K20" s="86">
        <f>VLOOKUP($A20,'MG Universe'!$A$2:$R$9993,11)</f>
        <v>27</v>
      </c>
      <c r="L20" s="19">
        <f>VLOOKUP($A20,'MG Universe'!$A$2:$R$9993,12)</f>
        <v>2.7799999999999998E-2</v>
      </c>
      <c r="M20" s="87">
        <f>VLOOKUP($A20,'MG Universe'!$A$2:$R$9993,13)</f>
        <v>0.8</v>
      </c>
      <c r="N20" s="88">
        <f>VLOOKUP($A20,'MG Universe'!$A$2:$R$9993,14)</f>
        <v>1.87</v>
      </c>
      <c r="O20" s="18">
        <f>VLOOKUP($A20,'MG Universe'!$A$2:$R$9993,15)</f>
        <v>-9.0299999999999994</v>
      </c>
      <c r="P20" s="19">
        <f>VLOOKUP($A20,'MG Universe'!$A$2:$R$9993,16)</f>
        <v>9.2499999999999999E-2</v>
      </c>
      <c r="Q20" s="89">
        <f>VLOOKUP($A20,'MG Universe'!$A$2:$R$9993,17)</f>
        <v>6</v>
      </c>
      <c r="R20" s="18">
        <f>VLOOKUP($A20,'MG Universe'!$A$2:$R$9993,18)</f>
        <v>30.56</v>
      </c>
    </row>
    <row r="21" spans="1:18" x14ac:dyDescent="0.55000000000000004">
      <c r="A21" s="14" t="s">
        <v>728</v>
      </c>
      <c r="B21" s="15" t="str">
        <f>VLOOKUP($A21,'MG Universe'!$A$2:$R$9993,2)</f>
        <v>Microsoft Corporation</v>
      </c>
      <c r="C21" s="15" t="str">
        <f>VLOOKUP($A21,'MG Universe'!$A$2:$R$9993,3)</f>
        <v>C+</v>
      </c>
      <c r="D21" s="15" t="str">
        <f>VLOOKUP($A21,'MG Universe'!$A$2:$R$9993,4)</f>
        <v>E</v>
      </c>
      <c r="E21" s="15" t="str">
        <f>VLOOKUP($A21,'MG Universe'!$A$2:$R$9993,5)</f>
        <v>O</v>
      </c>
      <c r="F21" s="16" t="str">
        <f>VLOOKUP($A21,'MG Universe'!$A$2:$R$9993,6)</f>
        <v>EO</v>
      </c>
      <c r="G21" s="85">
        <f>VLOOKUP($A21,'MG Universe'!$A$2:$R$9993,7)</f>
        <v>42768</v>
      </c>
      <c r="H21" s="18">
        <f>VLOOKUP($A21,'MG Universe'!$A$2:$R$9993,8)</f>
        <v>15.97</v>
      </c>
      <c r="I21" s="18">
        <f>VLOOKUP($A21,'MG Universe'!$A$2:$R$9993,9)</f>
        <v>63.98</v>
      </c>
      <c r="J21" s="19">
        <f>VLOOKUP($A21,'MG Universe'!$A$2:$R$9993,10)</f>
        <v>4.0063000000000004</v>
      </c>
      <c r="K21" s="86">
        <f>VLOOKUP($A21,'MG Universe'!$A$2:$R$9993,11)</f>
        <v>28.82</v>
      </c>
      <c r="L21" s="19">
        <f>VLOOKUP($A21,'MG Universe'!$A$2:$R$9993,12)</f>
        <v>2.3E-2</v>
      </c>
      <c r="M21" s="87">
        <f>VLOOKUP($A21,'MG Universe'!$A$2:$R$9993,13)</f>
        <v>1.1000000000000001</v>
      </c>
      <c r="N21" s="88">
        <f>VLOOKUP($A21,'MG Universe'!$A$2:$R$9993,14)</f>
        <v>2.0499999999999998</v>
      </c>
      <c r="O21" s="18">
        <f>VLOOKUP($A21,'MG Universe'!$A$2:$R$9993,15)</f>
        <v>-1.39</v>
      </c>
      <c r="P21" s="19">
        <f>VLOOKUP($A21,'MG Universe'!$A$2:$R$9993,16)</f>
        <v>0.1016</v>
      </c>
      <c r="Q21" s="89">
        <f>VLOOKUP($A21,'MG Universe'!$A$2:$R$9993,17)</f>
        <v>15</v>
      </c>
      <c r="R21" s="18">
        <f>VLOOKUP($A21,'MG Universe'!$A$2:$R$9993,18)</f>
        <v>22.47</v>
      </c>
    </row>
    <row r="22" spans="1:18" x14ac:dyDescent="0.55000000000000004">
      <c r="A22" s="14" t="s">
        <v>66</v>
      </c>
      <c r="B22" s="15" t="str">
        <f>VLOOKUP($A22,'MG Universe'!$A$2:$R$9993,2)</f>
        <v>Nike Inc</v>
      </c>
      <c r="C22" s="15" t="str">
        <f>VLOOKUP($A22,'MG Universe'!$A$2:$R$9993,3)</f>
        <v>C</v>
      </c>
      <c r="D22" s="15" t="str">
        <f>VLOOKUP($A22,'MG Universe'!$A$2:$R$9993,4)</f>
        <v>E</v>
      </c>
      <c r="E22" s="15" t="str">
        <f>VLOOKUP($A22,'MG Universe'!$A$2:$R$9993,5)</f>
        <v>F</v>
      </c>
      <c r="F22" s="16" t="str">
        <f>VLOOKUP($A22,'MG Universe'!$A$2:$R$9993,6)</f>
        <v>EF</v>
      </c>
      <c r="G22" s="85">
        <f>VLOOKUP($A22,'MG Universe'!$A$2:$R$9993,7)</f>
        <v>42693</v>
      </c>
      <c r="H22" s="18">
        <f>VLOOKUP($A22,'MG Universe'!$A$2:$R$9993,8)</f>
        <v>59.52</v>
      </c>
      <c r="I22" s="18">
        <f>VLOOKUP($A22,'MG Universe'!$A$2:$R$9993,9)</f>
        <v>57.16</v>
      </c>
      <c r="J22" s="19">
        <f>VLOOKUP($A22,'MG Universe'!$A$2:$R$9993,10)</f>
        <v>0.96030000000000004</v>
      </c>
      <c r="K22" s="86">
        <f>VLOOKUP($A22,'MG Universe'!$A$2:$R$9993,11)</f>
        <v>28.72</v>
      </c>
      <c r="L22" s="19">
        <f>VLOOKUP($A22,'MG Universe'!$A$2:$R$9993,12)</f>
        <v>1.12E-2</v>
      </c>
      <c r="M22" s="87">
        <f>VLOOKUP($A22,'MG Universe'!$A$2:$R$9993,13)</f>
        <v>0.4</v>
      </c>
      <c r="N22" s="88">
        <f>VLOOKUP($A22,'MG Universe'!$A$2:$R$9993,14)</f>
        <v>2.72</v>
      </c>
      <c r="O22" s="18">
        <f>VLOOKUP($A22,'MG Universe'!$A$2:$R$9993,15)</f>
        <v>3.28</v>
      </c>
      <c r="P22" s="19">
        <f>VLOOKUP($A22,'MG Universe'!$A$2:$R$9993,16)</f>
        <v>0.1011</v>
      </c>
      <c r="Q22" s="89">
        <f>VLOOKUP($A22,'MG Universe'!$A$2:$R$9993,17)</f>
        <v>9</v>
      </c>
      <c r="R22" s="18">
        <f>VLOOKUP($A22,'MG Universe'!$A$2:$R$9993,18)</f>
        <v>19.3</v>
      </c>
    </row>
    <row r="23" spans="1:18" x14ac:dyDescent="0.55000000000000004">
      <c r="A23" s="14" t="s">
        <v>819</v>
      </c>
      <c r="B23" s="15" t="str">
        <f>VLOOKUP($A23,'MG Universe'!$A$2:$R$9993,2)</f>
        <v>Pfizer Inc.</v>
      </c>
      <c r="C23" s="15" t="str">
        <f>VLOOKUP($A23,'MG Universe'!$A$2:$R$9993,3)</f>
        <v>D+</v>
      </c>
      <c r="D23" s="15" t="str">
        <f>VLOOKUP($A23,'MG Universe'!$A$2:$R$9993,4)</f>
        <v>S</v>
      </c>
      <c r="E23" s="15" t="str">
        <f>VLOOKUP($A23,'MG Universe'!$A$2:$R$9993,5)</f>
        <v>O</v>
      </c>
      <c r="F23" s="16" t="str">
        <f>VLOOKUP($A23,'MG Universe'!$A$2:$R$9993,6)</f>
        <v>SO</v>
      </c>
      <c r="G23" s="85">
        <f>VLOOKUP($A23,'MG Universe'!$A$2:$R$9993,7)</f>
        <v>42598</v>
      </c>
      <c r="H23" s="18">
        <f>VLOOKUP($A23,'MG Universe'!$A$2:$R$9993,8)</f>
        <v>27.24</v>
      </c>
      <c r="I23" s="18">
        <f>VLOOKUP($A23,'MG Universe'!$A$2:$R$9993,9)</f>
        <v>34.119999999999997</v>
      </c>
      <c r="J23" s="19">
        <f>VLOOKUP($A23,'MG Universe'!$A$2:$R$9993,10)</f>
        <v>1.2525999999999999</v>
      </c>
      <c r="K23" s="86">
        <f>VLOOKUP($A23,'MG Universe'!$A$2:$R$9993,11)</f>
        <v>19.39</v>
      </c>
      <c r="L23" s="19">
        <f>VLOOKUP($A23,'MG Universe'!$A$2:$R$9993,12)</f>
        <v>3.4000000000000002E-2</v>
      </c>
      <c r="M23" s="87">
        <f>VLOOKUP($A23,'MG Universe'!$A$2:$R$9993,13)</f>
        <v>0.9</v>
      </c>
      <c r="N23" s="88">
        <f>VLOOKUP($A23,'MG Universe'!$A$2:$R$9993,14)</f>
        <v>1.37</v>
      </c>
      <c r="O23" s="18">
        <f>VLOOKUP($A23,'MG Universe'!$A$2:$R$9993,15)</f>
        <v>-10.44</v>
      </c>
      <c r="P23" s="19">
        <f>VLOOKUP($A23,'MG Universe'!$A$2:$R$9993,16)</f>
        <v>5.4399999999999997E-2</v>
      </c>
      <c r="Q23" s="89">
        <f>VLOOKUP($A23,'MG Universe'!$A$2:$R$9993,17)</f>
        <v>6</v>
      </c>
      <c r="R23" s="18">
        <f>VLOOKUP($A23,'MG Universe'!$A$2:$R$9993,18)</f>
        <v>20.98</v>
      </c>
    </row>
    <row r="24" spans="1:18" x14ac:dyDescent="0.55000000000000004">
      <c r="A24" s="14" t="s">
        <v>823</v>
      </c>
      <c r="B24" s="15" t="str">
        <f>VLOOKUP($A24,'MG Universe'!$A$2:$R$9993,2)</f>
        <v>Procter &amp; Gamble Co</v>
      </c>
      <c r="C24" s="15" t="str">
        <f>VLOOKUP($A24,'MG Universe'!$A$2:$R$9993,3)</f>
        <v>C</v>
      </c>
      <c r="D24" s="15" t="str">
        <f>VLOOKUP($A24,'MG Universe'!$A$2:$R$9993,4)</f>
        <v>S</v>
      </c>
      <c r="E24" s="15" t="str">
        <f>VLOOKUP($A24,'MG Universe'!$A$2:$R$9993,5)</f>
        <v>O</v>
      </c>
      <c r="F24" s="16" t="str">
        <f>VLOOKUP($A24,'MG Universe'!$A$2:$R$9993,6)</f>
        <v>SO</v>
      </c>
      <c r="G24" s="85">
        <f>VLOOKUP($A24,'MG Universe'!$A$2:$R$9993,7)</f>
        <v>42559</v>
      </c>
      <c r="H24" s="18">
        <f>VLOOKUP($A24,'MG Universe'!$A$2:$R$9993,8)</f>
        <v>17.2</v>
      </c>
      <c r="I24" s="18">
        <f>VLOOKUP($A24,'MG Universe'!$A$2:$R$9993,9)</f>
        <v>91.07</v>
      </c>
      <c r="J24" s="19">
        <f>VLOOKUP($A24,'MG Universe'!$A$2:$R$9993,10)</f>
        <v>5.2948000000000004</v>
      </c>
      <c r="K24" s="86">
        <f>VLOOKUP($A24,'MG Universe'!$A$2:$R$9993,11)</f>
        <v>26.47</v>
      </c>
      <c r="L24" s="19">
        <f>VLOOKUP($A24,'MG Universe'!$A$2:$R$9993,12)</f>
        <v>2.9100000000000001E-2</v>
      </c>
      <c r="M24" s="87">
        <f>VLOOKUP($A24,'MG Universe'!$A$2:$R$9993,13)</f>
        <v>0.6</v>
      </c>
      <c r="N24" s="88">
        <f>VLOOKUP($A24,'MG Universe'!$A$2:$R$9993,14)</f>
        <v>1.0900000000000001</v>
      </c>
      <c r="O24" s="18">
        <f>VLOOKUP($A24,'MG Universe'!$A$2:$R$9993,15)</f>
        <v>-11.99</v>
      </c>
      <c r="P24" s="19">
        <f>VLOOKUP($A24,'MG Universe'!$A$2:$R$9993,16)</f>
        <v>8.9899999999999994E-2</v>
      </c>
      <c r="Q24" s="89">
        <f>VLOOKUP($A24,'MG Universe'!$A$2:$R$9993,17)</f>
        <v>20</v>
      </c>
      <c r="R24" s="18">
        <f>VLOOKUP($A24,'MG Universe'!$A$2:$R$9993,18)</f>
        <v>42.64</v>
      </c>
    </row>
    <row r="25" spans="1:18" x14ac:dyDescent="0.55000000000000004">
      <c r="A25" s="14" t="s">
        <v>992</v>
      </c>
      <c r="B25" s="15" t="str">
        <f>VLOOKUP($A25,'MG Universe'!$A$2:$R$9993,2)</f>
        <v>Travelers Companies Inc</v>
      </c>
      <c r="C25" s="15" t="str">
        <f>VLOOKUP($A25,'MG Universe'!$A$2:$R$9993,3)</f>
        <v>A-</v>
      </c>
      <c r="D25" s="15" t="str">
        <f>VLOOKUP($A25,'MG Universe'!$A$2:$R$9993,4)</f>
        <v>D</v>
      </c>
      <c r="E25" s="15" t="str">
        <f>VLOOKUP($A25,'MG Universe'!$A$2:$R$9993,5)</f>
        <v>U</v>
      </c>
      <c r="F25" s="16" t="str">
        <f>VLOOKUP($A25,'MG Universe'!$A$2:$R$9993,6)</f>
        <v>DU</v>
      </c>
      <c r="G25" s="85">
        <f>VLOOKUP($A25,'MG Universe'!$A$2:$R$9993,7)</f>
        <v>42705</v>
      </c>
      <c r="H25" s="18">
        <f>VLOOKUP($A25,'MG Universe'!$A$2:$R$9993,8)</f>
        <v>320.64999999999998</v>
      </c>
      <c r="I25" s="18">
        <f>VLOOKUP($A25,'MG Universe'!$A$2:$R$9993,9)</f>
        <v>122.24</v>
      </c>
      <c r="J25" s="19">
        <f>VLOOKUP($A25,'MG Universe'!$A$2:$R$9993,10)</f>
        <v>0.38119999999999998</v>
      </c>
      <c r="K25" s="86">
        <f>VLOOKUP($A25,'MG Universe'!$A$2:$R$9993,11)</f>
        <v>12.39</v>
      </c>
      <c r="L25" s="19">
        <f>VLOOKUP($A25,'MG Universe'!$A$2:$R$9993,12)</f>
        <v>1.6E-2</v>
      </c>
      <c r="M25" s="87">
        <f>VLOOKUP($A25,'MG Universe'!$A$2:$R$9993,13)</f>
        <v>1.1000000000000001</v>
      </c>
      <c r="N25" s="88" t="str">
        <f>VLOOKUP($A25,'MG Universe'!$A$2:$R$9993,14)</f>
        <v>N/A</v>
      </c>
      <c r="O25" s="18" t="str">
        <f>VLOOKUP($A25,'MG Universe'!$A$2:$R$9993,15)</f>
        <v>N/A</v>
      </c>
      <c r="P25" s="19">
        <f>VLOOKUP($A25,'MG Universe'!$A$2:$R$9993,16)</f>
        <v>1.9400000000000001E-2</v>
      </c>
      <c r="Q25" s="89">
        <f>VLOOKUP($A25,'MG Universe'!$A$2:$R$9993,17)</f>
        <v>1</v>
      </c>
      <c r="R25" s="18">
        <f>VLOOKUP($A25,'MG Universe'!$A$2:$R$9993,18)</f>
        <v>134.38</v>
      </c>
    </row>
    <row r="26" spans="1:18" x14ac:dyDescent="0.55000000000000004">
      <c r="A26" s="14" t="s">
        <v>1012</v>
      </c>
      <c r="B26" s="15" t="str">
        <f>VLOOKUP($A26,'MG Universe'!$A$2:$R$9993,2)</f>
        <v>UnitedHealth Group Inc</v>
      </c>
      <c r="C26" s="15" t="str">
        <f>VLOOKUP($A26,'MG Universe'!$A$2:$R$9993,3)</f>
        <v>D+</v>
      </c>
      <c r="D26" s="15" t="str">
        <f>VLOOKUP($A26,'MG Universe'!$A$2:$R$9993,4)</f>
        <v>S</v>
      </c>
      <c r="E26" s="15" t="str">
        <f>VLOOKUP($A26,'MG Universe'!$A$2:$R$9993,5)</f>
        <v>F</v>
      </c>
      <c r="F26" s="16" t="str">
        <f>VLOOKUP($A26,'MG Universe'!$A$2:$R$9993,6)</f>
        <v>SF</v>
      </c>
      <c r="G26" s="85">
        <f>VLOOKUP($A26,'MG Universe'!$A$2:$R$9993,7)</f>
        <v>42794</v>
      </c>
      <c r="H26" s="18">
        <f>VLOOKUP($A26,'MG Universe'!$A$2:$R$9993,8)</f>
        <v>173.14</v>
      </c>
      <c r="I26" s="18">
        <f>VLOOKUP($A26,'MG Universe'!$A$2:$R$9993,9)</f>
        <v>165.38</v>
      </c>
      <c r="J26" s="19">
        <f>VLOOKUP($A26,'MG Universe'!$A$2:$R$9993,10)</f>
        <v>0.95520000000000005</v>
      </c>
      <c r="K26" s="86">
        <f>VLOOKUP($A26,'MG Universe'!$A$2:$R$9993,11)</f>
        <v>22.32</v>
      </c>
      <c r="L26" s="19">
        <f>VLOOKUP($A26,'MG Universe'!$A$2:$R$9993,12)</f>
        <v>1.44E-2</v>
      </c>
      <c r="M26" s="87">
        <f>VLOOKUP($A26,'MG Universe'!$A$2:$R$9993,13)</f>
        <v>0.7</v>
      </c>
      <c r="N26" s="88">
        <f>VLOOKUP($A26,'MG Universe'!$A$2:$R$9993,14)</f>
        <v>0.69</v>
      </c>
      <c r="O26" s="18">
        <f>VLOOKUP($A26,'MG Universe'!$A$2:$R$9993,15)</f>
        <v>-52.33</v>
      </c>
      <c r="P26" s="19">
        <f>VLOOKUP($A26,'MG Universe'!$A$2:$R$9993,16)</f>
        <v>6.9099999999999995E-2</v>
      </c>
      <c r="Q26" s="89">
        <f>VLOOKUP($A26,'MG Universe'!$A$2:$R$9993,17)</f>
        <v>8</v>
      </c>
      <c r="R26" s="18">
        <f>VLOOKUP($A26,'MG Universe'!$A$2:$R$9993,18)</f>
        <v>92.37</v>
      </c>
    </row>
    <row r="27" spans="1:18" x14ac:dyDescent="0.55000000000000004">
      <c r="A27" s="14" t="s">
        <v>1026</v>
      </c>
      <c r="B27" s="15" t="str">
        <f>VLOOKUP($A27,'MG Universe'!$A$2:$R$9993,2)</f>
        <v>United Technologies Corporation</v>
      </c>
      <c r="C27" s="15" t="str">
        <f>VLOOKUP($A27,'MG Universe'!$A$2:$R$9993,3)</f>
        <v>A</v>
      </c>
      <c r="D27" s="15" t="str">
        <f>VLOOKUP($A27,'MG Universe'!$A$2:$R$9993,4)</f>
        <v>D</v>
      </c>
      <c r="E27" s="15" t="str">
        <f>VLOOKUP($A27,'MG Universe'!$A$2:$R$9993,5)</f>
        <v>U</v>
      </c>
      <c r="F27" s="16" t="str">
        <f>VLOOKUP($A27,'MG Universe'!$A$2:$R$9993,6)</f>
        <v>DU</v>
      </c>
      <c r="G27" s="85">
        <f>VLOOKUP($A27,'MG Universe'!$A$2:$R$9993,7)</f>
        <v>42508</v>
      </c>
      <c r="H27" s="18">
        <f>VLOOKUP($A27,'MG Universe'!$A$2:$R$9993,8)</f>
        <v>174.94</v>
      </c>
      <c r="I27" s="18">
        <f>VLOOKUP($A27,'MG Universe'!$A$2:$R$9993,9)</f>
        <v>112.55</v>
      </c>
      <c r="J27" s="19">
        <f>VLOOKUP($A27,'MG Universe'!$A$2:$R$9993,10)</f>
        <v>0.64339999999999997</v>
      </c>
      <c r="K27" s="86">
        <f>VLOOKUP($A27,'MG Universe'!$A$2:$R$9993,11)</f>
        <v>14.71</v>
      </c>
      <c r="L27" s="19">
        <f>VLOOKUP($A27,'MG Universe'!$A$2:$R$9993,12)</f>
        <v>2.2700000000000001E-2</v>
      </c>
      <c r="M27" s="87">
        <f>VLOOKUP($A27,'MG Universe'!$A$2:$R$9993,13)</f>
        <v>1.1000000000000001</v>
      </c>
      <c r="N27" s="88">
        <f>VLOOKUP($A27,'MG Universe'!$A$2:$R$9993,14)</f>
        <v>1.34</v>
      </c>
      <c r="O27" s="18">
        <f>VLOOKUP($A27,'MG Universe'!$A$2:$R$9993,15)</f>
        <v>-39.33</v>
      </c>
      <c r="P27" s="19">
        <f>VLOOKUP($A27,'MG Universe'!$A$2:$R$9993,16)</f>
        <v>3.1099999999999999E-2</v>
      </c>
      <c r="Q27" s="89">
        <f>VLOOKUP($A27,'MG Universe'!$A$2:$R$9993,17)</f>
        <v>20</v>
      </c>
      <c r="R27" s="18">
        <f>VLOOKUP($A27,'MG Universe'!$A$2:$R$9993,18)</f>
        <v>79.77</v>
      </c>
    </row>
    <row r="28" spans="1:18" x14ac:dyDescent="0.55000000000000004">
      <c r="A28" s="14" t="s">
        <v>1028</v>
      </c>
      <c r="B28" s="15" t="str">
        <f>VLOOKUP($A28,'MG Universe'!$A$2:$R$9993,2)</f>
        <v>Visa Inc</v>
      </c>
      <c r="C28" s="15" t="str">
        <f>VLOOKUP($A28,'MG Universe'!$A$2:$R$9993,3)</f>
        <v>C</v>
      </c>
      <c r="D28" s="15" t="str">
        <f>VLOOKUP($A28,'MG Universe'!$A$2:$R$9993,4)</f>
        <v>E</v>
      </c>
      <c r="E28" s="15" t="str">
        <f>VLOOKUP($A28,'MG Universe'!$A$2:$R$9993,5)</f>
        <v>F</v>
      </c>
      <c r="F28" s="16" t="str">
        <f>VLOOKUP($A28,'MG Universe'!$A$2:$R$9993,6)</f>
        <v>EF</v>
      </c>
      <c r="G28" s="85">
        <f>VLOOKUP($A28,'MG Universe'!$A$2:$R$9993,7)</f>
        <v>42547</v>
      </c>
      <c r="H28" s="18">
        <f>VLOOKUP($A28,'MG Universe'!$A$2:$R$9993,8)</f>
        <v>89.37</v>
      </c>
      <c r="I28" s="18">
        <f>VLOOKUP($A28,'MG Universe'!$A$2:$R$9993,9)</f>
        <v>87.94</v>
      </c>
      <c r="J28" s="19">
        <f>VLOOKUP($A28,'MG Universe'!$A$2:$R$9993,10)</f>
        <v>0.98399999999999999</v>
      </c>
      <c r="K28" s="86">
        <f>VLOOKUP($A28,'MG Universe'!$A$2:$R$9993,11)</f>
        <v>37.909999999999997</v>
      </c>
      <c r="L28" s="19">
        <f>VLOOKUP($A28,'MG Universe'!$A$2:$R$9993,12)</f>
        <v>1.5699999999999999E-2</v>
      </c>
      <c r="M28" s="87">
        <f>VLOOKUP($A28,'MG Universe'!$A$2:$R$9993,13)</f>
        <v>1</v>
      </c>
      <c r="N28" s="88">
        <f>VLOOKUP($A28,'MG Universe'!$A$2:$R$9993,14)</f>
        <v>4.74</v>
      </c>
      <c r="O28" s="18">
        <f>VLOOKUP($A28,'MG Universe'!$A$2:$R$9993,15)</f>
        <v>-0.37</v>
      </c>
      <c r="P28" s="19">
        <f>VLOOKUP($A28,'MG Universe'!$A$2:$R$9993,16)</f>
        <v>0.14699999999999999</v>
      </c>
      <c r="Q28" s="89">
        <f>VLOOKUP($A28,'MG Universe'!$A$2:$R$9993,17)</f>
        <v>8</v>
      </c>
      <c r="R28" s="18">
        <f>VLOOKUP($A28,'MG Universe'!$A$2:$R$9993,18)</f>
        <v>28.51</v>
      </c>
    </row>
    <row r="29" spans="1:18" x14ac:dyDescent="0.55000000000000004">
      <c r="A29" s="14" t="s">
        <v>1048</v>
      </c>
      <c r="B29" s="15" t="str">
        <f>VLOOKUP($A29,'MG Universe'!$A$2:$R$9993,2)</f>
        <v>Verizon Communications Inc.</v>
      </c>
      <c r="C29" s="15" t="str">
        <f>VLOOKUP($A29,'MG Universe'!$A$2:$R$9993,3)</f>
        <v>C</v>
      </c>
      <c r="D29" s="15" t="str">
        <f>VLOOKUP($A29,'MG Universe'!$A$2:$R$9993,4)</f>
        <v>S</v>
      </c>
      <c r="E29" s="15" t="str">
        <f>VLOOKUP($A29,'MG Universe'!$A$2:$R$9993,5)</f>
        <v>U</v>
      </c>
      <c r="F29" s="16" t="str">
        <f>VLOOKUP($A29,'MG Universe'!$A$2:$R$9993,6)</f>
        <v>SU</v>
      </c>
      <c r="G29" s="85">
        <f>VLOOKUP($A29,'MG Universe'!$A$2:$R$9993,7)</f>
        <v>42579</v>
      </c>
      <c r="H29" s="18">
        <f>VLOOKUP($A29,'MG Universe'!$A$2:$R$9993,8)</f>
        <v>124.1</v>
      </c>
      <c r="I29" s="18">
        <f>VLOOKUP($A29,'MG Universe'!$A$2:$R$9993,9)</f>
        <v>49.63</v>
      </c>
      <c r="J29" s="19">
        <f>VLOOKUP($A29,'MG Universe'!$A$2:$R$9993,10)</f>
        <v>0.39989999999999998</v>
      </c>
      <c r="K29" s="86">
        <f>VLOOKUP($A29,'MG Universe'!$A$2:$R$9993,11)</f>
        <v>15.41</v>
      </c>
      <c r="L29" s="19">
        <f>VLOOKUP($A29,'MG Universe'!$A$2:$R$9993,12)</f>
        <v>4.5499999999999999E-2</v>
      </c>
      <c r="M29" s="87">
        <f>VLOOKUP($A29,'MG Universe'!$A$2:$R$9993,13)</f>
        <v>0.4</v>
      </c>
      <c r="N29" s="88">
        <f>VLOOKUP($A29,'MG Universe'!$A$2:$R$9993,14)</f>
        <v>0.61</v>
      </c>
      <c r="O29" s="18">
        <f>VLOOKUP($A29,'MG Universe'!$A$2:$R$9993,15)</f>
        <v>-46.95</v>
      </c>
      <c r="P29" s="19">
        <f>VLOOKUP($A29,'MG Universe'!$A$2:$R$9993,16)</f>
        <v>3.4599999999999999E-2</v>
      </c>
      <c r="Q29" s="89">
        <f>VLOOKUP($A29,'MG Universe'!$A$2:$R$9993,17)</f>
        <v>10</v>
      </c>
      <c r="R29" s="18">
        <f>VLOOKUP($A29,'MG Universe'!$A$2:$R$9993,18)</f>
        <v>18.03</v>
      </c>
    </row>
    <row r="30" spans="1:18" x14ac:dyDescent="0.55000000000000004">
      <c r="A30" s="14" t="s">
        <v>1068</v>
      </c>
      <c r="B30" s="15" t="str">
        <f>VLOOKUP($A30,'MG Universe'!$A$2:$R$9993,2)</f>
        <v>Wal-Mart Stores Inc</v>
      </c>
      <c r="C30" s="15" t="str">
        <f>VLOOKUP($A30,'MG Universe'!$A$2:$R$9993,3)</f>
        <v>C</v>
      </c>
      <c r="D30" s="15" t="str">
        <f>VLOOKUP($A30,'MG Universe'!$A$2:$R$9993,4)</f>
        <v>S</v>
      </c>
      <c r="E30" s="15" t="str">
        <f>VLOOKUP($A30,'MG Universe'!$A$2:$R$9993,5)</f>
        <v>O</v>
      </c>
      <c r="F30" s="16" t="str">
        <f>VLOOKUP($A30,'MG Universe'!$A$2:$R$9993,6)</f>
        <v>SO</v>
      </c>
      <c r="G30" s="85">
        <f>VLOOKUP($A30,'MG Universe'!$A$2:$R$9993,7)</f>
        <v>42510</v>
      </c>
      <c r="H30" s="18">
        <f>VLOOKUP($A30,'MG Universe'!$A$2:$R$9993,8)</f>
        <v>39.549999999999997</v>
      </c>
      <c r="I30" s="18">
        <f>VLOOKUP($A30,'MG Universe'!$A$2:$R$9993,9)</f>
        <v>70.930000000000007</v>
      </c>
      <c r="J30" s="19">
        <f>VLOOKUP($A30,'MG Universe'!$A$2:$R$9993,10)</f>
        <v>1.7934000000000001</v>
      </c>
      <c r="K30" s="86">
        <f>VLOOKUP($A30,'MG Universe'!$A$2:$R$9993,11)</f>
        <v>15.66</v>
      </c>
      <c r="L30" s="19">
        <f>VLOOKUP($A30,'MG Universe'!$A$2:$R$9993,12)</f>
        <v>2.76E-2</v>
      </c>
      <c r="M30" s="87">
        <f>VLOOKUP($A30,'MG Universe'!$A$2:$R$9993,13)</f>
        <v>0.1</v>
      </c>
      <c r="N30" s="88">
        <f>VLOOKUP($A30,'MG Universe'!$A$2:$R$9993,14)</f>
        <v>0.93</v>
      </c>
      <c r="O30" s="18">
        <f>VLOOKUP($A30,'MG Universe'!$A$2:$R$9993,15)</f>
        <v>-18.28</v>
      </c>
      <c r="P30" s="19">
        <f>VLOOKUP($A30,'MG Universe'!$A$2:$R$9993,16)</f>
        <v>3.5799999999999998E-2</v>
      </c>
      <c r="Q30" s="89">
        <f>VLOOKUP($A30,'MG Universe'!$A$2:$R$9993,17)</f>
        <v>20</v>
      </c>
      <c r="R30" s="18">
        <f>VLOOKUP($A30,'MG Universe'!$A$2:$R$9993,18)</f>
        <v>47.52</v>
      </c>
    </row>
    <row r="31" spans="1:18" x14ac:dyDescent="0.55000000000000004">
      <c r="A31" s="14" t="s">
        <v>1095</v>
      </c>
      <c r="B31" s="15" t="str">
        <f>VLOOKUP($A31,'MG Universe'!$A$2:$R$9993,2)</f>
        <v>Exxon Mobil Corporation</v>
      </c>
      <c r="C31" s="15" t="str">
        <f>VLOOKUP($A31,'MG Universe'!$A$2:$R$9993,3)</f>
        <v>D+</v>
      </c>
      <c r="D31" s="15" t="str">
        <f>VLOOKUP($A31,'MG Universe'!$A$2:$R$9993,4)</f>
        <v>S</v>
      </c>
      <c r="E31" s="15" t="str">
        <f>VLOOKUP($A31,'MG Universe'!$A$2:$R$9993,5)</f>
        <v>O</v>
      </c>
      <c r="F31" s="16" t="str">
        <f>VLOOKUP($A31,'MG Universe'!$A$2:$R$9993,6)</f>
        <v>SO</v>
      </c>
      <c r="G31" s="85">
        <f>VLOOKUP($A31,'MG Universe'!$A$2:$R$9993,7)</f>
        <v>42775</v>
      </c>
      <c r="H31" s="18">
        <f>VLOOKUP($A31,'MG Universe'!$A$2:$R$9993,8)</f>
        <v>0</v>
      </c>
      <c r="I31" s="18">
        <f>VLOOKUP($A31,'MG Universe'!$A$2:$R$9993,9)</f>
        <v>81.319999999999993</v>
      </c>
      <c r="J31" s="19" t="str">
        <f>VLOOKUP($A31,'MG Universe'!$A$2:$R$9993,10)</f>
        <v>N/A</v>
      </c>
      <c r="K31" s="86">
        <f>VLOOKUP($A31,'MG Universe'!$A$2:$R$9993,11)</f>
        <v>16.77</v>
      </c>
      <c r="L31" s="19">
        <f>VLOOKUP($A31,'MG Universe'!$A$2:$R$9993,12)</f>
        <v>3.6400000000000002E-2</v>
      </c>
      <c r="M31" s="87">
        <f>VLOOKUP($A31,'MG Universe'!$A$2:$R$9993,13)</f>
        <v>0.9</v>
      </c>
      <c r="N31" s="88">
        <f>VLOOKUP($A31,'MG Universe'!$A$2:$R$9993,14)</f>
        <v>0.86</v>
      </c>
      <c r="O31" s="18">
        <f>VLOOKUP($A31,'MG Universe'!$A$2:$R$9993,15)</f>
        <v>-30.12</v>
      </c>
      <c r="P31" s="19">
        <f>VLOOKUP($A31,'MG Universe'!$A$2:$R$9993,16)</f>
        <v>4.1300000000000003E-2</v>
      </c>
      <c r="Q31" s="89">
        <f>VLOOKUP($A31,'MG Universe'!$A$2:$R$9993,17)</f>
        <v>14</v>
      </c>
      <c r="R31" s="18">
        <f>VLOOKUP($A31,'MG Universe'!$A$2:$R$9993,18)</f>
        <v>43.35</v>
      </c>
    </row>
    <row r="33" spans="1:2" x14ac:dyDescent="0.55000000000000004">
      <c r="A33" s="20" t="s">
        <v>1113</v>
      </c>
      <c r="B33">
        <f>SUM(I2:I31)/'Market Overview'!B18</f>
        <v>0.14602128362924893</v>
      </c>
    </row>
  </sheetData>
  <autoFilter ref="A1:R31">
    <sortState ref="A2:R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6"/>
  <sheetViews>
    <sheetView workbookViewId="0"/>
  </sheetViews>
  <sheetFormatPr defaultRowHeight="14.4" x14ac:dyDescent="0.55000000000000004"/>
  <cols>
    <col min="1" max="1" width="7.68359375" style="1" bestFit="1" customWidth="1"/>
    <col min="2" max="2" width="40.68359375" bestFit="1" customWidth="1"/>
    <col min="3" max="3" width="13.15625" customWidth="1"/>
    <col min="4" max="4" width="8.26171875" bestFit="1" customWidth="1"/>
    <col min="5" max="5" width="8.15625" bestFit="1" customWidth="1"/>
    <col min="6" max="6" width="8" bestFit="1" customWidth="1"/>
    <col min="7" max="7" width="10.68359375" bestFit="1" customWidth="1"/>
    <col min="8" max="9" width="10.578125" bestFit="1" customWidth="1"/>
    <col min="10" max="10" width="9.83984375" bestFit="1" customWidth="1"/>
    <col min="11" max="11" width="7" bestFit="1" customWidth="1"/>
    <col min="12" max="12" width="7.68359375" bestFit="1" customWidth="1"/>
    <col min="13" max="13" width="5.578125" bestFit="1" customWidth="1"/>
    <col min="14" max="14" width="7.68359375" bestFit="1" customWidth="1"/>
    <col min="15" max="15" width="11.26171875" bestFit="1" customWidth="1"/>
    <col min="16" max="16" width="10.15625" bestFit="1" customWidth="1"/>
    <col min="17" max="17" width="11.83984375" bestFit="1" customWidth="1"/>
    <col min="18" max="18" width="9" bestFit="1" customWidth="1"/>
  </cols>
  <sheetData>
    <row r="1" spans="1:18" ht="57.6" x14ac:dyDescent="0.55000000000000004">
      <c r="A1" s="23" t="str">
        <f>'MG Universe'!A1</f>
        <v>Ticker</v>
      </c>
      <c r="B1" s="126" t="str">
        <f>'MG Universe'!B1</f>
        <v>Name with Link</v>
      </c>
      <c r="C1" s="23" t="s">
        <v>21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55000000000000004">
      <c r="A2" s="15" t="s">
        <v>84</v>
      </c>
      <c r="B2" s="127" t="str">
        <f>VLOOKUP($A2,'MG Universe'!$A$2:$R$9993,2)</f>
        <v>Agilent Technologies Inc</v>
      </c>
      <c r="C2" s="15" t="str">
        <f>VLOOKUP($A2,'MG Universe'!$A$2:$R$9993,3)</f>
        <v>C</v>
      </c>
      <c r="D2" s="15" t="str">
        <f>VLOOKUP($A2,'MG Universe'!$A$2:$R$9993,4)</f>
        <v>E</v>
      </c>
      <c r="E2" s="15" t="str">
        <f>VLOOKUP($A2,'MG Universe'!$A$2:$R$9993,5)</f>
        <v>O</v>
      </c>
      <c r="F2" s="16" t="str">
        <f>VLOOKUP($A2,'MG Universe'!$A$2:$R$9993,6)</f>
        <v>EO</v>
      </c>
      <c r="G2" s="85">
        <f>VLOOKUP($A2,'MG Universe'!$A$2:$R$9993,7)</f>
        <v>42776</v>
      </c>
      <c r="H2" s="18">
        <f>VLOOKUP($A2,'MG Universe'!$A$2:$R$9993,8)</f>
        <v>0.23</v>
      </c>
      <c r="I2" s="18">
        <f>VLOOKUP($A2,'MG Universe'!$A$2:$R$9993,9)</f>
        <v>51.3</v>
      </c>
      <c r="J2" s="19">
        <f>VLOOKUP($A2,'MG Universe'!$A$2:$R$9993,10)</f>
        <v>223.04349999999999</v>
      </c>
      <c r="K2" s="86">
        <f>VLOOKUP($A2,'MG Universe'!$A$2:$R$9993,11)</f>
        <v>31.09</v>
      </c>
      <c r="L2" s="19">
        <f>VLOOKUP($A2,'MG Universe'!$A$2:$R$9993,12)</f>
        <v>8.9999999999999993E-3</v>
      </c>
      <c r="M2" s="87">
        <f>VLOOKUP($A2,'MG Universe'!$A$2:$R$9993,13)</f>
        <v>1.2</v>
      </c>
      <c r="N2" s="88">
        <f>VLOOKUP($A2,'MG Universe'!$A$2:$R$9993,14)</f>
        <v>3.85</v>
      </c>
      <c r="O2" s="18">
        <f>VLOOKUP($A2,'MG Universe'!$A$2:$R$9993,15)</f>
        <v>0.23</v>
      </c>
      <c r="P2" s="19">
        <f>VLOOKUP($A2,'MG Universe'!$A$2:$R$9993,16)</f>
        <v>0.113</v>
      </c>
      <c r="Q2" s="89">
        <f>VLOOKUP($A2,'MG Universe'!$A$2:$R$9993,17)</f>
        <v>2</v>
      </c>
      <c r="R2" s="18">
        <f>VLOOKUP($A2,'MG Universe'!$A$2:$R$9993,18)</f>
        <v>24.52</v>
      </c>
    </row>
    <row r="3" spans="1:18" x14ac:dyDescent="0.55000000000000004">
      <c r="A3" s="15" t="s">
        <v>87</v>
      </c>
      <c r="B3" s="127" t="str">
        <f>VLOOKUP($A3,'MG Universe'!$A$2:$R$9993,2)</f>
        <v>American Airlines Group Inc</v>
      </c>
      <c r="C3" s="15" t="str">
        <f>VLOOKUP($A3,'MG Universe'!$A$2:$R$9993,3)</f>
        <v>C-</v>
      </c>
      <c r="D3" s="15" t="str">
        <f>VLOOKUP($A3,'MG Universe'!$A$2:$R$9993,4)</f>
        <v>S</v>
      </c>
      <c r="E3" s="15" t="str">
        <f>VLOOKUP($A3,'MG Universe'!$A$2:$R$9993,5)</f>
        <v>U</v>
      </c>
      <c r="F3" s="16" t="str">
        <f>VLOOKUP($A3,'MG Universe'!$A$2:$R$9993,6)</f>
        <v>SU</v>
      </c>
      <c r="G3" s="85">
        <f>VLOOKUP($A3,'MG Universe'!$A$2:$R$9993,7)</f>
        <v>42787</v>
      </c>
      <c r="H3" s="18">
        <f>VLOOKUP($A3,'MG Universe'!$A$2:$R$9993,8)</f>
        <v>189.98</v>
      </c>
      <c r="I3" s="18">
        <f>VLOOKUP($A3,'MG Universe'!$A$2:$R$9993,9)</f>
        <v>46.36</v>
      </c>
      <c r="J3" s="19">
        <f>VLOOKUP($A3,'MG Universe'!$A$2:$R$9993,10)</f>
        <v>0.24399999999999999</v>
      </c>
      <c r="K3" s="86">
        <f>VLOOKUP($A3,'MG Universe'!$A$2:$R$9993,11)</f>
        <v>9.4</v>
      </c>
      <c r="L3" s="19">
        <f>VLOOKUP($A3,'MG Universe'!$A$2:$R$9993,12)</f>
        <v>8.6E-3</v>
      </c>
      <c r="M3" s="87">
        <f>VLOOKUP($A3,'MG Universe'!$A$2:$R$9993,13)</f>
        <v>0.9</v>
      </c>
      <c r="N3" s="88">
        <f>VLOOKUP($A3,'MG Universe'!$A$2:$R$9993,14)</f>
        <v>0.74</v>
      </c>
      <c r="O3" s="18">
        <f>VLOOKUP($A3,'MG Universe'!$A$2:$R$9993,15)</f>
        <v>-71.7</v>
      </c>
      <c r="P3" s="19">
        <f>VLOOKUP($A3,'MG Universe'!$A$2:$R$9993,16)</f>
        <v>4.4999999999999997E-3</v>
      </c>
      <c r="Q3" s="89">
        <f>VLOOKUP($A3,'MG Universe'!$A$2:$R$9993,17)</f>
        <v>0</v>
      </c>
      <c r="R3" s="18">
        <f>VLOOKUP($A3,'MG Universe'!$A$2:$R$9993,18)</f>
        <v>26.07</v>
      </c>
    </row>
    <row r="4" spans="1:18" x14ac:dyDescent="0.55000000000000004">
      <c r="A4" s="15" t="s">
        <v>47</v>
      </c>
      <c r="B4" s="127" t="str">
        <f>VLOOKUP($A4,'MG Universe'!$A$2:$R$9993,2)</f>
        <v>Advance Auto Parts, Inc.</v>
      </c>
      <c r="C4" s="15" t="str">
        <f>VLOOKUP($A4,'MG Universe'!$A$2:$R$9993,3)</f>
        <v>C-</v>
      </c>
      <c r="D4" s="15" t="str">
        <f>VLOOKUP($A4,'MG Universe'!$A$2:$R$9993,4)</f>
        <v>E</v>
      </c>
      <c r="E4" s="15" t="str">
        <f>VLOOKUP($A4,'MG Universe'!$A$2:$R$9993,5)</f>
        <v>O</v>
      </c>
      <c r="F4" s="16" t="str">
        <f>VLOOKUP($A4,'MG Universe'!$A$2:$R$9993,6)</f>
        <v>EO</v>
      </c>
      <c r="G4" s="85">
        <f>VLOOKUP($A4,'MG Universe'!$A$2:$R$9993,7)</f>
        <v>42694</v>
      </c>
      <c r="H4" s="18">
        <f>VLOOKUP($A4,'MG Universe'!$A$2:$R$9993,8)</f>
        <v>128.71</v>
      </c>
      <c r="I4" s="18">
        <f>VLOOKUP($A4,'MG Universe'!$A$2:$R$9993,9)</f>
        <v>156.61000000000001</v>
      </c>
      <c r="J4" s="19">
        <f>VLOOKUP($A4,'MG Universe'!$A$2:$R$9993,10)</f>
        <v>1.2168000000000001</v>
      </c>
      <c r="K4" s="86">
        <f>VLOOKUP($A4,'MG Universe'!$A$2:$R$9993,11)</f>
        <v>25.14</v>
      </c>
      <c r="L4" s="19">
        <f>VLOOKUP($A4,'MG Universe'!$A$2:$R$9993,12)</f>
        <v>1.5E-3</v>
      </c>
      <c r="M4" s="87">
        <f>VLOOKUP($A4,'MG Universe'!$A$2:$R$9993,13)</f>
        <v>1.1000000000000001</v>
      </c>
      <c r="N4" s="88">
        <f>VLOOKUP($A4,'MG Universe'!$A$2:$R$9993,14)</f>
        <v>1.37</v>
      </c>
      <c r="O4" s="18">
        <f>VLOOKUP($A4,'MG Universe'!$A$2:$R$9993,15)</f>
        <v>-4.0199999999999996</v>
      </c>
      <c r="P4" s="19">
        <f>VLOOKUP($A4,'MG Universe'!$A$2:$R$9993,16)</f>
        <v>8.3199999999999996E-2</v>
      </c>
      <c r="Q4" s="89">
        <f>VLOOKUP($A4,'MG Universe'!$A$2:$R$9993,17)</f>
        <v>0</v>
      </c>
      <c r="R4" s="18">
        <f>VLOOKUP($A4,'MG Universe'!$A$2:$R$9993,18)</f>
        <v>74.61</v>
      </c>
    </row>
    <row r="5" spans="1:18" x14ac:dyDescent="0.55000000000000004">
      <c r="A5" s="15" t="s">
        <v>90</v>
      </c>
      <c r="B5" s="127" t="str">
        <f>VLOOKUP($A5,'MG Universe'!$A$2:$R$9993,2)</f>
        <v>Apple Inc.</v>
      </c>
      <c r="C5" s="15" t="str">
        <f>VLOOKUP($A5,'MG Universe'!$A$2:$R$9993,3)</f>
        <v>C-</v>
      </c>
      <c r="D5" s="15" t="str">
        <f>VLOOKUP($A5,'MG Universe'!$A$2:$R$9993,4)</f>
        <v>S</v>
      </c>
      <c r="E5" s="15" t="str">
        <f>VLOOKUP($A5,'MG Universe'!$A$2:$R$9993,5)</f>
        <v>U</v>
      </c>
      <c r="F5" s="16" t="str">
        <f>VLOOKUP($A5,'MG Universe'!$A$2:$R$9993,6)</f>
        <v>SU</v>
      </c>
      <c r="G5" s="85">
        <f>VLOOKUP($A5,'MG Universe'!$A$2:$R$9993,7)</f>
        <v>42759</v>
      </c>
      <c r="H5" s="18">
        <f>VLOOKUP($A5,'MG Universe'!$A$2:$R$9993,8)</f>
        <v>231.48</v>
      </c>
      <c r="I5" s="18">
        <f>VLOOKUP($A5,'MG Universe'!$A$2:$R$9993,9)</f>
        <v>136.99</v>
      </c>
      <c r="J5" s="19">
        <f>VLOOKUP($A5,'MG Universe'!$A$2:$R$9993,10)</f>
        <v>0.59179999999999999</v>
      </c>
      <c r="K5" s="86">
        <f>VLOOKUP($A5,'MG Universe'!$A$2:$R$9993,11)</f>
        <v>17.170000000000002</v>
      </c>
      <c r="L5" s="19">
        <f>VLOOKUP($A5,'MG Universe'!$A$2:$R$9993,12)</f>
        <v>1.5900000000000001E-2</v>
      </c>
      <c r="M5" s="87">
        <f>VLOOKUP($A5,'MG Universe'!$A$2:$R$9993,13)</f>
        <v>1.3</v>
      </c>
      <c r="N5" s="88">
        <f>VLOOKUP($A5,'MG Universe'!$A$2:$R$9993,14)</f>
        <v>1.35</v>
      </c>
      <c r="O5" s="18">
        <f>VLOOKUP($A5,'MG Universe'!$A$2:$R$9993,15)</f>
        <v>-15.74</v>
      </c>
      <c r="P5" s="19">
        <f>VLOOKUP($A5,'MG Universe'!$A$2:$R$9993,16)</f>
        <v>4.3299999999999998E-2</v>
      </c>
      <c r="Q5" s="89">
        <f>VLOOKUP($A5,'MG Universe'!$A$2:$R$9993,17)</f>
        <v>6</v>
      </c>
      <c r="R5" s="18">
        <f>VLOOKUP($A5,'MG Universe'!$A$2:$R$9993,18)</f>
        <v>65.98</v>
      </c>
    </row>
    <row r="6" spans="1:18" x14ac:dyDescent="0.55000000000000004">
      <c r="A6" s="15" t="s">
        <v>92</v>
      </c>
      <c r="B6" s="127" t="str">
        <f>VLOOKUP($A6,'MG Universe'!$A$2:$R$9993,2)</f>
        <v>AbbVie Inc</v>
      </c>
      <c r="C6" s="15" t="str">
        <f>VLOOKUP($A6,'MG Universe'!$A$2:$R$9993,3)</f>
        <v>B-</v>
      </c>
      <c r="D6" s="15" t="str">
        <f>VLOOKUP($A6,'MG Universe'!$A$2:$R$9993,4)</f>
        <v>E</v>
      </c>
      <c r="E6" s="15" t="str">
        <f>VLOOKUP($A6,'MG Universe'!$A$2:$R$9993,5)</f>
        <v>F</v>
      </c>
      <c r="F6" s="16" t="str">
        <f>VLOOKUP($A6,'MG Universe'!$A$2:$R$9993,6)</f>
        <v>EF</v>
      </c>
      <c r="G6" s="85">
        <f>VLOOKUP($A6,'MG Universe'!$A$2:$R$9993,7)</f>
        <v>42571</v>
      </c>
      <c r="H6" s="18">
        <f>VLOOKUP($A6,'MG Universe'!$A$2:$R$9993,8)</f>
        <v>66.900000000000006</v>
      </c>
      <c r="I6" s="18">
        <f>VLOOKUP($A6,'MG Universe'!$A$2:$R$9993,9)</f>
        <v>61.84</v>
      </c>
      <c r="J6" s="19">
        <f>VLOOKUP($A6,'MG Universe'!$A$2:$R$9993,10)</f>
        <v>0.9244</v>
      </c>
      <c r="K6" s="86">
        <f>VLOOKUP($A6,'MG Universe'!$A$2:$R$9993,11)</f>
        <v>19.510000000000002</v>
      </c>
      <c r="L6" s="19">
        <f>VLOOKUP($A6,'MG Universe'!$A$2:$R$9993,12)</f>
        <v>3.4000000000000002E-2</v>
      </c>
      <c r="M6" s="87">
        <f>VLOOKUP($A6,'MG Universe'!$A$2:$R$9993,13)</f>
        <v>1.6</v>
      </c>
      <c r="N6" s="88">
        <f>VLOOKUP($A6,'MG Universe'!$A$2:$R$9993,14)</f>
        <v>1.56</v>
      </c>
      <c r="O6" s="18">
        <f>VLOOKUP($A6,'MG Universe'!$A$2:$R$9993,15)</f>
        <v>-19.97</v>
      </c>
      <c r="P6" s="19">
        <f>VLOOKUP($A6,'MG Universe'!$A$2:$R$9993,16)</f>
        <v>5.5E-2</v>
      </c>
      <c r="Q6" s="89">
        <f>VLOOKUP($A6,'MG Universe'!$A$2:$R$9993,17)</f>
        <v>4</v>
      </c>
      <c r="R6" s="18">
        <f>VLOOKUP($A6,'MG Universe'!$A$2:$R$9993,18)</f>
        <v>17.309999999999999</v>
      </c>
    </row>
    <row r="7" spans="1:18" x14ac:dyDescent="0.55000000000000004">
      <c r="A7" s="15" t="s">
        <v>94</v>
      </c>
      <c r="B7" s="127" t="str">
        <f>VLOOKUP($A7,'MG Universe'!$A$2:$R$9993,2)</f>
        <v>AmerisourceBergen Corp.</v>
      </c>
      <c r="C7" s="15" t="str">
        <f>VLOOKUP($A7,'MG Universe'!$A$2:$R$9993,3)</f>
        <v>F</v>
      </c>
      <c r="D7" s="15" t="str">
        <f>VLOOKUP($A7,'MG Universe'!$A$2:$R$9993,4)</f>
        <v>S</v>
      </c>
      <c r="E7" s="15" t="str">
        <f>VLOOKUP($A7,'MG Universe'!$A$2:$R$9993,5)</f>
        <v>O</v>
      </c>
      <c r="F7" s="16" t="str">
        <f>VLOOKUP($A7,'MG Universe'!$A$2:$R$9993,6)</f>
        <v>SO</v>
      </c>
      <c r="G7" s="85">
        <f>VLOOKUP($A7,'MG Universe'!$A$2:$R$9993,7)</f>
        <v>42582</v>
      </c>
      <c r="H7" s="18">
        <f>VLOOKUP($A7,'MG Universe'!$A$2:$R$9993,8)</f>
        <v>36.6</v>
      </c>
      <c r="I7" s="18">
        <f>VLOOKUP($A7,'MG Universe'!$A$2:$R$9993,9)</f>
        <v>91.51</v>
      </c>
      <c r="J7" s="19">
        <f>VLOOKUP($A7,'MG Universe'!$A$2:$R$9993,10)</f>
        <v>2.5003000000000002</v>
      </c>
      <c r="K7" s="86">
        <f>VLOOKUP($A7,'MG Universe'!$A$2:$R$9993,11)</f>
        <v>33.770000000000003</v>
      </c>
      <c r="L7" s="19">
        <f>VLOOKUP($A7,'MG Universe'!$A$2:$R$9993,12)</f>
        <v>1.38E-2</v>
      </c>
      <c r="M7" s="87">
        <f>VLOOKUP($A7,'MG Universe'!$A$2:$R$9993,13)</f>
        <v>0.8</v>
      </c>
      <c r="N7" s="88">
        <f>VLOOKUP($A7,'MG Universe'!$A$2:$R$9993,14)</f>
        <v>0.93</v>
      </c>
      <c r="O7" s="18">
        <f>VLOOKUP($A7,'MG Universe'!$A$2:$R$9993,15)</f>
        <v>-36.520000000000003</v>
      </c>
      <c r="P7" s="19">
        <f>VLOOKUP($A7,'MG Universe'!$A$2:$R$9993,16)</f>
        <v>0.1263</v>
      </c>
      <c r="Q7" s="89">
        <f>VLOOKUP($A7,'MG Universe'!$A$2:$R$9993,17)</f>
        <v>11</v>
      </c>
      <c r="R7" s="18">
        <f>VLOOKUP($A7,'MG Universe'!$A$2:$R$9993,18)</f>
        <v>38.229999999999997</v>
      </c>
    </row>
    <row r="8" spans="1:18" x14ac:dyDescent="0.55000000000000004">
      <c r="A8" s="15" t="s">
        <v>96</v>
      </c>
      <c r="B8" s="127" t="str">
        <f>VLOOKUP($A8,'MG Universe'!$A$2:$R$9993,2)</f>
        <v>Abbott Laboratories</v>
      </c>
      <c r="C8" s="15" t="str">
        <f>VLOOKUP($A8,'MG Universe'!$A$2:$R$9993,3)</f>
        <v>D+</v>
      </c>
      <c r="D8" s="15" t="str">
        <f>VLOOKUP($A8,'MG Universe'!$A$2:$R$9993,4)</f>
        <v>S</v>
      </c>
      <c r="E8" s="15" t="str">
        <f>VLOOKUP($A8,'MG Universe'!$A$2:$R$9993,5)</f>
        <v>O</v>
      </c>
      <c r="F8" s="16" t="str">
        <f>VLOOKUP($A8,'MG Universe'!$A$2:$R$9993,6)</f>
        <v>SO</v>
      </c>
      <c r="G8" s="85">
        <f>VLOOKUP($A8,'MG Universe'!$A$2:$R$9993,7)</f>
        <v>42760</v>
      </c>
      <c r="H8" s="18">
        <f>VLOOKUP($A8,'MG Universe'!$A$2:$R$9993,8)</f>
        <v>0</v>
      </c>
      <c r="I8" s="18">
        <f>VLOOKUP($A8,'MG Universe'!$A$2:$R$9993,9)</f>
        <v>45.08</v>
      </c>
      <c r="J8" s="19" t="str">
        <f>VLOOKUP($A8,'MG Universe'!$A$2:$R$9993,10)</f>
        <v>N/A</v>
      </c>
      <c r="K8" s="86">
        <f>VLOOKUP($A8,'MG Universe'!$A$2:$R$9993,11)</f>
        <v>23.98</v>
      </c>
      <c r="L8" s="19">
        <f>VLOOKUP($A8,'MG Universe'!$A$2:$R$9993,12)</f>
        <v>2.2599999999999999E-2</v>
      </c>
      <c r="M8" s="87">
        <f>VLOOKUP($A8,'MG Universe'!$A$2:$R$9993,13)</f>
        <v>1.4</v>
      </c>
      <c r="N8" s="88">
        <f>VLOOKUP($A8,'MG Universe'!$A$2:$R$9993,14)</f>
        <v>1.56</v>
      </c>
      <c r="O8" s="18">
        <f>VLOOKUP($A8,'MG Universe'!$A$2:$R$9993,15)</f>
        <v>-3.89</v>
      </c>
      <c r="P8" s="19">
        <f>VLOOKUP($A8,'MG Universe'!$A$2:$R$9993,16)</f>
        <v>7.7399999999999997E-2</v>
      </c>
      <c r="Q8" s="89">
        <f>VLOOKUP($A8,'MG Universe'!$A$2:$R$9993,17)</f>
        <v>3</v>
      </c>
      <c r="R8" s="18">
        <f>VLOOKUP($A8,'MG Universe'!$A$2:$R$9993,18)</f>
        <v>18.079999999999998</v>
      </c>
    </row>
    <row r="9" spans="1:18" x14ac:dyDescent="0.55000000000000004">
      <c r="A9" s="15" t="s">
        <v>100</v>
      </c>
      <c r="B9" s="127" t="str">
        <f>VLOOKUP($A9,'MG Universe'!$A$2:$R$9993,2)</f>
        <v>Accenture Plc</v>
      </c>
      <c r="C9" s="15" t="str">
        <f>VLOOKUP($A9,'MG Universe'!$A$2:$R$9993,3)</f>
        <v>C+</v>
      </c>
      <c r="D9" s="15" t="str">
        <f>VLOOKUP($A9,'MG Universe'!$A$2:$R$9993,4)</f>
        <v>E</v>
      </c>
      <c r="E9" s="15" t="str">
        <f>VLOOKUP($A9,'MG Universe'!$A$2:$R$9993,5)</f>
        <v>F</v>
      </c>
      <c r="F9" s="16" t="str">
        <f>VLOOKUP($A9,'MG Universe'!$A$2:$R$9993,6)</f>
        <v>EF</v>
      </c>
      <c r="G9" s="85">
        <f>VLOOKUP($A9,'MG Universe'!$A$2:$R$9993,7)</f>
        <v>42720</v>
      </c>
      <c r="H9" s="18">
        <f>VLOOKUP($A9,'MG Universe'!$A$2:$R$9993,8)</f>
        <v>119.48</v>
      </c>
      <c r="I9" s="18">
        <f>VLOOKUP($A9,'MG Universe'!$A$2:$R$9993,9)</f>
        <v>122.5</v>
      </c>
      <c r="J9" s="19">
        <f>VLOOKUP($A9,'MG Universe'!$A$2:$R$9993,10)</f>
        <v>1.0253000000000001</v>
      </c>
      <c r="K9" s="86">
        <f>VLOOKUP($A9,'MG Universe'!$A$2:$R$9993,11)</f>
        <v>22.11</v>
      </c>
      <c r="L9" s="19">
        <f>VLOOKUP($A9,'MG Universe'!$A$2:$R$9993,12)</f>
        <v>1.7999999999999999E-2</v>
      </c>
      <c r="M9" s="87">
        <f>VLOOKUP($A9,'MG Universe'!$A$2:$R$9993,13)</f>
        <v>1.2</v>
      </c>
      <c r="N9" s="88">
        <f>VLOOKUP($A9,'MG Universe'!$A$2:$R$9993,14)</f>
        <v>1.35</v>
      </c>
      <c r="O9" s="18">
        <f>VLOOKUP($A9,'MG Universe'!$A$2:$R$9993,15)</f>
        <v>-1.61</v>
      </c>
      <c r="P9" s="19">
        <f>VLOOKUP($A9,'MG Universe'!$A$2:$R$9993,16)</f>
        <v>6.8099999999999994E-2</v>
      </c>
      <c r="Q9" s="89">
        <f>VLOOKUP($A9,'MG Universe'!$A$2:$R$9993,17)</f>
        <v>6</v>
      </c>
      <c r="R9" s="18">
        <f>VLOOKUP($A9,'MG Universe'!$A$2:$R$9993,18)</f>
        <v>39.24</v>
      </c>
    </row>
    <row r="10" spans="1:18" x14ac:dyDescent="0.55000000000000004">
      <c r="A10" s="15" t="s">
        <v>104</v>
      </c>
      <c r="B10" s="127" t="str">
        <f>VLOOKUP($A10,'MG Universe'!$A$2:$R$9993,2)</f>
        <v>Adobe Systems Incorporated</v>
      </c>
      <c r="C10" s="15" t="str">
        <f>VLOOKUP($A10,'MG Universe'!$A$2:$R$9993,3)</f>
        <v>C-</v>
      </c>
      <c r="D10" s="15" t="str">
        <f>VLOOKUP($A10,'MG Universe'!$A$2:$R$9993,4)</f>
        <v>E</v>
      </c>
      <c r="E10" s="15" t="str">
        <f>VLOOKUP($A10,'MG Universe'!$A$2:$R$9993,5)</f>
        <v>O</v>
      </c>
      <c r="F10" s="16" t="str">
        <f>VLOOKUP($A10,'MG Universe'!$A$2:$R$9993,6)</f>
        <v>EO</v>
      </c>
      <c r="G10" s="85">
        <f>VLOOKUP($A10,'MG Universe'!$A$2:$R$9993,7)</f>
        <v>42788</v>
      </c>
      <c r="H10" s="18">
        <f>VLOOKUP($A10,'MG Universe'!$A$2:$R$9993,8)</f>
        <v>46.55</v>
      </c>
      <c r="I10" s="18">
        <f>VLOOKUP($A10,'MG Universe'!$A$2:$R$9993,9)</f>
        <v>118.34</v>
      </c>
      <c r="J10" s="19">
        <f>VLOOKUP($A10,'MG Universe'!$A$2:$R$9993,10)</f>
        <v>2.5421999999999998</v>
      </c>
      <c r="K10" s="86">
        <f>VLOOKUP($A10,'MG Universe'!$A$2:$R$9993,11)</f>
        <v>63.62</v>
      </c>
      <c r="L10" s="19">
        <f>VLOOKUP($A10,'MG Universe'!$A$2:$R$9993,12)</f>
        <v>0</v>
      </c>
      <c r="M10" s="87">
        <f>VLOOKUP($A10,'MG Universe'!$A$2:$R$9993,13)</f>
        <v>1.1000000000000001</v>
      </c>
      <c r="N10" s="88">
        <f>VLOOKUP($A10,'MG Universe'!$A$2:$R$9993,14)</f>
        <v>2.08</v>
      </c>
      <c r="O10" s="18">
        <f>VLOOKUP($A10,'MG Universe'!$A$2:$R$9993,15)</f>
        <v>1.1100000000000001</v>
      </c>
      <c r="P10" s="19">
        <f>VLOOKUP($A10,'MG Universe'!$A$2:$R$9993,16)</f>
        <v>0.27560000000000001</v>
      </c>
      <c r="Q10" s="89">
        <f>VLOOKUP($A10,'MG Universe'!$A$2:$R$9993,17)</f>
        <v>0</v>
      </c>
      <c r="R10" s="18">
        <f>VLOOKUP($A10,'MG Universe'!$A$2:$R$9993,18)</f>
        <v>30.03</v>
      </c>
    </row>
    <row r="11" spans="1:18" x14ac:dyDescent="0.55000000000000004">
      <c r="A11" s="15" t="s">
        <v>106</v>
      </c>
      <c r="B11" s="127" t="str">
        <f>VLOOKUP($A11,'MG Universe'!$A$2:$R$9993,2)</f>
        <v>Analog Devices, Inc.</v>
      </c>
      <c r="C11" s="15" t="str">
        <f>VLOOKUP($A11,'MG Universe'!$A$2:$R$9993,3)</f>
        <v>C+</v>
      </c>
      <c r="D11" s="15" t="str">
        <f>VLOOKUP($A11,'MG Universe'!$A$2:$R$9993,4)</f>
        <v>E</v>
      </c>
      <c r="E11" s="15" t="str">
        <f>VLOOKUP($A11,'MG Universe'!$A$2:$R$9993,5)</f>
        <v>O</v>
      </c>
      <c r="F11" s="16" t="str">
        <f>VLOOKUP($A11,'MG Universe'!$A$2:$R$9993,6)</f>
        <v>EO</v>
      </c>
      <c r="G11" s="85">
        <f>VLOOKUP($A11,'MG Universe'!$A$2:$R$9993,7)</f>
        <v>42794</v>
      </c>
      <c r="H11" s="18">
        <f>VLOOKUP($A11,'MG Universe'!$A$2:$R$9993,8)</f>
        <v>41.71</v>
      </c>
      <c r="I11" s="18">
        <f>VLOOKUP($A11,'MG Universe'!$A$2:$R$9993,9)</f>
        <v>81.93</v>
      </c>
      <c r="J11" s="19">
        <f>VLOOKUP($A11,'MG Universe'!$A$2:$R$9993,10)</f>
        <v>1.9642999999999999</v>
      </c>
      <c r="K11" s="86">
        <f>VLOOKUP($A11,'MG Universe'!$A$2:$R$9993,11)</f>
        <v>30.12</v>
      </c>
      <c r="L11" s="19">
        <f>VLOOKUP($A11,'MG Universe'!$A$2:$R$9993,12)</f>
        <v>2.0500000000000001E-2</v>
      </c>
      <c r="M11" s="87">
        <f>VLOOKUP($A11,'MG Universe'!$A$2:$R$9993,13)</f>
        <v>1.2</v>
      </c>
      <c r="N11" s="88">
        <f>VLOOKUP($A11,'MG Universe'!$A$2:$R$9993,14)</f>
        <v>8.91</v>
      </c>
      <c r="O11" s="18">
        <f>VLOOKUP($A11,'MG Universe'!$A$2:$R$9993,15)</f>
        <v>7.46</v>
      </c>
      <c r="P11" s="19">
        <f>VLOOKUP($A11,'MG Universe'!$A$2:$R$9993,16)</f>
        <v>0.1081</v>
      </c>
      <c r="Q11" s="89">
        <f>VLOOKUP($A11,'MG Universe'!$A$2:$R$9993,17)</f>
        <v>14</v>
      </c>
      <c r="R11" s="18">
        <f>VLOOKUP($A11,'MG Universe'!$A$2:$R$9993,18)</f>
        <v>36.24</v>
      </c>
    </row>
    <row r="12" spans="1:18" x14ac:dyDescent="0.55000000000000004">
      <c r="A12" s="15" t="s">
        <v>108</v>
      </c>
      <c r="B12" s="127" t="str">
        <f>VLOOKUP($A12,'MG Universe'!$A$2:$R$9993,2)</f>
        <v>Archer Daniels Midland Company</v>
      </c>
      <c r="C12" s="15" t="str">
        <f>VLOOKUP($A12,'MG Universe'!$A$2:$R$9993,3)</f>
        <v>B</v>
      </c>
      <c r="D12" s="15" t="str">
        <f>VLOOKUP($A12,'MG Universe'!$A$2:$R$9993,4)</f>
        <v>E</v>
      </c>
      <c r="E12" s="15" t="str">
        <f>VLOOKUP($A12,'MG Universe'!$A$2:$R$9993,5)</f>
        <v>O</v>
      </c>
      <c r="F12" s="16" t="str">
        <f>VLOOKUP($A12,'MG Universe'!$A$2:$R$9993,6)</f>
        <v>EO</v>
      </c>
      <c r="G12" s="85">
        <f>VLOOKUP($A12,'MG Universe'!$A$2:$R$9993,7)</f>
        <v>42738</v>
      </c>
      <c r="H12" s="18">
        <f>VLOOKUP($A12,'MG Universe'!$A$2:$R$9993,8)</f>
        <v>21.55</v>
      </c>
      <c r="I12" s="18">
        <f>VLOOKUP($A12,'MG Universe'!$A$2:$R$9993,9)</f>
        <v>46.97</v>
      </c>
      <c r="J12" s="19">
        <f>VLOOKUP($A12,'MG Universe'!$A$2:$R$9993,10)</f>
        <v>2.1796000000000002</v>
      </c>
      <c r="K12" s="86">
        <f>VLOOKUP($A12,'MG Universe'!$A$2:$R$9993,11)</f>
        <v>18.28</v>
      </c>
      <c r="L12" s="19">
        <f>VLOOKUP($A12,'MG Universe'!$A$2:$R$9993,12)</f>
        <v>2.5100000000000001E-2</v>
      </c>
      <c r="M12" s="87">
        <f>VLOOKUP($A12,'MG Universe'!$A$2:$R$9993,13)</f>
        <v>0.9</v>
      </c>
      <c r="N12" s="88">
        <f>VLOOKUP($A12,'MG Universe'!$A$2:$R$9993,14)</f>
        <v>1.61</v>
      </c>
      <c r="O12" s="18">
        <f>VLOOKUP($A12,'MG Universe'!$A$2:$R$9993,15)</f>
        <v>-3.01</v>
      </c>
      <c r="P12" s="19">
        <f>VLOOKUP($A12,'MG Universe'!$A$2:$R$9993,16)</f>
        <v>4.8899999999999999E-2</v>
      </c>
      <c r="Q12" s="89">
        <f>VLOOKUP($A12,'MG Universe'!$A$2:$R$9993,17)</f>
        <v>20</v>
      </c>
      <c r="R12" s="18">
        <f>VLOOKUP($A12,'MG Universe'!$A$2:$R$9993,18)</f>
        <v>37.86</v>
      </c>
    </row>
    <row r="13" spans="1:18" x14ac:dyDescent="0.55000000000000004">
      <c r="A13" s="15" t="s">
        <v>53</v>
      </c>
      <c r="B13" s="127" t="str">
        <f>VLOOKUP($A13,'MG Universe'!$A$2:$R$9993,2)</f>
        <v>Automatic Data Processing</v>
      </c>
      <c r="C13" s="15" t="str">
        <f>VLOOKUP($A13,'MG Universe'!$A$2:$R$9993,3)</f>
        <v>B-</v>
      </c>
      <c r="D13" s="15" t="str">
        <f>VLOOKUP($A13,'MG Universe'!$A$2:$R$9993,4)</f>
        <v>E</v>
      </c>
      <c r="E13" s="15" t="str">
        <f>VLOOKUP($A13,'MG Universe'!$A$2:$R$9993,5)</f>
        <v>O</v>
      </c>
      <c r="F13" s="16" t="str">
        <f>VLOOKUP($A13,'MG Universe'!$A$2:$R$9993,6)</f>
        <v>EO</v>
      </c>
      <c r="G13" s="85">
        <f>VLOOKUP($A13,'MG Universe'!$A$2:$R$9993,7)</f>
        <v>42694</v>
      </c>
      <c r="H13" s="18">
        <f>VLOOKUP($A13,'MG Universe'!$A$2:$R$9993,8)</f>
        <v>49.29</v>
      </c>
      <c r="I13" s="18">
        <f>VLOOKUP($A13,'MG Universe'!$A$2:$R$9993,9)</f>
        <v>102.62</v>
      </c>
      <c r="J13" s="19">
        <f>VLOOKUP($A13,'MG Universe'!$A$2:$R$9993,10)</f>
        <v>2.0819999999999999</v>
      </c>
      <c r="K13" s="86">
        <f>VLOOKUP($A13,'MG Universe'!$A$2:$R$9993,11)</f>
        <v>31.1</v>
      </c>
      <c r="L13" s="19">
        <f>VLOOKUP($A13,'MG Universe'!$A$2:$R$9993,12)</f>
        <v>2.07E-2</v>
      </c>
      <c r="M13" s="87">
        <f>VLOOKUP($A13,'MG Universe'!$A$2:$R$9993,13)</f>
        <v>0.8</v>
      </c>
      <c r="N13" s="88">
        <f>VLOOKUP($A13,'MG Universe'!$A$2:$R$9993,14)</f>
        <v>1.1299999999999999</v>
      </c>
      <c r="O13" s="18">
        <f>VLOOKUP($A13,'MG Universe'!$A$2:$R$9993,15)</f>
        <v>0.08</v>
      </c>
      <c r="P13" s="19">
        <f>VLOOKUP($A13,'MG Universe'!$A$2:$R$9993,16)</f>
        <v>0.113</v>
      </c>
      <c r="Q13" s="89">
        <f>VLOOKUP($A13,'MG Universe'!$A$2:$R$9993,17)</f>
        <v>20</v>
      </c>
      <c r="R13" s="18">
        <f>VLOOKUP($A13,'MG Universe'!$A$2:$R$9993,18)</f>
        <v>27.68</v>
      </c>
    </row>
    <row r="14" spans="1:18" x14ac:dyDescent="0.55000000000000004">
      <c r="A14" s="15" t="s">
        <v>110</v>
      </c>
      <c r="B14" s="127" t="str">
        <f>VLOOKUP($A14,'MG Universe'!$A$2:$R$9993,2)</f>
        <v>Alliance Data Systems Corporation</v>
      </c>
      <c r="C14" s="15" t="str">
        <f>VLOOKUP($A14,'MG Universe'!$A$2:$R$9993,3)</f>
        <v>B-</v>
      </c>
      <c r="D14" s="15" t="str">
        <f>VLOOKUP($A14,'MG Universe'!$A$2:$R$9993,4)</f>
        <v>E</v>
      </c>
      <c r="E14" s="15" t="str">
        <f>VLOOKUP($A14,'MG Universe'!$A$2:$R$9993,5)</f>
        <v>U</v>
      </c>
      <c r="F14" s="16" t="str">
        <f>VLOOKUP($A14,'MG Universe'!$A$2:$R$9993,6)</f>
        <v>EU</v>
      </c>
      <c r="G14" s="85">
        <f>VLOOKUP($A14,'MG Universe'!$A$2:$R$9993,7)</f>
        <v>42770</v>
      </c>
      <c r="H14" s="18">
        <f>VLOOKUP($A14,'MG Universe'!$A$2:$R$9993,8)</f>
        <v>398.43</v>
      </c>
      <c r="I14" s="18">
        <f>VLOOKUP($A14,'MG Universe'!$A$2:$R$9993,9)</f>
        <v>242.98</v>
      </c>
      <c r="J14" s="19">
        <f>VLOOKUP($A14,'MG Universe'!$A$2:$R$9993,10)</f>
        <v>0.60980000000000001</v>
      </c>
      <c r="K14" s="86">
        <f>VLOOKUP($A14,'MG Universe'!$A$2:$R$9993,11)</f>
        <v>21.56</v>
      </c>
      <c r="L14" s="19">
        <f>VLOOKUP($A14,'MG Universe'!$A$2:$R$9993,12)</f>
        <v>2.0999999999999999E-3</v>
      </c>
      <c r="M14" s="87">
        <f>VLOOKUP($A14,'MG Universe'!$A$2:$R$9993,13)</f>
        <v>1.7</v>
      </c>
      <c r="N14" s="88">
        <f>VLOOKUP($A14,'MG Universe'!$A$2:$R$9993,14)</f>
        <v>1.92</v>
      </c>
      <c r="O14" s="18">
        <f>VLOOKUP($A14,'MG Universe'!$A$2:$R$9993,15)</f>
        <v>-103.34</v>
      </c>
      <c r="P14" s="19">
        <f>VLOOKUP($A14,'MG Universe'!$A$2:$R$9993,16)</f>
        <v>6.5299999999999997E-2</v>
      </c>
      <c r="Q14" s="89">
        <f>VLOOKUP($A14,'MG Universe'!$A$2:$R$9993,17)</f>
        <v>2</v>
      </c>
      <c r="R14" s="18">
        <f>VLOOKUP($A14,'MG Universe'!$A$2:$R$9993,18)</f>
        <v>107.83</v>
      </c>
    </row>
    <row r="15" spans="1:18" x14ac:dyDescent="0.55000000000000004">
      <c r="A15" s="15" t="s">
        <v>112</v>
      </c>
      <c r="B15" s="127" t="str">
        <f>VLOOKUP($A15,'MG Universe'!$A$2:$R$9993,2)</f>
        <v>Autodesk, Inc.</v>
      </c>
      <c r="C15" s="15" t="str">
        <f>VLOOKUP($A15,'MG Universe'!$A$2:$R$9993,3)</f>
        <v>F</v>
      </c>
      <c r="D15" s="15" t="str">
        <f>VLOOKUP($A15,'MG Universe'!$A$2:$R$9993,4)</f>
        <v>S</v>
      </c>
      <c r="E15" s="15" t="str">
        <f>VLOOKUP($A15,'MG Universe'!$A$2:$R$9993,5)</f>
        <v>O</v>
      </c>
      <c r="F15" s="16" t="str">
        <f>VLOOKUP($A15,'MG Universe'!$A$2:$R$9993,6)</f>
        <v>SO</v>
      </c>
      <c r="G15" s="85">
        <f>VLOOKUP($A15,'MG Universe'!$A$2:$R$9993,7)</f>
        <v>42719</v>
      </c>
      <c r="H15" s="18">
        <f>VLOOKUP($A15,'MG Universe'!$A$2:$R$9993,8)</f>
        <v>0</v>
      </c>
      <c r="I15" s="18">
        <f>VLOOKUP($A15,'MG Universe'!$A$2:$R$9993,9)</f>
        <v>86.3</v>
      </c>
      <c r="J15" s="19" t="str">
        <f>VLOOKUP($A15,'MG Universe'!$A$2:$R$9993,10)</f>
        <v>N/A</v>
      </c>
      <c r="K15" s="86" t="str">
        <f>VLOOKUP($A15,'MG Universe'!$A$2:$R$9993,11)</f>
        <v>N/A</v>
      </c>
      <c r="L15" s="19">
        <f>VLOOKUP($A15,'MG Universe'!$A$2:$R$9993,12)</f>
        <v>0</v>
      </c>
      <c r="M15" s="87">
        <f>VLOOKUP($A15,'MG Universe'!$A$2:$R$9993,13)</f>
        <v>2.1</v>
      </c>
      <c r="N15" s="88">
        <f>VLOOKUP($A15,'MG Universe'!$A$2:$R$9993,14)</f>
        <v>1.46</v>
      </c>
      <c r="O15" s="18">
        <f>VLOOKUP($A15,'MG Universe'!$A$2:$R$9993,15)</f>
        <v>-6.46</v>
      </c>
      <c r="P15" s="19">
        <f>VLOOKUP($A15,'MG Universe'!$A$2:$R$9993,16)</f>
        <v>-0.54420000000000002</v>
      </c>
      <c r="Q15" s="89">
        <f>VLOOKUP($A15,'MG Universe'!$A$2:$R$9993,17)</f>
        <v>0</v>
      </c>
      <c r="R15" s="18">
        <f>VLOOKUP($A15,'MG Universe'!$A$2:$R$9993,18)</f>
        <v>0</v>
      </c>
    </row>
    <row r="16" spans="1:18" x14ac:dyDescent="0.55000000000000004">
      <c r="A16" s="15" t="s">
        <v>114</v>
      </c>
      <c r="B16" s="127" t="str">
        <f>VLOOKUP($A16,'MG Universe'!$A$2:$R$9993,2)</f>
        <v>Ameren Corp</v>
      </c>
      <c r="C16" s="15" t="str">
        <f>VLOOKUP($A16,'MG Universe'!$A$2:$R$9993,3)</f>
        <v>C-</v>
      </c>
      <c r="D16" s="15" t="str">
        <f>VLOOKUP($A16,'MG Universe'!$A$2:$R$9993,4)</f>
        <v>S</v>
      </c>
      <c r="E16" s="15" t="str">
        <f>VLOOKUP($A16,'MG Universe'!$A$2:$R$9993,5)</f>
        <v>U</v>
      </c>
      <c r="F16" s="16" t="str">
        <f>VLOOKUP($A16,'MG Universe'!$A$2:$R$9993,6)</f>
        <v>SU</v>
      </c>
      <c r="G16" s="85">
        <f>VLOOKUP($A16,'MG Universe'!$A$2:$R$9993,7)</f>
        <v>42777</v>
      </c>
      <c r="H16" s="18">
        <f>VLOOKUP($A16,'MG Universe'!$A$2:$R$9993,8)</f>
        <v>75.23</v>
      </c>
      <c r="I16" s="18">
        <f>VLOOKUP($A16,'MG Universe'!$A$2:$R$9993,9)</f>
        <v>54.69</v>
      </c>
      <c r="J16" s="19">
        <f>VLOOKUP($A16,'MG Universe'!$A$2:$R$9993,10)</f>
        <v>0.72699999999999998</v>
      </c>
      <c r="K16" s="86">
        <f>VLOOKUP($A16,'MG Universe'!$A$2:$R$9993,11)</f>
        <v>28.05</v>
      </c>
      <c r="L16" s="19">
        <f>VLOOKUP($A16,'MG Universe'!$A$2:$R$9993,12)</f>
        <v>3.1099999999999999E-2</v>
      </c>
      <c r="M16" s="87">
        <f>VLOOKUP($A16,'MG Universe'!$A$2:$R$9993,13)</f>
        <v>0.4</v>
      </c>
      <c r="N16" s="88">
        <f>VLOOKUP($A16,'MG Universe'!$A$2:$R$9993,14)</f>
        <v>0.7</v>
      </c>
      <c r="O16" s="18">
        <f>VLOOKUP($A16,'MG Universe'!$A$2:$R$9993,15)</f>
        <v>-63.16</v>
      </c>
      <c r="P16" s="19">
        <f>VLOOKUP($A16,'MG Universe'!$A$2:$R$9993,16)</f>
        <v>9.7699999999999995E-2</v>
      </c>
      <c r="Q16" s="89">
        <f>VLOOKUP($A16,'MG Universe'!$A$2:$R$9993,17)</f>
        <v>3</v>
      </c>
      <c r="R16" s="18">
        <f>VLOOKUP($A16,'MG Universe'!$A$2:$R$9993,18)</f>
        <v>42.28</v>
      </c>
    </row>
    <row r="17" spans="1:18" x14ac:dyDescent="0.55000000000000004">
      <c r="A17" s="15" t="s">
        <v>119</v>
      </c>
      <c r="B17" s="127" t="str">
        <f>VLOOKUP($A17,'MG Universe'!$A$2:$R$9993,2)</f>
        <v>American Electric Power Company Inc</v>
      </c>
      <c r="C17" s="15" t="str">
        <f>VLOOKUP($A17,'MG Universe'!$A$2:$R$9993,3)</f>
        <v>D+</v>
      </c>
      <c r="D17" s="15" t="str">
        <f>VLOOKUP($A17,'MG Universe'!$A$2:$R$9993,4)</f>
        <v>S</v>
      </c>
      <c r="E17" s="15" t="str">
        <f>VLOOKUP($A17,'MG Universe'!$A$2:$R$9993,5)</f>
        <v>O</v>
      </c>
      <c r="F17" s="16" t="str">
        <f>VLOOKUP($A17,'MG Universe'!$A$2:$R$9993,6)</f>
        <v>SO</v>
      </c>
      <c r="G17" s="85">
        <f>VLOOKUP($A17,'MG Universe'!$A$2:$R$9993,7)</f>
        <v>42327</v>
      </c>
      <c r="H17" s="18">
        <f>VLOOKUP($A17,'MG Universe'!$A$2:$R$9993,8)</f>
        <v>31.76</v>
      </c>
      <c r="I17" s="18">
        <f>VLOOKUP($A17,'MG Universe'!$A$2:$R$9993,9)</f>
        <v>66.97</v>
      </c>
      <c r="J17" s="19">
        <f>VLOOKUP($A17,'MG Universe'!$A$2:$R$9993,10)</f>
        <v>2.1086</v>
      </c>
      <c r="K17" s="86">
        <f>VLOOKUP($A17,'MG Universe'!$A$2:$R$9993,11)</f>
        <v>19.989999999999998</v>
      </c>
      <c r="L17" s="19">
        <f>VLOOKUP($A17,'MG Universe'!$A$2:$R$9993,12)</f>
        <v>3.2599999999999997E-2</v>
      </c>
      <c r="M17" s="87">
        <f>VLOOKUP($A17,'MG Universe'!$A$2:$R$9993,13)</f>
        <v>0.2</v>
      </c>
      <c r="N17" s="88">
        <f>VLOOKUP($A17,'MG Universe'!$A$2:$R$9993,14)</f>
        <v>0.64</v>
      </c>
      <c r="O17" s="18">
        <f>VLOOKUP($A17,'MG Universe'!$A$2:$R$9993,15)</f>
        <v>-79.16</v>
      </c>
      <c r="P17" s="19">
        <f>VLOOKUP($A17,'MG Universe'!$A$2:$R$9993,16)</f>
        <v>5.7500000000000002E-2</v>
      </c>
      <c r="Q17" s="89">
        <f>VLOOKUP($A17,'MG Universe'!$A$2:$R$9993,17)</f>
        <v>6</v>
      </c>
      <c r="R17" s="18">
        <f>VLOOKUP($A17,'MG Universe'!$A$2:$R$9993,18)</f>
        <v>54.86</v>
      </c>
    </row>
    <row r="18" spans="1:18" x14ac:dyDescent="0.55000000000000004">
      <c r="A18" s="15" t="s">
        <v>121</v>
      </c>
      <c r="B18" s="127" t="str">
        <f>VLOOKUP($A18,'MG Universe'!$A$2:$R$9993,2)</f>
        <v>AES Corp</v>
      </c>
      <c r="C18" s="15" t="str">
        <f>VLOOKUP($A18,'MG Universe'!$A$2:$R$9993,3)</f>
        <v>C</v>
      </c>
      <c r="D18" s="15" t="str">
        <f>VLOOKUP($A18,'MG Universe'!$A$2:$R$9993,4)</f>
        <v>S</v>
      </c>
      <c r="E18" s="15" t="str">
        <f>VLOOKUP($A18,'MG Universe'!$A$2:$R$9993,5)</f>
        <v>U</v>
      </c>
      <c r="F18" s="16" t="str">
        <f>VLOOKUP($A18,'MG Universe'!$A$2:$R$9993,6)</f>
        <v>SU</v>
      </c>
      <c r="G18" s="85">
        <f>VLOOKUP($A18,'MG Universe'!$A$2:$R$9993,7)</f>
        <v>42559</v>
      </c>
      <c r="H18" s="18">
        <f>VLOOKUP($A18,'MG Universe'!$A$2:$R$9993,8)</f>
        <v>22.54</v>
      </c>
      <c r="I18" s="18">
        <f>VLOOKUP($A18,'MG Universe'!$A$2:$R$9993,9)</f>
        <v>11.52</v>
      </c>
      <c r="J18" s="19">
        <f>VLOOKUP($A18,'MG Universe'!$A$2:$R$9993,10)</f>
        <v>0.5111</v>
      </c>
      <c r="K18" s="86">
        <f>VLOOKUP($A18,'MG Universe'!$A$2:$R$9993,11)</f>
        <v>19.53</v>
      </c>
      <c r="L18" s="19">
        <f>VLOOKUP($A18,'MG Universe'!$A$2:$R$9993,12)</f>
        <v>3.56E-2</v>
      </c>
      <c r="M18" s="87">
        <f>VLOOKUP($A18,'MG Universe'!$A$2:$R$9993,13)</f>
        <v>1.2</v>
      </c>
      <c r="N18" s="88">
        <f>VLOOKUP($A18,'MG Universe'!$A$2:$R$9993,14)</f>
        <v>1.06</v>
      </c>
      <c r="O18" s="18">
        <f>VLOOKUP($A18,'MG Universe'!$A$2:$R$9993,15)</f>
        <v>-40.35</v>
      </c>
      <c r="P18" s="19">
        <f>VLOOKUP($A18,'MG Universe'!$A$2:$R$9993,16)</f>
        <v>5.5100000000000003E-2</v>
      </c>
      <c r="Q18" s="89">
        <f>VLOOKUP($A18,'MG Universe'!$A$2:$R$9993,17)</f>
        <v>5</v>
      </c>
      <c r="R18" s="18">
        <f>VLOOKUP($A18,'MG Universe'!$A$2:$R$9993,18)</f>
        <v>10.19</v>
      </c>
    </row>
    <row r="19" spans="1:18" x14ac:dyDescent="0.55000000000000004">
      <c r="A19" s="15" t="s">
        <v>123</v>
      </c>
      <c r="B19" s="127" t="str">
        <f>VLOOKUP($A19,'MG Universe'!$A$2:$R$9993,2)</f>
        <v>Aetna Inc</v>
      </c>
      <c r="C19" s="15" t="str">
        <f>VLOOKUP($A19,'MG Universe'!$A$2:$R$9993,3)</f>
        <v>B-</v>
      </c>
      <c r="D19" s="15" t="str">
        <f>VLOOKUP($A19,'MG Universe'!$A$2:$R$9993,4)</f>
        <v>D</v>
      </c>
      <c r="E19" s="15" t="str">
        <f>VLOOKUP($A19,'MG Universe'!$A$2:$R$9993,5)</f>
        <v>F</v>
      </c>
      <c r="F19" s="16" t="str">
        <f>VLOOKUP($A19,'MG Universe'!$A$2:$R$9993,6)</f>
        <v>DF</v>
      </c>
      <c r="G19" s="85">
        <f>VLOOKUP($A19,'MG Universe'!$A$2:$R$9993,7)</f>
        <v>42582</v>
      </c>
      <c r="H19" s="18">
        <f>VLOOKUP($A19,'MG Universe'!$A$2:$R$9993,8)</f>
        <v>155.78</v>
      </c>
      <c r="I19" s="18">
        <f>VLOOKUP($A19,'MG Universe'!$A$2:$R$9993,9)</f>
        <v>128.76</v>
      </c>
      <c r="J19" s="19">
        <f>VLOOKUP($A19,'MG Universe'!$A$2:$R$9993,10)</f>
        <v>0.8266</v>
      </c>
      <c r="K19" s="86">
        <f>VLOOKUP($A19,'MG Universe'!$A$2:$R$9993,11)</f>
        <v>19.48</v>
      </c>
      <c r="L19" s="19">
        <f>VLOOKUP($A19,'MG Universe'!$A$2:$R$9993,12)</f>
        <v>7.7999999999999996E-3</v>
      </c>
      <c r="M19" s="87">
        <f>VLOOKUP($A19,'MG Universe'!$A$2:$R$9993,13)</f>
        <v>0.6</v>
      </c>
      <c r="N19" s="88">
        <f>VLOOKUP($A19,'MG Universe'!$A$2:$R$9993,14)</f>
        <v>0.86</v>
      </c>
      <c r="O19" s="18">
        <f>VLOOKUP($A19,'MG Universe'!$A$2:$R$9993,15)</f>
        <v>-68.58</v>
      </c>
      <c r="P19" s="19">
        <f>VLOOKUP($A19,'MG Universe'!$A$2:$R$9993,16)</f>
        <v>5.4899999999999997E-2</v>
      </c>
      <c r="Q19" s="89">
        <f>VLOOKUP($A19,'MG Universe'!$A$2:$R$9993,17)</f>
        <v>6</v>
      </c>
      <c r="R19" s="18">
        <f>VLOOKUP($A19,'MG Universe'!$A$2:$R$9993,18)</f>
        <v>92.33</v>
      </c>
    </row>
    <row r="20" spans="1:18" x14ac:dyDescent="0.55000000000000004">
      <c r="A20" s="15" t="s">
        <v>128</v>
      </c>
      <c r="B20" s="127" t="str">
        <f>VLOOKUP($A20,'MG Universe'!$A$2:$R$9993,2)</f>
        <v>AFLAC Incorporated</v>
      </c>
      <c r="C20" s="15" t="str">
        <f>VLOOKUP($A20,'MG Universe'!$A$2:$R$9993,3)</f>
        <v>A+</v>
      </c>
      <c r="D20" s="15" t="str">
        <f>VLOOKUP($A20,'MG Universe'!$A$2:$R$9993,4)</f>
        <v>D</v>
      </c>
      <c r="E20" s="15" t="str">
        <f>VLOOKUP($A20,'MG Universe'!$A$2:$R$9993,5)</f>
        <v>U</v>
      </c>
      <c r="F20" s="16" t="str">
        <f>VLOOKUP($A20,'MG Universe'!$A$2:$R$9993,6)</f>
        <v>DU</v>
      </c>
      <c r="G20" s="85">
        <f>VLOOKUP($A20,'MG Universe'!$A$2:$R$9993,7)</f>
        <v>42723</v>
      </c>
      <c r="H20" s="18">
        <f>VLOOKUP($A20,'MG Universe'!$A$2:$R$9993,8)</f>
        <v>112.32</v>
      </c>
      <c r="I20" s="18">
        <f>VLOOKUP($A20,'MG Universe'!$A$2:$R$9993,9)</f>
        <v>72.349999999999994</v>
      </c>
      <c r="J20" s="19">
        <f>VLOOKUP($A20,'MG Universe'!$A$2:$R$9993,10)</f>
        <v>0.64410000000000001</v>
      </c>
      <c r="K20" s="86">
        <f>VLOOKUP($A20,'MG Universe'!$A$2:$R$9993,11)</f>
        <v>11.63</v>
      </c>
      <c r="L20" s="19">
        <f>VLOOKUP($A20,'MG Universe'!$A$2:$R$9993,12)</f>
        <v>2.2700000000000001E-2</v>
      </c>
      <c r="M20" s="87">
        <f>VLOOKUP($A20,'MG Universe'!$A$2:$R$9993,13)</f>
        <v>1</v>
      </c>
      <c r="N20" s="88" t="str">
        <f>VLOOKUP($A20,'MG Universe'!$A$2:$R$9993,14)</f>
        <v>N/A</v>
      </c>
      <c r="O20" s="18" t="str">
        <f>VLOOKUP($A20,'MG Universe'!$A$2:$R$9993,15)</f>
        <v>N/A</v>
      </c>
      <c r="P20" s="19">
        <f>VLOOKUP($A20,'MG Universe'!$A$2:$R$9993,16)</f>
        <v>1.5699999999999999E-2</v>
      </c>
      <c r="Q20" s="89">
        <f>VLOOKUP($A20,'MG Universe'!$A$2:$R$9993,17)</f>
        <v>20</v>
      </c>
      <c r="R20" s="18">
        <f>VLOOKUP($A20,'MG Universe'!$A$2:$R$9993,18)</f>
        <v>87.98</v>
      </c>
    </row>
    <row r="21" spans="1:18" x14ac:dyDescent="0.55000000000000004">
      <c r="A21" s="15" t="s">
        <v>134</v>
      </c>
      <c r="B21" s="127" t="str">
        <f>VLOOKUP($A21,'MG Universe'!$A$2:$R$9993,2)</f>
        <v>Allergan plc Ordinary Shares</v>
      </c>
      <c r="C21" s="15" t="str">
        <f>VLOOKUP($A21,'MG Universe'!$A$2:$R$9993,3)</f>
        <v>C+</v>
      </c>
      <c r="D21" s="15" t="str">
        <f>VLOOKUP($A21,'MG Universe'!$A$2:$R$9993,4)</f>
        <v>S</v>
      </c>
      <c r="E21" s="15" t="str">
        <f>VLOOKUP($A21,'MG Universe'!$A$2:$R$9993,5)</f>
        <v>U</v>
      </c>
      <c r="F21" s="16" t="str">
        <f>VLOOKUP($A21,'MG Universe'!$A$2:$R$9993,6)</f>
        <v>SU</v>
      </c>
      <c r="G21" s="85">
        <f>VLOOKUP($A21,'MG Universe'!$A$2:$R$9993,7)</f>
        <v>42743</v>
      </c>
      <c r="H21" s="18">
        <f>VLOOKUP($A21,'MG Universe'!$A$2:$R$9993,8)</f>
        <v>549.78</v>
      </c>
      <c r="I21" s="18">
        <f>VLOOKUP($A21,'MG Universe'!$A$2:$R$9993,9)</f>
        <v>244.82</v>
      </c>
      <c r="J21" s="19">
        <f>VLOOKUP($A21,'MG Universe'!$A$2:$R$9993,10)</f>
        <v>0.44529999999999997</v>
      </c>
      <c r="K21" s="86">
        <f>VLOOKUP($A21,'MG Universe'!$A$2:$R$9993,11)</f>
        <v>17.14</v>
      </c>
      <c r="L21" s="19">
        <f>VLOOKUP($A21,'MG Universe'!$A$2:$R$9993,12)</f>
        <v>0</v>
      </c>
      <c r="M21" s="87">
        <f>VLOOKUP($A21,'MG Universe'!$A$2:$R$9993,13)</f>
        <v>1.1000000000000001</v>
      </c>
      <c r="N21" s="88">
        <f>VLOOKUP($A21,'MG Universe'!$A$2:$R$9993,14)</f>
        <v>3.95</v>
      </c>
      <c r="O21" s="18">
        <f>VLOOKUP($A21,'MG Universe'!$A$2:$R$9993,15)</f>
        <v>-56.42</v>
      </c>
      <c r="P21" s="19">
        <f>VLOOKUP($A21,'MG Universe'!$A$2:$R$9993,16)</f>
        <v>4.3200000000000002E-2</v>
      </c>
      <c r="Q21" s="89">
        <f>VLOOKUP($A21,'MG Universe'!$A$2:$R$9993,17)</f>
        <v>0</v>
      </c>
      <c r="R21" s="18">
        <f>VLOOKUP($A21,'MG Universe'!$A$2:$R$9993,18)</f>
        <v>453.13</v>
      </c>
    </row>
    <row r="22" spans="1:18" x14ac:dyDescent="0.55000000000000004">
      <c r="A22" s="15" t="s">
        <v>138</v>
      </c>
      <c r="B22" s="127" t="str">
        <f>VLOOKUP($A22,'MG Universe'!$A$2:$R$9993,2)</f>
        <v>American International Group Inc</v>
      </c>
      <c r="C22" s="15" t="str">
        <f>VLOOKUP($A22,'MG Universe'!$A$2:$R$9993,3)</f>
        <v>B+</v>
      </c>
      <c r="D22" s="15" t="str">
        <f>VLOOKUP($A22,'MG Universe'!$A$2:$R$9993,4)</f>
        <v>E</v>
      </c>
      <c r="E22" s="15" t="str">
        <f>VLOOKUP($A22,'MG Universe'!$A$2:$R$9993,5)</f>
        <v>U</v>
      </c>
      <c r="F22" s="16" t="str">
        <f>VLOOKUP($A22,'MG Universe'!$A$2:$R$9993,6)</f>
        <v>EU</v>
      </c>
      <c r="G22" s="85">
        <f>VLOOKUP($A22,'MG Universe'!$A$2:$R$9993,7)</f>
        <v>42607</v>
      </c>
      <c r="H22" s="18">
        <f>VLOOKUP($A22,'MG Universe'!$A$2:$R$9993,8)</f>
        <v>140.01</v>
      </c>
      <c r="I22" s="18">
        <f>VLOOKUP($A22,'MG Universe'!$A$2:$R$9993,9)</f>
        <v>63.92</v>
      </c>
      <c r="J22" s="19">
        <f>VLOOKUP($A22,'MG Universe'!$A$2:$R$9993,10)</f>
        <v>0.45650000000000002</v>
      </c>
      <c r="K22" s="86">
        <f>VLOOKUP($A22,'MG Universe'!$A$2:$R$9993,11)</f>
        <v>17.559999999999999</v>
      </c>
      <c r="L22" s="19">
        <f>VLOOKUP($A22,'MG Universe'!$A$2:$R$9993,12)</f>
        <v>1.8800000000000001E-2</v>
      </c>
      <c r="M22" s="87">
        <f>VLOOKUP($A22,'MG Universe'!$A$2:$R$9993,13)</f>
        <v>1.3</v>
      </c>
      <c r="N22" s="88" t="str">
        <f>VLOOKUP($A22,'MG Universe'!$A$2:$R$9993,14)</f>
        <v>N/A</v>
      </c>
      <c r="O22" s="18" t="str">
        <f>VLOOKUP($A22,'MG Universe'!$A$2:$R$9993,15)</f>
        <v>N/A</v>
      </c>
      <c r="P22" s="19">
        <f>VLOOKUP($A22,'MG Universe'!$A$2:$R$9993,16)</f>
        <v>4.53E-2</v>
      </c>
      <c r="Q22" s="89">
        <f>VLOOKUP($A22,'MG Universe'!$A$2:$R$9993,17)</f>
        <v>4</v>
      </c>
      <c r="R22" s="18">
        <f>VLOOKUP($A22,'MG Universe'!$A$2:$R$9993,18)</f>
        <v>82.15</v>
      </c>
    </row>
    <row r="23" spans="1:18" x14ac:dyDescent="0.55000000000000004">
      <c r="A23" s="15" t="s">
        <v>140</v>
      </c>
      <c r="B23" s="127" t="str">
        <f>VLOOKUP($A23,'MG Universe'!$A$2:$R$9993,2)</f>
        <v>Apartment Investment and Management Co</v>
      </c>
      <c r="C23" s="15" t="str">
        <f>VLOOKUP($A23,'MG Universe'!$A$2:$R$9993,3)</f>
        <v>C</v>
      </c>
      <c r="D23" s="15" t="str">
        <f>VLOOKUP($A23,'MG Universe'!$A$2:$R$9993,4)</f>
        <v>S</v>
      </c>
      <c r="E23" s="15" t="str">
        <f>VLOOKUP($A23,'MG Universe'!$A$2:$R$9993,5)</f>
        <v>U</v>
      </c>
      <c r="F23" s="16" t="str">
        <f>VLOOKUP($A23,'MG Universe'!$A$2:$R$9993,6)</f>
        <v>SU</v>
      </c>
      <c r="G23" s="85">
        <f>VLOOKUP($A23,'MG Universe'!$A$2:$R$9993,7)</f>
        <v>42554</v>
      </c>
      <c r="H23" s="18">
        <f>VLOOKUP($A23,'MG Universe'!$A$2:$R$9993,8)</f>
        <v>69.48</v>
      </c>
      <c r="I23" s="18">
        <f>VLOOKUP($A23,'MG Universe'!$A$2:$R$9993,9)</f>
        <v>46.53</v>
      </c>
      <c r="J23" s="19">
        <f>VLOOKUP($A23,'MG Universe'!$A$2:$R$9993,10)</f>
        <v>0.66969999999999996</v>
      </c>
      <c r="K23" s="86">
        <f>VLOOKUP($A23,'MG Universe'!$A$2:$R$9993,11)</f>
        <v>25.85</v>
      </c>
      <c r="L23" s="19">
        <f>VLOOKUP($A23,'MG Universe'!$A$2:$R$9993,12)</f>
        <v>2.64E-2</v>
      </c>
      <c r="M23" s="87">
        <f>VLOOKUP($A23,'MG Universe'!$A$2:$R$9993,13)</f>
        <v>0.4</v>
      </c>
      <c r="N23" s="88">
        <f>VLOOKUP($A23,'MG Universe'!$A$2:$R$9993,14)</f>
        <v>0.38</v>
      </c>
      <c r="O23" s="18">
        <f>VLOOKUP($A23,'MG Universe'!$A$2:$R$9993,15)</f>
        <v>-28.08</v>
      </c>
      <c r="P23" s="19">
        <f>VLOOKUP($A23,'MG Universe'!$A$2:$R$9993,16)</f>
        <v>8.6800000000000002E-2</v>
      </c>
      <c r="Q23" s="89">
        <f>VLOOKUP($A23,'MG Universe'!$A$2:$R$9993,17)</f>
        <v>6</v>
      </c>
      <c r="R23" s="18">
        <f>VLOOKUP($A23,'MG Universe'!$A$2:$R$9993,18)</f>
        <v>21.75</v>
      </c>
    </row>
    <row r="24" spans="1:18" x14ac:dyDescent="0.55000000000000004">
      <c r="A24" s="15" t="s">
        <v>142</v>
      </c>
      <c r="B24" s="127" t="str">
        <f>VLOOKUP($A24,'MG Universe'!$A$2:$R$9993,2)</f>
        <v>Assurant, Inc.</v>
      </c>
      <c r="C24" s="15" t="str">
        <f>VLOOKUP($A24,'MG Universe'!$A$2:$R$9993,3)</f>
        <v>B+</v>
      </c>
      <c r="D24" s="15" t="str">
        <f>VLOOKUP($A24,'MG Universe'!$A$2:$R$9993,4)</f>
        <v>D</v>
      </c>
      <c r="E24" s="15" t="str">
        <f>VLOOKUP($A24,'MG Universe'!$A$2:$R$9993,5)</f>
        <v>F</v>
      </c>
      <c r="F24" s="16" t="str">
        <f>VLOOKUP($A24,'MG Universe'!$A$2:$R$9993,6)</f>
        <v>DF</v>
      </c>
      <c r="G24" s="85">
        <f>VLOOKUP($A24,'MG Universe'!$A$2:$R$9993,7)</f>
        <v>42607</v>
      </c>
      <c r="H24" s="18">
        <f>VLOOKUP($A24,'MG Universe'!$A$2:$R$9993,8)</f>
        <v>106.24</v>
      </c>
      <c r="I24" s="18">
        <f>VLOOKUP($A24,'MG Universe'!$A$2:$R$9993,9)</f>
        <v>99</v>
      </c>
      <c r="J24" s="19">
        <f>VLOOKUP($A24,'MG Universe'!$A$2:$R$9993,10)</f>
        <v>0.93189999999999995</v>
      </c>
      <c r="K24" s="86">
        <f>VLOOKUP($A24,'MG Universe'!$A$2:$R$9993,11)</f>
        <v>16.5</v>
      </c>
      <c r="L24" s="19">
        <f>VLOOKUP($A24,'MG Universe'!$A$2:$R$9993,12)</f>
        <v>1.8200000000000001E-2</v>
      </c>
      <c r="M24" s="87">
        <f>VLOOKUP($A24,'MG Universe'!$A$2:$R$9993,13)</f>
        <v>1</v>
      </c>
      <c r="N24" s="88" t="str">
        <f>VLOOKUP($A24,'MG Universe'!$A$2:$R$9993,14)</f>
        <v>N/A</v>
      </c>
      <c r="O24" s="18" t="str">
        <f>VLOOKUP($A24,'MG Universe'!$A$2:$R$9993,15)</f>
        <v>N/A</v>
      </c>
      <c r="P24" s="19">
        <f>VLOOKUP($A24,'MG Universe'!$A$2:$R$9993,16)</f>
        <v>0.04</v>
      </c>
      <c r="Q24" s="89">
        <f>VLOOKUP($A24,'MG Universe'!$A$2:$R$9993,17)</f>
        <v>13</v>
      </c>
      <c r="R24" s="18">
        <f>VLOOKUP($A24,'MG Universe'!$A$2:$R$9993,18)</f>
        <v>123.04</v>
      </c>
    </row>
    <row r="25" spans="1:18" x14ac:dyDescent="0.55000000000000004">
      <c r="A25" s="15" t="s">
        <v>145</v>
      </c>
      <c r="B25" s="127" t="str">
        <f>VLOOKUP($A25,'MG Universe'!$A$2:$R$9993,2)</f>
        <v>Arthur J Gallagher &amp; Co</v>
      </c>
      <c r="C25" s="15" t="str">
        <f>VLOOKUP($A25,'MG Universe'!$A$2:$R$9993,3)</f>
        <v>D</v>
      </c>
      <c r="D25" s="15" t="str">
        <f>VLOOKUP($A25,'MG Universe'!$A$2:$R$9993,4)</f>
        <v>S</v>
      </c>
      <c r="E25" s="15" t="str">
        <f>VLOOKUP($A25,'MG Universe'!$A$2:$R$9993,5)</f>
        <v>O</v>
      </c>
      <c r="F25" s="16" t="str">
        <f>VLOOKUP($A25,'MG Universe'!$A$2:$R$9993,6)</f>
        <v>SO</v>
      </c>
      <c r="G25" s="85">
        <f>VLOOKUP($A25,'MG Universe'!$A$2:$R$9993,7)</f>
        <v>42718</v>
      </c>
      <c r="H25" s="18">
        <f>VLOOKUP($A25,'MG Universe'!$A$2:$R$9993,8)</f>
        <v>49.07</v>
      </c>
      <c r="I25" s="18">
        <f>VLOOKUP($A25,'MG Universe'!$A$2:$R$9993,9)</f>
        <v>56.95</v>
      </c>
      <c r="J25" s="19">
        <f>VLOOKUP($A25,'MG Universe'!$A$2:$R$9993,10)</f>
        <v>1.1606000000000001</v>
      </c>
      <c r="K25" s="86">
        <f>VLOOKUP($A25,'MG Universe'!$A$2:$R$9993,11)</f>
        <v>26.86</v>
      </c>
      <c r="L25" s="19">
        <f>VLOOKUP($A25,'MG Universe'!$A$2:$R$9993,12)</f>
        <v>2.6499999999999999E-2</v>
      </c>
      <c r="M25" s="87">
        <f>VLOOKUP($A25,'MG Universe'!$A$2:$R$9993,13)</f>
        <v>1.1000000000000001</v>
      </c>
      <c r="N25" s="88">
        <f>VLOOKUP($A25,'MG Universe'!$A$2:$R$9993,14)</f>
        <v>0.96</v>
      </c>
      <c r="O25" s="18">
        <f>VLOOKUP($A25,'MG Universe'!$A$2:$R$9993,15)</f>
        <v>-18.489999999999998</v>
      </c>
      <c r="P25" s="19">
        <f>VLOOKUP($A25,'MG Universe'!$A$2:$R$9993,16)</f>
        <v>9.1800000000000007E-2</v>
      </c>
      <c r="Q25" s="89">
        <f>VLOOKUP($A25,'MG Universe'!$A$2:$R$9993,17)</f>
        <v>6</v>
      </c>
      <c r="R25" s="18">
        <f>VLOOKUP($A25,'MG Universe'!$A$2:$R$9993,18)</f>
        <v>33.450000000000003</v>
      </c>
    </row>
    <row r="26" spans="1:18" x14ac:dyDescent="0.55000000000000004">
      <c r="A26" s="15" t="s">
        <v>147</v>
      </c>
      <c r="B26" s="127" t="str">
        <f>VLOOKUP($A26,'MG Universe'!$A$2:$R$9993,2)</f>
        <v>Akamai Technologies, Inc.</v>
      </c>
      <c r="C26" s="15" t="str">
        <f>VLOOKUP($A26,'MG Universe'!$A$2:$R$9993,3)</f>
        <v>C</v>
      </c>
      <c r="D26" s="15" t="str">
        <f>VLOOKUP($A26,'MG Universe'!$A$2:$R$9993,4)</f>
        <v>E</v>
      </c>
      <c r="E26" s="15" t="str">
        <f>VLOOKUP($A26,'MG Universe'!$A$2:$R$9993,5)</f>
        <v>O</v>
      </c>
      <c r="F26" s="16" t="str">
        <f>VLOOKUP($A26,'MG Universe'!$A$2:$R$9993,6)</f>
        <v>EO</v>
      </c>
      <c r="G26" s="85">
        <f>VLOOKUP($A26,'MG Universe'!$A$2:$R$9993,7)</f>
        <v>42743</v>
      </c>
      <c r="H26" s="18">
        <f>VLOOKUP($A26,'MG Universe'!$A$2:$R$9993,8)</f>
        <v>56.54</v>
      </c>
      <c r="I26" s="18">
        <f>VLOOKUP($A26,'MG Universe'!$A$2:$R$9993,9)</f>
        <v>62.6</v>
      </c>
      <c r="J26" s="19">
        <f>VLOOKUP($A26,'MG Universe'!$A$2:$R$9993,10)</f>
        <v>1.1072</v>
      </c>
      <c r="K26" s="86">
        <f>VLOOKUP($A26,'MG Universe'!$A$2:$R$9993,11)</f>
        <v>35.369999999999997</v>
      </c>
      <c r="L26" s="19">
        <f>VLOOKUP($A26,'MG Universe'!$A$2:$R$9993,12)</f>
        <v>0</v>
      </c>
      <c r="M26" s="87">
        <f>VLOOKUP($A26,'MG Universe'!$A$2:$R$9993,13)</f>
        <v>1</v>
      </c>
      <c r="N26" s="88">
        <f>VLOOKUP($A26,'MG Universe'!$A$2:$R$9993,14)</f>
        <v>3.21</v>
      </c>
      <c r="O26" s="18">
        <f>VLOOKUP($A26,'MG Universe'!$A$2:$R$9993,15)</f>
        <v>1.1499999999999999</v>
      </c>
      <c r="P26" s="19">
        <f>VLOOKUP($A26,'MG Universe'!$A$2:$R$9993,16)</f>
        <v>0.1343</v>
      </c>
      <c r="Q26" s="89">
        <f>VLOOKUP($A26,'MG Universe'!$A$2:$R$9993,17)</f>
        <v>0</v>
      </c>
      <c r="R26" s="18">
        <f>VLOOKUP($A26,'MG Universe'!$A$2:$R$9993,18)</f>
        <v>28.08</v>
      </c>
    </row>
    <row r="27" spans="1:18" x14ac:dyDescent="0.55000000000000004">
      <c r="A27" s="15" t="s">
        <v>151</v>
      </c>
      <c r="B27" s="127" t="str">
        <f>VLOOKUP($A27,'MG Universe'!$A$2:$R$9993,2)</f>
        <v>Albemarle Corporation</v>
      </c>
      <c r="C27" s="15" t="str">
        <f>VLOOKUP($A27,'MG Universe'!$A$2:$R$9993,3)</f>
        <v>D+</v>
      </c>
      <c r="D27" s="15" t="str">
        <f>VLOOKUP($A27,'MG Universe'!$A$2:$R$9993,4)</f>
        <v>S</v>
      </c>
      <c r="E27" s="15" t="str">
        <f>VLOOKUP($A27,'MG Universe'!$A$2:$R$9993,5)</f>
        <v>O</v>
      </c>
      <c r="F27" s="16" t="str">
        <f>VLOOKUP($A27,'MG Universe'!$A$2:$R$9993,6)</f>
        <v>SO</v>
      </c>
      <c r="G27" s="85">
        <f>VLOOKUP($A27,'MG Universe'!$A$2:$R$9993,7)</f>
        <v>42607</v>
      </c>
      <c r="H27" s="18">
        <f>VLOOKUP($A27,'MG Universe'!$A$2:$R$9993,8)</f>
        <v>0</v>
      </c>
      <c r="I27" s="18">
        <f>VLOOKUP($A27,'MG Universe'!$A$2:$R$9993,9)</f>
        <v>101.51</v>
      </c>
      <c r="J27" s="19" t="str">
        <f>VLOOKUP($A27,'MG Universe'!$A$2:$R$9993,10)</f>
        <v>N/A</v>
      </c>
      <c r="K27" s="86">
        <f>VLOOKUP($A27,'MG Universe'!$A$2:$R$9993,11)</f>
        <v>45.32</v>
      </c>
      <c r="L27" s="19">
        <f>VLOOKUP($A27,'MG Universe'!$A$2:$R$9993,12)</f>
        <v>1.17E-2</v>
      </c>
      <c r="M27" s="87">
        <f>VLOOKUP($A27,'MG Universe'!$A$2:$R$9993,13)</f>
        <v>1.4</v>
      </c>
      <c r="N27" s="88">
        <f>VLOOKUP($A27,'MG Universe'!$A$2:$R$9993,14)</f>
        <v>1.32</v>
      </c>
      <c r="O27" s="18">
        <f>VLOOKUP($A27,'MG Universe'!$A$2:$R$9993,15)</f>
        <v>-40.89</v>
      </c>
      <c r="P27" s="19">
        <f>VLOOKUP($A27,'MG Universe'!$A$2:$R$9993,16)</f>
        <v>0.18410000000000001</v>
      </c>
      <c r="Q27" s="89">
        <f>VLOOKUP($A27,'MG Universe'!$A$2:$R$9993,17)</f>
        <v>20</v>
      </c>
      <c r="R27" s="18">
        <f>VLOOKUP($A27,'MG Universe'!$A$2:$R$9993,18)</f>
        <v>20.27</v>
      </c>
    </row>
    <row r="28" spans="1:18" x14ac:dyDescent="0.55000000000000004">
      <c r="A28" s="15" t="s">
        <v>157</v>
      </c>
      <c r="B28" s="127" t="str">
        <f>VLOOKUP($A28,'MG Universe'!$A$2:$R$9993,2)</f>
        <v>Alaska Air Group, Inc.</v>
      </c>
      <c r="C28" s="15" t="str">
        <f>VLOOKUP($A28,'MG Universe'!$A$2:$R$9993,3)</f>
        <v>C+</v>
      </c>
      <c r="D28" s="15" t="str">
        <f>VLOOKUP($A28,'MG Universe'!$A$2:$R$9993,4)</f>
        <v>E</v>
      </c>
      <c r="E28" s="15" t="str">
        <f>VLOOKUP($A28,'MG Universe'!$A$2:$R$9993,5)</f>
        <v>U</v>
      </c>
      <c r="F28" s="16" t="str">
        <f>VLOOKUP($A28,'MG Universe'!$A$2:$R$9993,6)</f>
        <v>EU</v>
      </c>
      <c r="G28" s="85">
        <f>VLOOKUP($A28,'MG Universe'!$A$2:$R$9993,7)</f>
        <v>42726</v>
      </c>
      <c r="H28" s="18">
        <f>VLOOKUP($A28,'MG Universe'!$A$2:$R$9993,8)</f>
        <v>212.93</v>
      </c>
      <c r="I28" s="18">
        <f>VLOOKUP($A28,'MG Universe'!$A$2:$R$9993,9)</f>
        <v>97.82</v>
      </c>
      <c r="J28" s="19">
        <f>VLOOKUP($A28,'MG Universe'!$A$2:$R$9993,10)</f>
        <v>0.45939999999999998</v>
      </c>
      <c r="K28" s="86">
        <f>VLOOKUP($A28,'MG Universe'!$A$2:$R$9993,11)</f>
        <v>17.690000000000001</v>
      </c>
      <c r="L28" s="19">
        <f>VLOOKUP($A28,'MG Universe'!$A$2:$R$9993,12)</f>
        <v>1.0500000000000001E-2</v>
      </c>
      <c r="M28" s="87">
        <f>VLOOKUP($A28,'MG Universe'!$A$2:$R$9993,13)</f>
        <v>0.8</v>
      </c>
      <c r="N28" s="88">
        <f>VLOOKUP($A28,'MG Universe'!$A$2:$R$9993,14)</f>
        <v>1.7</v>
      </c>
      <c r="O28" s="18">
        <f>VLOOKUP($A28,'MG Universe'!$A$2:$R$9993,15)</f>
        <v>-18.05</v>
      </c>
      <c r="P28" s="19">
        <f>VLOOKUP($A28,'MG Universe'!$A$2:$R$9993,16)</f>
        <v>4.5900000000000003E-2</v>
      </c>
      <c r="Q28" s="89">
        <f>VLOOKUP($A28,'MG Universe'!$A$2:$R$9993,17)</f>
        <v>4</v>
      </c>
      <c r="R28" s="18">
        <f>VLOOKUP($A28,'MG Universe'!$A$2:$R$9993,18)</f>
        <v>59.71</v>
      </c>
    </row>
    <row r="29" spans="1:18" x14ac:dyDescent="0.55000000000000004">
      <c r="A29" s="15" t="s">
        <v>34</v>
      </c>
      <c r="B29" s="127" t="str">
        <f>VLOOKUP($A29,'MG Universe'!$A$2:$R$9993,2)</f>
        <v>Allstate Corp</v>
      </c>
      <c r="C29" s="15" t="str">
        <f>VLOOKUP($A29,'MG Universe'!$A$2:$R$9993,3)</f>
        <v>B-</v>
      </c>
      <c r="D29" s="15" t="str">
        <f>VLOOKUP($A29,'MG Universe'!$A$2:$R$9993,4)</f>
        <v>E</v>
      </c>
      <c r="E29" s="15" t="str">
        <f>VLOOKUP($A29,'MG Universe'!$A$2:$R$9993,5)</f>
        <v>U</v>
      </c>
      <c r="F29" s="16" t="str">
        <f>VLOOKUP($A29,'MG Universe'!$A$2:$R$9993,6)</f>
        <v>EU</v>
      </c>
      <c r="G29" s="85">
        <f>VLOOKUP($A29,'MG Universe'!$A$2:$R$9993,7)</f>
        <v>42695</v>
      </c>
      <c r="H29" s="18">
        <f>VLOOKUP($A29,'MG Universe'!$A$2:$R$9993,8)</f>
        <v>186.24</v>
      </c>
      <c r="I29" s="18">
        <f>VLOOKUP($A29,'MG Universe'!$A$2:$R$9993,9)</f>
        <v>82.16</v>
      </c>
      <c r="J29" s="19">
        <f>VLOOKUP($A29,'MG Universe'!$A$2:$R$9993,10)</f>
        <v>0.44119999999999998</v>
      </c>
      <c r="K29" s="86">
        <f>VLOOKUP($A29,'MG Universe'!$A$2:$R$9993,11)</f>
        <v>16.98</v>
      </c>
      <c r="L29" s="19">
        <f>VLOOKUP($A29,'MG Universe'!$A$2:$R$9993,12)</f>
        <v>1.5699999999999999E-2</v>
      </c>
      <c r="M29" s="87">
        <f>VLOOKUP($A29,'MG Universe'!$A$2:$R$9993,13)</f>
        <v>1</v>
      </c>
      <c r="N29" s="88" t="str">
        <f>VLOOKUP($A29,'MG Universe'!$A$2:$R$9993,14)</f>
        <v>N/A</v>
      </c>
      <c r="O29" s="18" t="str">
        <f>VLOOKUP($A29,'MG Universe'!$A$2:$R$9993,15)</f>
        <v>N/A</v>
      </c>
      <c r="P29" s="19">
        <f>VLOOKUP($A29,'MG Universe'!$A$2:$R$9993,16)</f>
        <v>4.24E-2</v>
      </c>
      <c r="Q29" s="89">
        <f>VLOOKUP($A29,'MG Universe'!$A$2:$R$9993,17)</f>
        <v>6</v>
      </c>
      <c r="R29" s="18">
        <f>VLOOKUP($A29,'MG Universe'!$A$2:$R$9993,18)</f>
        <v>67.209999999999994</v>
      </c>
    </row>
    <row r="30" spans="1:18" x14ac:dyDescent="0.55000000000000004">
      <c r="A30" s="15" t="s">
        <v>159</v>
      </c>
      <c r="B30" s="127" t="str">
        <f>VLOOKUP($A30,'MG Universe'!$A$2:$R$9993,2)</f>
        <v>Allegion PLC</v>
      </c>
      <c r="C30" s="15" t="str">
        <f>VLOOKUP($A30,'MG Universe'!$A$2:$R$9993,3)</f>
        <v>C-</v>
      </c>
      <c r="D30" s="15" t="str">
        <f>VLOOKUP($A30,'MG Universe'!$A$2:$R$9993,4)</f>
        <v>E</v>
      </c>
      <c r="E30" s="15" t="str">
        <f>VLOOKUP($A30,'MG Universe'!$A$2:$R$9993,5)</f>
        <v>O</v>
      </c>
      <c r="F30" s="16" t="str">
        <f>VLOOKUP($A30,'MG Universe'!$A$2:$R$9993,6)</f>
        <v>EO</v>
      </c>
      <c r="G30" s="85">
        <f>VLOOKUP($A30,'MG Universe'!$A$2:$R$9993,7)</f>
        <v>42744</v>
      </c>
      <c r="H30" s="18">
        <f>VLOOKUP($A30,'MG Universe'!$A$2:$R$9993,8)</f>
        <v>32.24</v>
      </c>
      <c r="I30" s="18">
        <f>VLOOKUP($A30,'MG Universe'!$A$2:$R$9993,9)</f>
        <v>72.59</v>
      </c>
      <c r="J30" s="19">
        <f>VLOOKUP($A30,'MG Universe'!$A$2:$R$9993,10)</f>
        <v>2.2515999999999998</v>
      </c>
      <c r="K30" s="86">
        <f>VLOOKUP($A30,'MG Universe'!$A$2:$R$9993,11)</f>
        <v>40.33</v>
      </c>
      <c r="L30" s="19">
        <f>VLOOKUP($A30,'MG Universe'!$A$2:$R$9993,12)</f>
        <v>6.3E-3</v>
      </c>
      <c r="M30" s="87">
        <f>VLOOKUP($A30,'MG Universe'!$A$2:$R$9993,13)</f>
        <v>1.1000000000000001</v>
      </c>
      <c r="N30" s="88">
        <f>VLOOKUP($A30,'MG Universe'!$A$2:$R$9993,14)</f>
        <v>1.86</v>
      </c>
      <c r="O30" s="18">
        <f>VLOOKUP($A30,'MG Universe'!$A$2:$R$9993,15)</f>
        <v>-13.96</v>
      </c>
      <c r="P30" s="19">
        <f>VLOOKUP($A30,'MG Universe'!$A$2:$R$9993,16)</f>
        <v>0.15909999999999999</v>
      </c>
      <c r="Q30" s="89">
        <f>VLOOKUP($A30,'MG Universe'!$A$2:$R$9993,17)</f>
        <v>3</v>
      </c>
      <c r="R30" s="18">
        <f>VLOOKUP($A30,'MG Universe'!$A$2:$R$9993,18)</f>
        <v>9.34</v>
      </c>
    </row>
    <row r="31" spans="1:18" x14ac:dyDescent="0.55000000000000004">
      <c r="A31" s="15" t="s">
        <v>161</v>
      </c>
      <c r="B31" s="127" t="str">
        <f>VLOOKUP($A31,'MG Universe'!$A$2:$R$9993,2)</f>
        <v>Alexion Pharmaceuticals, Inc.</v>
      </c>
      <c r="C31" s="15" t="str">
        <f>VLOOKUP($A31,'MG Universe'!$A$2:$R$9993,3)</f>
        <v>F</v>
      </c>
      <c r="D31" s="15" t="str">
        <f>VLOOKUP($A31,'MG Universe'!$A$2:$R$9993,4)</f>
        <v>S</v>
      </c>
      <c r="E31" s="15" t="str">
        <f>VLOOKUP($A31,'MG Universe'!$A$2:$R$9993,5)</f>
        <v>O</v>
      </c>
      <c r="F31" s="16" t="str">
        <f>VLOOKUP($A31,'MG Universe'!$A$2:$R$9993,6)</f>
        <v>SO</v>
      </c>
      <c r="G31" s="85">
        <f>VLOOKUP($A31,'MG Universe'!$A$2:$R$9993,7)</f>
        <v>42724</v>
      </c>
      <c r="H31" s="18">
        <f>VLOOKUP($A31,'MG Universe'!$A$2:$R$9993,8)</f>
        <v>69.09</v>
      </c>
      <c r="I31" s="18">
        <f>VLOOKUP($A31,'MG Universe'!$A$2:$R$9993,9)</f>
        <v>131.25</v>
      </c>
      <c r="J31" s="19">
        <f>VLOOKUP($A31,'MG Universe'!$A$2:$R$9993,10)</f>
        <v>1.8996999999999999</v>
      </c>
      <c r="K31" s="86">
        <f>VLOOKUP($A31,'MG Universe'!$A$2:$R$9993,11)</f>
        <v>68.36</v>
      </c>
      <c r="L31" s="19">
        <f>VLOOKUP($A31,'MG Universe'!$A$2:$R$9993,12)</f>
        <v>0</v>
      </c>
      <c r="M31" s="87">
        <f>VLOOKUP($A31,'MG Universe'!$A$2:$R$9993,13)</f>
        <v>1.4</v>
      </c>
      <c r="N31" s="88">
        <f>VLOOKUP($A31,'MG Universe'!$A$2:$R$9993,14)</f>
        <v>3.11</v>
      </c>
      <c r="O31" s="18">
        <f>VLOOKUP($A31,'MG Universe'!$A$2:$R$9993,15)</f>
        <v>-9.7100000000000009</v>
      </c>
      <c r="P31" s="19">
        <f>VLOOKUP($A31,'MG Universe'!$A$2:$R$9993,16)</f>
        <v>0.29930000000000001</v>
      </c>
      <c r="Q31" s="89">
        <f>VLOOKUP($A31,'MG Universe'!$A$2:$R$9993,17)</f>
        <v>0</v>
      </c>
      <c r="R31" s="18">
        <f>VLOOKUP($A31,'MG Universe'!$A$2:$R$9993,18)</f>
        <v>46.28</v>
      </c>
    </row>
    <row r="32" spans="1:18" x14ac:dyDescent="0.55000000000000004">
      <c r="A32" s="15" t="s">
        <v>163</v>
      </c>
      <c r="B32" s="127" t="str">
        <f>VLOOKUP($A32,'MG Universe'!$A$2:$R$9993,2)</f>
        <v>Applied Materials, Inc.</v>
      </c>
      <c r="C32" s="15" t="str">
        <f>VLOOKUP($A32,'MG Universe'!$A$2:$R$9993,3)</f>
        <v>C+</v>
      </c>
      <c r="D32" s="15" t="str">
        <f>VLOOKUP($A32,'MG Universe'!$A$2:$R$9993,4)</f>
        <v>E</v>
      </c>
      <c r="E32" s="15" t="str">
        <f>VLOOKUP($A32,'MG Universe'!$A$2:$R$9993,5)</f>
        <v>F</v>
      </c>
      <c r="F32" s="16" t="str">
        <f>VLOOKUP($A32,'MG Universe'!$A$2:$R$9993,6)</f>
        <v>EF</v>
      </c>
      <c r="G32" s="85">
        <f>VLOOKUP($A32,'MG Universe'!$A$2:$R$9993,7)</f>
        <v>42610</v>
      </c>
      <c r="H32" s="18">
        <f>VLOOKUP($A32,'MG Universe'!$A$2:$R$9993,8)</f>
        <v>35.770000000000003</v>
      </c>
      <c r="I32" s="18">
        <f>VLOOKUP($A32,'MG Universe'!$A$2:$R$9993,9)</f>
        <v>36.22</v>
      </c>
      <c r="J32" s="19">
        <f>VLOOKUP($A32,'MG Universe'!$A$2:$R$9993,10)</f>
        <v>1.0125999999999999</v>
      </c>
      <c r="K32" s="86">
        <f>VLOOKUP($A32,'MG Universe'!$A$2:$R$9993,11)</f>
        <v>34.17</v>
      </c>
      <c r="L32" s="19">
        <f>VLOOKUP($A32,'MG Universe'!$A$2:$R$9993,12)</f>
        <v>1.0999999999999999E-2</v>
      </c>
      <c r="M32" s="87">
        <f>VLOOKUP($A32,'MG Universe'!$A$2:$R$9993,13)</f>
        <v>1.8</v>
      </c>
      <c r="N32" s="88">
        <f>VLOOKUP($A32,'MG Universe'!$A$2:$R$9993,14)</f>
        <v>2.5</v>
      </c>
      <c r="O32" s="18">
        <f>VLOOKUP($A32,'MG Universe'!$A$2:$R$9993,15)</f>
        <v>0.47</v>
      </c>
      <c r="P32" s="19">
        <f>VLOOKUP($A32,'MG Universe'!$A$2:$R$9993,16)</f>
        <v>0.1283</v>
      </c>
      <c r="Q32" s="89">
        <f>VLOOKUP($A32,'MG Universe'!$A$2:$R$9993,17)</f>
        <v>0</v>
      </c>
      <c r="R32" s="18">
        <f>VLOOKUP($A32,'MG Universe'!$A$2:$R$9993,18)</f>
        <v>15.25</v>
      </c>
    </row>
    <row r="33" spans="1:18" x14ac:dyDescent="0.55000000000000004">
      <c r="A33" s="15" t="s">
        <v>169</v>
      </c>
      <c r="B33" s="127" t="str">
        <f>VLOOKUP($A33,'MG Universe'!$A$2:$R$9993,2)</f>
        <v>AMETEK, Inc.</v>
      </c>
      <c r="C33" s="15" t="str">
        <f>VLOOKUP($A33,'MG Universe'!$A$2:$R$9993,3)</f>
        <v>D</v>
      </c>
      <c r="D33" s="15" t="str">
        <f>VLOOKUP($A33,'MG Universe'!$A$2:$R$9993,4)</f>
        <v>S</v>
      </c>
      <c r="E33" s="15" t="str">
        <f>VLOOKUP($A33,'MG Universe'!$A$2:$R$9993,5)</f>
        <v>F</v>
      </c>
      <c r="F33" s="16" t="str">
        <f>VLOOKUP($A33,'MG Universe'!$A$2:$R$9993,6)</f>
        <v>SF</v>
      </c>
      <c r="G33" s="85">
        <f>VLOOKUP($A33,'MG Universe'!$A$2:$R$9993,7)</f>
        <v>42712</v>
      </c>
      <c r="H33" s="18">
        <f>VLOOKUP($A33,'MG Universe'!$A$2:$R$9993,8)</f>
        <v>58.58</v>
      </c>
      <c r="I33" s="18">
        <f>VLOOKUP($A33,'MG Universe'!$A$2:$R$9993,9)</f>
        <v>53.97</v>
      </c>
      <c r="J33" s="19">
        <f>VLOOKUP($A33,'MG Universe'!$A$2:$R$9993,10)</f>
        <v>0.92130000000000001</v>
      </c>
      <c r="K33" s="86">
        <f>VLOOKUP($A33,'MG Universe'!$A$2:$R$9993,11)</f>
        <v>23.47</v>
      </c>
      <c r="L33" s="19">
        <f>VLOOKUP($A33,'MG Universe'!$A$2:$R$9993,12)</f>
        <v>6.7000000000000002E-3</v>
      </c>
      <c r="M33" s="87">
        <f>VLOOKUP($A33,'MG Universe'!$A$2:$R$9993,13)</f>
        <v>1.1000000000000001</v>
      </c>
      <c r="N33" s="88">
        <f>VLOOKUP($A33,'MG Universe'!$A$2:$R$9993,14)</f>
        <v>1.39</v>
      </c>
      <c r="O33" s="18">
        <f>VLOOKUP($A33,'MG Universe'!$A$2:$R$9993,15)</f>
        <v>-8.19</v>
      </c>
      <c r="P33" s="19">
        <f>VLOOKUP($A33,'MG Universe'!$A$2:$R$9993,16)</f>
        <v>7.4800000000000005E-2</v>
      </c>
      <c r="Q33" s="89">
        <f>VLOOKUP($A33,'MG Universe'!$A$2:$R$9993,17)</f>
        <v>7</v>
      </c>
      <c r="R33" s="18">
        <f>VLOOKUP($A33,'MG Universe'!$A$2:$R$9993,18)</f>
        <v>27.4</v>
      </c>
    </row>
    <row r="34" spans="1:18" x14ac:dyDescent="0.55000000000000004">
      <c r="A34" s="15" t="s">
        <v>171</v>
      </c>
      <c r="B34" s="127" t="str">
        <f>VLOOKUP($A34,'MG Universe'!$A$2:$R$9993,2)</f>
        <v>Affiliated Managers Group, Inc.</v>
      </c>
      <c r="C34" s="15" t="str">
        <f>VLOOKUP($A34,'MG Universe'!$A$2:$R$9993,3)</f>
        <v>C-</v>
      </c>
      <c r="D34" s="15" t="str">
        <f>VLOOKUP($A34,'MG Universe'!$A$2:$R$9993,4)</f>
        <v>S</v>
      </c>
      <c r="E34" s="15" t="str">
        <f>VLOOKUP($A34,'MG Universe'!$A$2:$R$9993,5)</f>
        <v>U</v>
      </c>
      <c r="F34" s="16" t="str">
        <f>VLOOKUP($A34,'MG Universe'!$A$2:$R$9993,6)</f>
        <v>SU</v>
      </c>
      <c r="G34" s="85">
        <f>VLOOKUP($A34,'MG Universe'!$A$2:$R$9993,7)</f>
        <v>42747</v>
      </c>
      <c r="H34" s="18">
        <f>VLOOKUP($A34,'MG Universe'!$A$2:$R$9993,8)</f>
        <v>320.52999999999997</v>
      </c>
      <c r="I34" s="18">
        <f>VLOOKUP($A34,'MG Universe'!$A$2:$R$9993,9)</f>
        <v>167.93</v>
      </c>
      <c r="J34" s="19">
        <f>VLOOKUP($A34,'MG Universe'!$A$2:$R$9993,10)</f>
        <v>0.52390000000000003</v>
      </c>
      <c r="K34" s="86">
        <f>VLOOKUP($A34,'MG Universe'!$A$2:$R$9993,11)</f>
        <v>20.16</v>
      </c>
      <c r="L34" s="19">
        <f>VLOOKUP($A34,'MG Universe'!$A$2:$R$9993,12)</f>
        <v>0</v>
      </c>
      <c r="M34" s="87">
        <f>VLOOKUP($A34,'MG Universe'!$A$2:$R$9993,13)</f>
        <v>1.6</v>
      </c>
      <c r="N34" s="88">
        <f>VLOOKUP($A34,'MG Universe'!$A$2:$R$9993,14)</f>
        <v>2.0099999999999998</v>
      </c>
      <c r="O34" s="18">
        <f>VLOOKUP($A34,'MG Universe'!$A$2:$R$9993,15)</f>
        <v>-70.22</v>
      </c>
      <c r="P34" s="19">
        <f>VLOOKUP($A34,'MG Universe'!$A$2:$R$9993,16)</f>
        <v>5.8299999999999998E-2</v>
      </c>
      <c r="Q34" s="89">
        <f>VLOOKUP($A34,'MG Universe'!$A$2:$R$9993,17)</f>
        <v>0</v>
      </c>
      <c r="R34" s="18">
        <f>VLOOKUP($A34,'MG Universe'!$A$2:$R$9993,18)</f>
        <v>109.36</v>
      </c>
    </row>
    <row r="35" spans="1:18" x14ac:dyDescent="0.55000000000000004">
      <c r="A35" s="15" t="s">
        <v>173</v>
      </c>
      <c r="B35" s="127" t="str">
        <f>VLOOKUP($A35,'MG Universe'!$A$2:$R$9993,2)</f>
        <v>Amgen, Inc.</v>
      </c>
      <c r="C35" s="15" t="str">
        <f>VLOOKUP($A35,'MG Universe'!$A$2:$R$9993,3)</f>
        <v>B</v>
      </c>
      <c r="D35" s="15" t="str">
        <f>VLOOKUP($A35,'MG Universe'!$A$2:$R$9993,4)</f>
        <v>E</v>
      </c>
      <c r="E35" s="15" t="str">
        <f>VLOOKUP($A35,'MG Universe'!$A$2:$R$9993,5)</f>
        <v>U</v>
      </c>
      <c r="F35" s="16" t="str">
        <f>VLOOKUP($A35,'MG Universe'!$A$2:$R$9993,6)</f>
        <v>EU</v>
      </c>
      <c r="G35" s="85">
        <f>VLOOKUP($A35,'MG Universe'!$A$2:$R$9993,7)</f>
        <v>42607</v>
      </c>
      <c r="H35" s="18">
        <f>VLOOKUP($A35,'MG Universe'!$A$2:$R$9993,8)</f>
        <v>267.63</v>
      </c>
      <c r="I35" s="18">
        <f>VLOOKUP($A35,'MG Universe'!$A$2:$R$9993,9)</f>
        <v>176.53</v>
      </c>
      <c r="J35" s="19">
        <f>VLOOKUP($A35,'MG Universe'!$A$2:$R$9993,10)</f>
        <v>0.65959999999999996</v>
      </c>
      <c r="K35" s="86">
        <f>VLOOKUP($A35,'MG Universe'!$A$2:$R$9993,11)</f>
        <v>20.99</v>
      </c>
      <c r="L35" s="19">
        <f>VLOOKUP($A35,'MG Universe'!$A$2:$R$9993,12)</f>
        <v>2.0299999999999999E-2</v>
      </c>
      <c r="M35" s="87">
        <f>VLOOKUP($A35,'MG Universe'!$A$2:$R$9993,13)</f>
        <v>1.2</v>
      </c>
      <c r="N35" s="88">
        <f>VLOOKUP($A35,'MG Universe'!$A$2:$R$9993,14)</f>
        <v>3.97</v>
      </c>
      <c r="O35" s="18">
        <f>VLOOKUP($A35,'MG Universe'!$A$2:$R$9993,15)</f>
        <v>-3.16</v>
      </c>
      <c r="P35" s="19">
        <f>VLOOKUP($A35,'MG Universe'!$A$2:$R$9993,16)</f>
        <v>6.25E-2</v>
      </c>
      <c r="Q35" s="89">
        <f>VLOOKUP($A35,'MG Universe'!$A$2:$R$9993,17)</f>
        <v>6</v>
      </c>
      <c r="R35" s="18">
        <f>VLOOKUP($A35,'MG Universe'!$A$2:$R$9993,18)</f>
        <v>96.05</v>
      </c>
    </row>
    <row r="36" spans="1:18" x14ac:dyDescent="0.55000000000000004">
      <c r="A36" s="15" t="s">
        <v>175</v>
      </c>
      <c r="B36" s="127" t="str">
        <f>VLOOKUP($A36,'MG Universe'!$A$2:$R$9993,2)</f>
        <v>Ameriprise Financial, Inc.</v>
      </c>
      <c r="C36" s="15" t="str">
        <f>VLOOKUP($A36,'MG Universe'!$A$2:$R$9993,3)</f>
        <v>B</v>
      </c>
      <c r="D36" s="15" t="str">
        <f>VLOOKUP($A36,'MG Universe'!$A$2:$R$9993,4)</f>
        <v>E</v>
      </c>
      <c r="E36" s="15" t="str">
        <f>VLOOKUP($A36,'MG Universe'!$A$2:$R$9993,5)</f>
        <v>U</v>
      </c>
      <c r="F36" s="16" t="str">
        <f>VLOOKUP($A36,'MG Universe'!$A$2:$R$9993,6)</f>
        <v>EU</v>
      </c>
      <c r="G36" s="85">
        <f>VLOOKUP($A36,'MG Universe'!$A$2:$R$9993,7)</f>
        <v>42535</v>
      </c>
      <c r="H36" s="18">
        <f>VLOOKUP($A36,'MG Universe'!$A$2:$R$9993,8)</f>
        <v>296.02</v>
      </c>
      <c r="I36" s="18">
        <f>VLOOKUP($A36,'MG Universe'!$A$2:$R$9993,9)</f>
        <v>131.5</v>
      </c>
      <c r="J36" s="19">
        <f>VLOOKUP($A36,'MG Universe'!$A$2:$R$9993,10)</f>
        <v>0.44419999999999998</v>
      </c>
      <c r="K36" s="86">
        <f>VLOOKUP($A36,'MG Universe'!$A$2:$R$9993,11)</f>
        <v>16.899999999999999</v>
      </c>
      <c r="L36" s="19">
        <f>VLOOKUP($A36,'MG Universe'!$A$2:$R$9993,12)</f>
        <v>2.0400000000000001E-2</v>
      </c>
      <c r="M36" s="87">
        <f>VLOOKUP($A36,'MG Universe'!$A$2:$R$9993,13)</f>
        <v>1.8</v>
      </c>
      <c r="N36" s="88" t="str">
        <f>VLOOKUP($A36,'MG Universe'!$A$2:$R$9993,14)</f>
        <v>N/A</v>
      </c>
      <c r="O36" s="18" t="str">
        <f>VLOOKUP($A36,'MG Universe'!$A$2:$R$9993,15)</f>
        <v>N/A</v>
      </c>
      <c r="P36" s="19">
        <f>VLOOKUP($A36,'MG Universe'!$A$2:$R$9993,16)</f>
        <v>4.2000000000000003E-2</v>
      </c>
      <c r="Q36" s="89">
        <f>VLOOKUP($A36,'MG Universe'!$A$2:$R$9993,17)</f>
        <v>0</v>
      </c>
      <c r="R36" s="18">
        <f>VLOOKUP($A36,'MG Universe'!$A$2:$R$9993,18)</f>
        <v>87.98</v>
      </c>
    </row>
    <row r="37" spans="1:18" x14ac:dyDescent="0.55000000000000004">
      <c r="A37" s="15" t="s">
        <v>177</v>
      </c>
      <c r="B37" s="127" t="str">
        <f>VLOOKUP($A37,'MG Universe'!$A$2:$R$9993,2)</f>
        <v>American Tower Corp</v>
      </c>
      <c r="C37" s="15" t="str">
        <f>VLOOKUP($A37,'MG Universe'!$A$2:$R$9993,3)</f>
        <v>F</v>
      </c>
      <c r="D37" s="15" t="str">
        <f>VLOOKUP($A37,'MG Universe'!$A$2:$R$9993,4)</f>
        <v>S</v>
      </c>
      <c r="E37" s="15" t="str">
        <f>VLOOKUP($A37,'MG Universe'!$A$2:$R$9993,5)</f>
        <v>O</v>
      </c>
      <c r="F37" s="16" t="str">
        <f>VLOOKUP($A37,'MG Universe'!$A$2:$R$9993,6)</f>
        <v>SO</v>
      </c>
      <c r="G37" s="85">
        <f>VLOOKUP($A37,'MG Universe'!$A$2:$R$9993,7)</f>
        <v>42794</v>
      </c>
      <c r="H37" s="18">
        <f>VLOOKUP($A37,'MG Universe'!$A$2:$R$9993,8)</f>
        <v>43.31</v>
      </c>
      <c r="I37" s="18">
        <f>VLOOKUP($A37,'MG Universe'!$A$2:$R$9993,9)</f>
        <v>114.79</v>
      </c>
      <c r="J37" s="19">
        <f>VLOOKUP($A37,'MG Universe'!$A$2:$R$9993,10)</f>
        <v>2.6503999999999999</v>
      </c>
      <c r="K37" s="86">
        <f>VLOOKUP($A37,'MG Universe'!$A$2:$R$9993,11)</f>
        <v>66.349999999999994</v>
      </c>
      <c r="L37" s="19">
        <f>VLOOKUP($A37,'MG Universe'!$A$2:$R$9993,12)</f>
        <v>1.8100000000000002E-2</v>
      </c>
      <c r="M37" s="87">
        <f>VLOOKUP($A37,'MG Universe'!$A$2:$R$9993,13)</f>
        <v>0.6</v>
      </c>
      <c r="N37" s="88">
        <f>VLOOKUP($A37,'MG Universe'!$A$2:$R$9993,14)</f>
        <v>0.9</v>
      </c>
      <c r="O37" s="18">
        <f>VLOOKUP($A37,'MG Universe'!$A$2:$R$9993,15)</f>
        <v>-52.51</v>
      </c>
      <c r="P37" s="19">
        <f>VLOOKUP($A37,'MG Universe'!$A$2:$R$9993,16)</f>
        <v>0.2893</v>
      </c>
      <c r="Q37" s="89">
        <f>VLOOKUP($A37,'MG Universe'!$A$2:$R$9993,17)</f>
        <v>5</v>
      </c>
      <c r="R37" s="18">
        <f>VLOOKUP($A37,'MG Universe'!$A$2:$R$9993,18)</f>
        <v>26.63</v>
      </c>
    </row>
    <row r="38" spans="1:18" x14ac:dyDescent="0.55000000000000004">
      <c r="A38" s="15" t="s">
        <v>179</v>
      </c>
      <c r="B38" s="127" t="str">
        <f>VLOOKUP($A38,'MG Universe'!$A$2:$R$9993,2)</f>
        <v>Amazon.com, Inc.</v>
      </c>
      <c r="C38" s="15" t="str">
        <f>VLOOKUP($A38,'MG Universe'!$A$2:$R$9993,3)</f>
        <v>F</v>
      </c>
      <c r="D38" s="15" t="str">
        <f>VLOOKUP($A38,'MG Universe'!$A$2:$R$9993,4)</f>
        <v>S</v>
      </c>
      <c r="E38" s="15" t="str">
        <f>VLOOKUP($A38,'MG Universe'!$A$2:$R$9993,5)</f>
        <v>O</v>
      </c>
      <c r="F38" s="16" t="str">
        <f>VLOOKUP($A38,'MG Universe'!$A$2:$R$9993,6)</f>
        <v>SO</v>
      </c>
      <c r="G38" s="85">
        <f>VLOOKUP($A38,'MG Universe'!$A$2:$R$9993,7)</f>
        <v>42569</v>
      </c>
      <c r="H38" s="18">
        <f>VLOOKUP($A38,'MG Universe'!$A$2:$R$9993,8)</f>
        <v>3.29</v>
      </c>
      <c r="I38" s="18">
        <f>VLOOKUP($A38,'MG Universe'!$A$2:$R$9993,9)</f>
        <v>845.04</v>
      </c>
      <c r="J38" s="19">
        <f>VLOOKUP($A38,'MG Universe'!$A$2:$R$9993,10)</f>
        <v>256.85109999999997</v>
      </c>
      <c r="K38" s="86">
        <f>VLOOKUP($A38,'MG Universe'!$A$2:$R$9993,11)</f>
        <v>845.04</v>
      </c>
      <c r="L38" s="19">
        <f>VLOOKUP($A38,'MG Universe'!$A$2:$R$9993,12)</f>
        <v>0</v>
      </c>
      <c r="M38" s="87">
        <f>VLOOKUP($A38,'MG Universe'!$A$2:$R$9993,13)</f>
        <v>1.4</v>
      </c>
      <c r="N38" s="88">
        <f>VLOOKUP($A38,'MG Universe'!$A$2:$R$9993,14)</f>
        <v>1.08</v>
      </c>
      <c r="O38" s="18">
        <f>VLOOKUP($A38,'MG Universe'!$A$2:$R$9993,15)</f>
        <v>-32.97</v>
      </c>
      <c r="P38" s="19">
        <f>VLOOKUP($A38,'MG Universe'!$A$2:$R$9993,16)</f>
        <v>4.1826999999999996</v>
      </c>
      <c r="Q38" s="89">
        <f>VLOOKUP($A38,'MG Universe'!$A$2:$R$9993,17)</f>
        <v>0</v>
      </c>
      <c r="R38" s="18">
        <f>VLOOKUP($A38,'MG Universe'!$A$2:$R$9993,18)</f>
        <v>38.43</v>
      </c>
    </row>
    <row r="39" spans="1:18" x14ac:dyDescent="0.55000000000000004">
      <c r="A39" s="15" t="s">
        <v>181</v>
      </c>
      <c r="B39" s="127" t="str">
        <f>VLOOKUP($A39,'MG Universe'!$A$2:$R$9993,2)</f>
        <v>AutoNation, Inc.</v>
      </c>
      <c r="C39" s="15" t="str">
        <f>VLOOKUP($A39,'MG Universe'!$A$2:$R$9993,3)</f>
        <v>C-</v>
      </c>
      <c r="D39" s="15" t="str">
        <f>VLOOKUP($A39,'MG Universe'!$A$2:$R$9993,4)</f>
        <v>S</v>
      </c>
      <c r="E39" s="15" t="str">
        <f>VLOOKUP($A39,'MG Universe'!$A$2:$R$9993,5)</f>
        <v>U</v>
      </c>
      <c r="F39" s="16" t="str">
        <f>VLOOKUP($A39,'MG Universe'!$A$2:$R$9993,6)</f>
        <v>SU</v>
      </c>
      <c r="G39" s="85">
        <f>VLOOKUP($A39,'MG Universe'!$A$2:$R$9993,7)</f>
        <v>42333</v>
      </c>
      <c r="H39" s="18">
        <f>VLOOKUP($A39,'MG Universe'!$A$2:$R$9993,8)</f>
        <v>129.62</v>
      </c>
      <c r="I39" s="18">
        <f>VLOOKUP($A39,'MG Universe'!$A$2:$R$9993,9)</f>
        <v>45.9</v>
      </c>
      <c r="J39" s="19">
        <f>VLOOKUP($A39,'MG Universe'!$A$2:$R$9993,10)</f>
        <v>0.35410000000000003</v>
      </c>
      <c r="K39" s="86">
        <f>VLOOKUP($A39,'MG Universe'!$A$2:$R$9993,11)</f>
        <v>13.62</v>
      </c>
      <c r="L39" s="19">
        <f>VLOOKUP($A39,'MG Universe'!$A$2:$R$9993,12)</f>
        <v>0</v>
      </c>
      <c r="M39" s="87">
        <f>VLOOKUP($A39,'MG Universe'!$A$2:$R$9993,13)</f>
        <v>1.1000000000000001</v>
      </c>
      <c r="N39" s="88">
        <f>VLOOKUP($A39,'MG Universe'!$A$2:$R$9993,14)</f>
        <v>0.95</v>
      </c>
      <c r="O39" s="18">
        <f>VLOOKUP($A39,'MG Universe'!$A$2:$R$9993,15)</f>
        <v>-20.55</v>
      </c>
      <c r="P39" s="19">
        <f>VLOOKUP($A39,'MG Universe'!$A$2:$R$9993,16)</f>
        <v>2.5600000000000001E-2</v>
      </c>
      <c r="Q39" s="89">
        <f>VLOOKUP($A39,'MG Universe'!$A$2:$R$9993,17)</f>
        <v>0</v>
      </c>
      <c r="R39" s="18">
        <f>VLOOKUP($A39,'MG Universe'!$A$2:$R$9993,18)</f>
        <v>43.22</v>
      </c>
    </row>
    <row r="40" spans="1:18" x14ac:dyDescent="0.55000000000000004">
      <c r="A40" s="15" t="s">
        <v>187</v>
      </c>
      <c r="B40" s="127" t="str">
        <f>VLOOKUP($A40,'MG Universe'!$A$2:$R$9993,2)</f>
        <v>Anthem Inc</v>
      </c>
      <c r="C40" s="15" t="str">
        <f>VLOOKUP($A40,'MG Universe'!$A$2:$R$9993,3)</f>
        <v>C</v>
      </c>
      <c r="D40" s="15" t="str">
        <f>VLOOKUP($A40,'MG Universe'!$A$2:$R$9993,4)</f>
        <v>E</v>
      </c>
      <c r="E40" s="15" t="str">
        <f>VLOOKUP($A40,'MG Universe'!$A$2:$R$9993,5)</f>
        <v>O</v>
      </c>
      <c r="F40" s="16" t="str">
        <f>VLOOKUP($A40,'MG Universe'!$A$2:$R$9993,6)</f>
        <v>EO</v>
      </c>
      <c r="G40" s="85">
        <f>VLOOKUP($A40,'MG Universe'!$A$2:$R$9993,7)</f>
        <v>42762</v>
      </c>
      <c r="H40" s="18">
        <f>VLOOKUP($A40,'MG Universe'!$A$2:$R$9993,8)</f>
        <v>124.49</v>
      </c>
      <c r="I40" s="18">
        <f>VLOOKUP($A40,'MG Universe'!$A$2:$R$9993,9)</f>
        <v>164.82</v>
      </c>
      <c r="J40" s="19">
        <f>VLOOKUP($A40,'MG Universe'!$A$2:$R$9993,10)</f>
        <v>1.3240000000000001</v>
      </c>
      <c r="K40" s="86">
        <f>VLOOKUP($A40,'MG Universe'!$A$2:$R$9993,11)</f>
        <v>18.25</v>
      </c>
      <c r="L40" s="19">
        <f>VLOOKUP($A40,'MG Universe'!$A$2:$R$9993,12)</f>
        <v>1.5699999999999999E-2</v>
      </c>
      <c r="M40" s="87">
        <f>VLOOKUP($A40,'MG Universe'!$A$2:$R$9993,13)</f>
        <v>0.7</v>
      </c>
      <c r="N40" s="88" t="str">
        <f>VLOOKUP($A40,'MG Universe'!$A$2:$R$9993,14)</f>
        <v>N/A</v>
      </c>
      <c r="O40" s="18" t="str">
        <f>VLOOKUP($A40,'MG Universe'!$A$2:$R$9993,15)</f>
        <v>N/A</v>
      </c>
      <c r="P40" s="19">
        <f>VLOOKUP($A40,'MG Universe'!$A$2:$R$9993,16)</f>
        <v>4.8800000000000003E-2</v>
      </c>
      <c r="Q40" s="89">
        <f>VLOOKUP($A40,'MG Universe'!$A$2:$R$9993,17)</f>
        <v>6</v>
      </c>
      <c r="R40" s="18">
        <f>VLOOKUP($A40,'MG Universe'!$A$2:$R$9993,18)</f>
        <v>140.13</v>
      </c>
    </row>
    <row r="41" spans="1:18" x14ac:dyDescent="0.55000000000000004">
      <c r="A41" s="15" t="s">
        <v>189</v>
      </c>
      <c r="B41" s="127" t="str">
        <f>VLOOKUP($A41,'MG Universe'!$A$2:$R$9993,2)</f>
        <v>Aon plc Class A Ordinary Shares (UK)</v>
      </c>
      <c r="C41" s="15" t="str">
        <f>VLOOKUP($A41,'MG Universe'!$A$2:$R$9993,3)</f>
        <v>F</v>
      </c>
      <c r="D41" s="15" t="str">
        <f>VLOOKUP($A41,'MG Universe'!$A$2:$R$9993,4)</f>
        <v>S</v>
      </c>
      <c r="E41" s="15" t="str">
        <f>VLOOKUP($A41,'MG Universe'!$A$2:$R$9993,5)</f>
        <v>O</v>
      </c>
      <c r="F41" s="16" t="str">
        <f>VLOOKUP($A41,'MG Universe'!$A$2:$R$9993,6)</f>
        <v>SO</v>
      </c>
      <c r="G41" s="85">
        <f>VLOOKUP($A41,'MG Universe'!$A$2:$R$9993,7)</f>
        <v>42396</v>
      </c>
      <c r="H41" s="18">
        <f>VLOOKUP($A41,'MG Universe'!$A$2:$R$9993,8)</f>
        <v>87.72</v>
      </c>
      <c r="I41" s="18">
        <f>VLOOKUP($A41,'MG Universe'!$A$2:$R$9993,9)</f>
        <v>115.65</v>
      </c>
      <c r="J41" s="19">
        <f>VLOOKUP($A41,'MG Universe'!$A$2:$R$9993,10)</f>
        <v>1.3184</v>
      </c>
      <c r="K41" s="86">
        <f>VLOOKUP($A41,'MG Universe'!$A$2:$R$9993,11)</f>
        <v>27.87</v>
      </c>
      <c r="L41" s="19">
        <f>VLOOKUP($A41,'MG Universe'!$A$2:$R$9993,12)</f>
        <v>1.04E-2</v>
      </c>
      <c r="M41" s="87">
        <f>VLOOKUP($A41,'MG Universe'!$A$2:$R$9993,13)</f>
        <v>1</v>
      </c>
      <c r="N41" s="88">
        <f>VLOOKUP($A41,'MG Universe'!$A$2:$R$9993,14)</f>
        <v>1.03</v>
      </c>
      <c r="O41" s="18">
        <f>VLOOKUP($A41,'MG Universe'!$A$2:$R$9993,15)</f>
        <v>-26.09</v>
      </c>
      <c r="P41" s="19">
        <f>VLOOKUP($A41,'MG Universe'!$A$2:$R$9993,16)</f>
        <v>9.6799999999999997E-2</v>
      </c>
      <c r="Q41" s="89">
        <f>VLOOKUP($A41,'MG Universe'!$A$2:$R$9993,17)</f>
        <v>4</v>
      </c>
      <c r="R41" s="18">
        <f>VLOOKUP($A41,'MG Universe'!$A$2:$R$9993,18)</f>
        <v>48.36</v>
      </c>
    </row>
    <row r="42" spans="1:18" x14ac:dyDescent="0.55000000000000004">
      <c r="A42" s="15" t="s">
        <v>193</v>
      </c>
      <c r="B42" s="127" t="str">
        <f>VLOOKUP($A42,'MG Universe'!$A$2:$R$9993,2)</f>
        <v>Apache Corporation</v>
      </c>
      <c r="C42" s="15" t="str">
        <f>VLOOKUP($A42,'MG Universe'!$A$2:$R$9993,3)</f>
        <v>F</v>
      </c>
      <c r="D42" s="15" t="str">
        <f>VLOOKUP($A42,'MG Universe'!$A$2:$R$9993,4)</f>
        <v>S</v>
      </c>
      <c r="E42" s="15" t="str">
        <f>VLOOKUP($A42,'MG Universe'!$A$2:$R$9993,5)</f>
        <v>O</v>
      </c>
      <c r="F42" s="16" t="str">
        <f>VLOOKUP($A42,'MG Universe'!$A$2:$R$9993,6)</f>
        <v>SO</v>
      </c>
      <c r="G42" s="85">
        <f>VLOOKUP($A42,'MG Universe'!$A$2:$R$9993,7)</f>
        <v>42399</v>
      </c>
      <c r="H42" s="18">
        <f>VLOOKUP($A42,'MG Universe'!$A$2:$R$9993,8)</f>
        <v>0</v>
      </c>
      <c r="I42" s="18">
        <f>VLOOKUP($A42,'MG Universe'!$A$2:$R$9993,9)</f>
        <v>52.59</v>
      </c>
      <c r="J42" s="19" t="str">
        <f>VLOOKUP($A42,'MG Universe'!$A$2:$R$9993,10)</f>
        <v>N/A</v>
      </c>
      <c r="K42" s="86" t="str">
        <f>VLOOKUP($A42,'MG Universe'!$A$2:$R$9993,11)</f>
        <v>N/A</v>
      </c>
      <c r="L42" s="19">
        <f>VLOOKUP($A42,'MG Universe'!$A$2:$R$9993,12)</f>
        <v>1.9E-2</v>
      </c>
      <c r="M42" s="87">
        <f>VLOOKUP($A42,'MG Universe'!$A$2:$R$9993,13)</f>
        <v>1.2</v>
      </c>
      <c r="N42" s="88">
        <f>VLOOKUP($A42,'MG Universe'!$A$2:$R$9993,14)</f>
        <v>1.88</v>
      </c>
      <c r="O42" s="18">
        <f>VLOOKUP($A42,'MG Universe'!$A$2:$R$9993,15)</f>
        <v>-36.840000000000003</v>
      </c>
      <c r="P42" s="19">
        <f>VLOOKUP($A42,'MG Universe'!$A$2:$R$9993,16)</f>
        <v>-5.9400000000000001E-2</v>
      </c>
      <c r="Q42" s="89">
        <f>VLOOKUP($A42,'MG Universe'!$A$2:$R$9993,17)</f>
        <v>4</v>
      </c>
      <c r="R42" s="18" t="str">
        <f>VLOOKUP($A42,'MG Universe'!$A$2:$R$9993,18)</f>
        <v>N/A</v>
      </c>
    </row>
    <row r="43" spans="1:18" x14ac:dyDescent="0.55000000000000004">
      <c r="A43" s="15" t="s">
        <v>195</v>
      </c>
      <c r="B43" s="127" t="str">
        <f>VLOOKUP($A43,'MG Universe'!$A$2:$R$9993,2)</f>
        <v>Anadarko Petroleum Corporation</v>
      </c>
      <c r="C43" s="15" t="str">
        <f>VLOOKUP($A43,'MG Universe'!$A$2:$R$9993,3)</f>
        <v>F</v>
      </c>
      <c r="D43" s="15" t="str">
        <f>VLOOKUP($A43,'MG Universe'!$A$2:$R$9993,4)</f>
        <v>S</v>
      </c>
      <c r="E43" s="15" t="str">
        <f>VLOOKUP($A43,'MG Universe'!$A$2:$R$9993,5)</f>
        <v>O</v>
      </c>
      <c r="F43" s="16" t="str">
        <f>VLOOKUP($A43,'MG Universe'!$A$2:$R$9993,6)</f>
        <v>SO</v>
      </c>
      <c r="G43" s="85">
        <f>VLOOKUP($A43,'MG Universe'!$A$2:$R$9993,7)</f>
        <v>42398</v>
      </c>
      <c r="H43" s="18">
        <f>VLOOKUP($A43,'MG Universe'!$A$2:$R$9993,8)</f>
        <v>0</v>
      </c>
      <c r="I43" s="18">
        <f>VLOOKUP($A43,'MG Universe'!$A$2:$R$9993,9)</f>
        <v>64.650000000000006</v>
      </c>
      <c r="J43" s="19" t="str">
        <f>VLOOKUP($A43,'MG Universe'!$A$2:$R$9993,10)</f>
        <v>N/A</v>
      </c>
      <c r="K43" s="86" t="str">
        <f>VLOOKUP($A43,'MG Universe'!$A$2:$R$9993,11)</f>
        <v>N/A</v>
      </c>
      <c r="L43" s="19">
        <f>VLOOKUP($A43,'MG Universe'!$A$2:$R$9993,12)</f>
        <v>1.3299999999999999E-2</v>
      </c>
      <c r="M43" s="87">
        <f>VLOOKUP($A43,'MG Universe'!$A$2:$R$9993,13)</f>
        <v>1.5</v>
      </c>
      <c r="N43" s="88">
        <f>VLOOKUP($A43,'MG Universe'!$A$2:$R$9993,14)</f>
        <v>1.17</v>
      </c>
      <c r="O43" s="18">
        <f>VLOOKUP($A43,'MG Universe'!$A$2:$R$9993,15)</f>
        <v>-58.89</v>
      </c>
      <c r="P43" s="19">
        <f>VLOOKUP($A43,'MG Universe'!$A$2:$R$9993,16)</f>
        <v>-0.11609999999999999</v>
      </c>
      <c r="Q43" s="89">
        <f>VLOOKUP($A43,'MG Universe'!$A$2:$R$9993,17)</f>
        <v>3</v>
      </c>
      <c r="R43" s="18" t="str">
        <f>VLOOKUP($A43,'MG Universe'!$A$2:$R$9993,18)</f>
        <v>N/A</v>
      </c>
    </row>
    <row r="44" spans="1:18" x14ac:dyDescent="0.55000000000000004">
      <c r="A44" s="15" t="s">
        <v>197</v>
      </c>
      <c r="B44" s="127" t="str">
        <f>VLOOKUP($A44,'MG Universe'!$A$2:$R$9993,2)</f>
        <v>Air Products &amp; Chemicals, Inc.</v>
      </c>
      <c r="C44" s="15" t="str">
        <f>VLOOKUP($A44,'MG Universe'!$A$2:$R$9993,3)</f>
        <v>C</v>
      </c>
      <c r="D44" s="15" t="str">
        <f>VLOOKUP($A44,'MG Universe'!$A$2:$R$9993,4)</f>
        <v>S</v>
      </c>
      <c r="E44" s="15" t="str">
        <f>VLOOKUP($A44,'MG Universe'!$A$2:$R$9993,5)</f>
        <v>O</v>
      </c>
      <c r="F44" s="16" t="str">
        <f>VLOOKUP($A44,'MG Universe'!$A$2:$R$9993,6)</f>
        <v>SO</v>
      </c>
      <c r="G44" s="85">
        <f>VLOOKUP($A44,'MG Universe'!$A$2:$R$9993,7)</f>
        <v>42762</v>
      </c>
      <c r="H44" s="18">
        <f>VLOOKUP($A44,'MG Universe'!$A$2:$R$9993,8)</f>
        <v>41.85</v>
      </c>
      <c r="I44" s="18">
        <f>VLOOKUP($A44,'MG Universe'!$A$2:$R$9993,9)</f>
        <v>140.47</v>
      </c>
      <c r="J44" s="19">
        <f>VLOOKUP($A44,'MG Universe'!$A$2:$R$9993,10)</f>
        <v>3.3565</v>
      </c>
      <c r="K44" s="86">
        <f>VLOOKUP($A44,'MG Universe'!$A$2:$R$9993,11)</f>
        <v>28.32</v>
      </c>
      <c r="L44" s="19">
        <f>VLOOKUP($A44,'MG Universe'!$A$2:$R$9993,12)</f>
        <v>2.41E-2</v>
      </c>
      <c r="M44" s="87">
        <f>VLOOKUP($A44,'MG Universe'!$A$2:$R$9993,13)</f>
        <v>1.3</v>
      </c>
      <c r="N44" s="88">
        <f>VLOOKUP($A44,'MG Universe'!$A$2:$R$9993,14)</f>
        <v>1.31</v>
      </c>
      <c r="O44" s="18">
        <f>VLOOKUP($A44,'MG Universe'!$A$2:$R$9993,15)</f>
        <v>-30.5</v>
      </c>
      <c r="P44" s="19">
        <f>VLOOKUP($A44,'MG Universe'!$A$2:$R$9993,16)</f>
        <v>9.9099999999999994E-2</v>
      </c>
      <c r="Q44" s="89">
        <f>VLOOKUP($A44,'MG Universe'!$A$2:$R$9993,17)</f>
        <v>20</v>
      </c>
      <c r="R44" s="18">
        <f>VLOOKUP($A44,'MG Universe'!$A$2:$R$9993,18)</f>
        <v>67.680000000000007</v>
      </c>
    </row>
    <row r="45" spans="1:18" x14ac:dyDescent="0.55000000000000004">
      <c r="A45" s="15" t="s">
        <v>199</v>
      </c>
      <c r="B45" s="127" t="str">
        <f>VLOOKUP($A45,'MG Universe'!$A$2:$R$9993,2)</f>
        <v>Amphenol Corporation</v>
      </c>
      <c r="C45" s="15" t="str">
        <f>VLOOKUP($A45,'MG Universe'!$A$2:$R$9993,3)</f>
        <v>B-</v>
      </c>
      <c r="D45" s="15" t="str">
        <f>VLOOKUP($A45,'MG Universe'!$A$2:$R$9993,4)</f>
        <v>D</v>
      </c>
      <c r="E45" s="15" t="str">
        <f>VLOOKUP($A45,'MG Universe'!$A$2:$R$9993,5)</f>
        <v>F</v>
      </c>
      <c r="F45" s="16" t="str">
        <f>VLOOKUP($A45,'MG Universe'!$A$2:$R$9993,6)</f>
        <v>DF</v>
      </c>
      <c r="G45" s="85">
        <f>VLOOKUP($A45,'MG Universe'!$A$2:$R$9993,7)</f>
        <v>42789</v>
      </c>
      <c r="H45" s="18">
        <f>VLOOKUP($A45,'MG Universe'!$A$2:$R$9993,8)</f>
        <v>63.78</v>
      </c>
      <c r="I45" s="18">
        <f>VLOOKUP($A45,'MG Universe'!$A$2:$R$9993,9)</f>
        <v>69.209999999999994</v>
      </c>
      <c r="J45" s="19">
        <f>VLOOKUP($A45,'MG Universe'!$A$2:$R$9993,10)</f>
        <v>1.0851</v>
      </c>
      <c r="K45" s="86">
        <f>VLOOKUP($A45,'MG Universe'!$A$2:$R$9993,11)</f>
        <v>27.04</v>
      </c>
      <c r="L45" s="19">
        <f>VLOOKUP($A45,'MG Universe'!$A$2:$R$9993,12)</f>
        <v>8.3999999999999995E-3</v>
      </c>
      <c r="M45" s="87">
        <f>VLOOKUP($A45,'MG Universe'!$A$2:$R$9993,13)</f>
        <v>0.9</v>
      </c>
      <c r="N45" s="88">
        <f>VLOOKUP($A45,'MG Universe'!$A$2:$R$9993,14)</f>
        <v>2.2000000000000002</v>
      </c>
      <c r="O45" s="18">
        <f>VLOOKUP($A45,'MG Universe'!$A$2:$R$9993,15)</f>
        <v>-3.91</v>
      </c>
      <c r="P45" s="19">
        <f>VLOOKUP($A45,'MG Universe'!$A$2:$R$9993,16)</f>
        <v>9.2700000000000005E-2</v>
      </c>
      <c r="Q45" s="89">
        <f>VLOOKUP($A45,'MG Universe'!$A$2:$R$9993,17)</f>
        <v>6</v>
      </c>
      <c r="R45" s="18">
        <f>VLOOKUP($A45,'MG Universe'!$A$2:$R$9993,18)</f>
        <v>27.78</v>
      </c>
    </row>
    <row r="46" spans="1:18" x14ac:dyDescent="0.55000000000000004">
      <c r="A46" s="15" t="s">
        <v>1537</v>
      </c>
      <c r="B46" s="127" t="str">
        <f>VLOOKUP($A46,'MG Universe'!$A$2:$R$9993,2)</f>
        <v>Alliance Resource Partners, L.P.</v>
      </c>
      <c r="C46" s="15" t="str">
        <f>VLOOKUP($A46,'MG Universe'!$A$2:$R$9993,3)</f>
        <v>C+</v>
      </c>
      <c r="D46" s="15" t="str">
        <f>VLOOKUP($A46,'MG Universe'!$A$2:$R$9993,4)</f>
        <v>S</v>
      </c>
      <c r="E46" s="15" t="str">
        <f>VLOOKUP($A46,'MG Universe'!$A$2:$R$9993,5)</f>
        <v>F</v>
      </c>
      <c r="F46" s="16" t="str">
        <f>VLOOKUP($A46,'MG Universe'!$A$2:$R$9993,6)</f>
        <v>SF</v>
      </c>
      <c r="G46" s="85">
        <f>VLOOKUP($A46,'MG Universe'!$A$2:$R$9993,7)</f>
        <v>42616</v>
      </c>
      <c r="H46" s="18">
        <f>VLOOKUP($A46,'MG Universe'!$A$2:$R$9993,8)</f>
        <v>21.26</v>
      </c>
      <c r="I46" s="18">
        <f>VLOOKUP($A46,'MG Universe'!$A$2:$R$9993,9)</f>
        <v>22.85</v>
      </c>
      <c r="J46" s="19">
        <f>VLOOKUP($A46,'MG Universe'!$A$2:$R$9993,10)</f>
        <v>1.0748</v>
      </c>
      <c r="K46" s="86">
        <f>VLOOKUP($A46,'MG Universe'!$A$2:$R$9993,11)</f>
        <v>7.75</v>
      </c>
      <c r="L46" s="19">
        <f>VLOOKUP($A46,'MG Universe'!$A$2:$R$9993,12)</f>
        <v>0.1077</v>
      </c>
      <c r="M46" s="87">
        <f>VLOOKUP($A46,'MG Universe'!$A$2:$R$9993,13)</f>
        <v>0.6</v>
      </c>
      <c r="N46" s="88">
        <f>VLOOKUP($A46,'MG Universe'!$A$2:$R$9993,14)</f>
        <v>0.45</v>
      </c>
      <c r="O46" s="18">
        <f>VLOOKUP($A46,'MG Universe'!$A$2:$R$9993,15)</f>
        <v>-13.48</v>
      </c>
      <c r="P46" s="19">
        <f>VLOOKUP($A46,'MG Universe'!$A$2:$R$9993,16)</f>
        <v>-3.8E-3</v>
      </c>
      <c r="Q46" s="89">
        <f>VLOOKUP($A46,'MG Universe'!$A$2:$R$9993,17)</f>
        <v>0</v>
      </c>
      <c r="R46" s="18">
        <f>VLOOKUP($A46,'MG Universe'!$A$2:$R$9993,18)</f>
        <v>25.83</v>
      </c>
    </row>
    <row r="47" spans="1:18" x14ac:dyDescent="0.55000000000000004">
      <c r="A47" s="15" t="s">
        <v>1538</v>
      </c>
      <c r="B47" s="127" t="str">
        <f>VLOOKUP($A47,'MG Universe'!$A$2:$R$9993,2)</f>
        <v>Allegheny Technologies Incorporated</v>
      </c>
      <c r="C47" s="15" t="str">
        <f>VLOOKUP($A47,'MG Universe'!$A$2:$R$9993,3)</f>
        <v>D</v>
      </c>
      <c r="D47" s="15" t="str">
        <f>VLOOKUP($A47,'MG Universe'!$A$2:$R$9993,4)</f>
        <v>S</v>
      </c>
      <c r="E47" s="15" t="str">
        <f>VLOOKUP($A47,'MG Universe'!$A$2:$R$9993,5)</f>
        <v>O</v>
      </c>
      <c r="F47" s="16" t="str">
        <f>VLOOKUP($A47,'MG Universe'!$A$2:$R$9993,6)</f>
        <v>SO</v>
      </c>
      <c r="G47" s="85">
        <f>VLOOKUP($A47,'MG Universe'!$A$2:$R$9993,7)</f>
        <v>42332</v>
      </c>
      <c r="H47" s="18">
        <f>VLOOKUP($A47,'MG Universe'!$A$2:$R$9993,8)</f>
        <v>0</v>
      </c>
      <c r="I47" s="18">
        <f>VLOOKUP($A47,'MG Universe'!$A$2:$R$9993,9)</f>
        <v>19.21</v>
      </c>
      <c r="J47" s="19" t="str">
        <f>VLOOKUP($A47,'MG Universe'!$A$2:$R$9993,10)</f>
        <v>N/A</v>
      </c>
      <c r="K47" s="86" t="str">
        <f>VLOOKUP($A47,'MG Universe'!$A$2:$R$9993,11)</f>
        <v>N/A</v>
      </c>
      <c r="L47" s="19">
        <f>VLOOKUP($A47,'MG Universe'!$A$2:$R$9993,12)</f>
        <v>2.7099999999999999E-2</v>
      </c>
      <c r="M47" s="87">
        <f>VLOOKUP($A47,'MG Universe'!$A$2:$R$9993,13)</f>
        <v>2.5</v>
      </c>
      <c r="N47" s="88">
        <f>VLOOKUP($A47,'MG Universe'!$A$2:$R$9993,14)</f>
        <v>2.85</v>
      </c>
      <c r="O47" s="18">
        <f>VLOOKUP($A47,'MG Universe'!$A$2:$R$9993,15)</f>
        <v>-15.44</v>
      </c>
      <c r="P47" s="19">
        <f>VLOOKUP($A47,'MG Universe'!$A$2:$R$9993,16)</f>
        <v>-1.6433</v>
      </c>
      <c r="Q47" s="89">
        <f>VLOOKUP($A47,'MG Universe'!$A$2:$R$9993,17)</f>
        <v>0</v>
      </c>
      <c r="R47" s="18" t="str">
        <f>VLOOKUP($A47,'MG Universe'!$A$2:$R$9993,18)</f>
        <v>N/A</v>
      </c>
    </row>
    <row r="48" spans="1:18" x14ac:dyDescent="0.55000000000000004">
      <c r="A48" s="15" t="s">
        <v>215</v>
      </c>
      <c r="B48" s="127" t="str">
        <f>VLOOKUP($A48,'MG Universe'!$A$2:$R$9993,2)</f>
        <v>AvalonBay Communities Inc</v>
      </c>
      <c r="C48" s="15" t="str">
        <f>VLOOKUP($A48,'MG Universe'!$A$2:$R$9993,3)</f>
        <v>C+</v>
      </c>
      <c r="D48" s="15" t="str">
        <f>VLOOKUP($A48,'MG Universe'!$A$2:$R$9993,4)</f>
        <v>E</v>
      </c>
      <c r="E48" s="15" t="str">
        <f>VLOOKUP($A48,'MG Universe'!$A$2:$R$9993,5)</f>
        <v>O</v>
      </c>
      <c r="F48" s="16" t="str">
        <f>VLOOKUP($A48,'MG Universe'!$A$2:$R$9993,6)</f>
        <v>EO</v>
      </c>
      <c r="G48" s="85">
        <f>VLOOKUP($A48,'MG Universe'!$A$2:$R$9993,7)</f>
        <v>42511</v>
      </c>
      <c r="H48" s="18">
        <f>VLOOKUP($A48,'MG Universe'!$A$2:$R$9993,8)</f>
        <v>152.5</v>
      </c>
      <c r="I48" s="18">
        <f>VLOOKUP($A48,'MG Universe'!$A$2:$R$9993,9)</f>
        <v>183.78</v>
      </c>
      <c r="J48" s="19">
        <f>VLOOKUP($A48,'MG Universe'!$A$2:$R$9993,10)</f>
        <v>1.2051000000000001</v>
      </c>
      <c r="K48" s="86">
        <f>VLOOKUP($A48,'MG Universe'!$A$2:$R$9993,11)</f>
        <v>31.04</v>
      </c>
      <c r="L48" s="19">
        <f>VLOOKUP($A48,'MG Universe'!$A$2:$R$9993,12)</f>
        <v>2.7799999999999998E-2</v>
      </c>
      <c r="M48" s="87">
        <f>VLOOKUP($A48,'MG Universe'!$A$2:$R$9993,13)</f>
        <v>0.3</v>
      </c>
      <c r="N48" s="88">
        <f>VLOOKUP($A48,'MG Universe'!$A$2:$R$9993,14)</f>
        <v>4.32</v>
      </c>
      <c r="O48" s="18">
        <f>VLOOKUP($A48,'MG Universe'!$A$2:$R$9993,15)</f>
        <v>-70.73</v>
      </c>
      <c r="P48" s="19">
        <f>VLOOKUP($A48,'MG Universe'!$A$2:$R$9993,16)</f>
        <v>0.11269999999999999</v>
      </c>
      <c r="Q48" s="89">
        <f>VLOOKUP($A48,'MG Universe'!$A$2:$R$9993,17)</f>
        <v>5</v>
      </c>
      <c r="R48" s="18">
        <f>VLOOKUP($A48,'MG Universe'!$A$2:$R$9993,18)</f>
        <v>21.74</v>
      </c>
    </row>
    <row r="49" spans="1:18" x14ac:dyDescent="0.55000000000000004">
      <c r="A49" s="15" t="s">
        <v>217</v>
      </c>
      <c r="B49" s="127" t="str">
        <f>VLOOKUP($A49,'MG Universe'!$A$2:$R$9993,2)</f>
        <v>Broadcom Ltd</v>
      </c>
      <c r="C49" s="15" t="str">
        <f>VLOOKUP($A49,'MG Universe'!$A$2:$R$9993,3)</f>
        <v>C-</v>
      </c>
      <c r="D49" s="15" t="str">
        <f>VLOOKUP($A49,'MG Universe'!$A$2:$R$9993,4)</f>
        <v>E</v>
      </c>
      <c r="E49" s="15" t="str">
        <f>VLOOKUP($A49,'MG Universe'!$A$2:$R$9993,5)</f>
        <v>O</v>
      </c>
      <c r="F49" s="16" t="str">
        <f>VLOOKUP($A49,'MG Universe'!$A$2:$R$9993,6)</f>
        <v>EO</v>
      </c>
      <c r="G49" s="85">
        <f>VLOOKUP($A49,'MG Universe'!$A$2:$R$9993,7)</f>
        <v>42579</v>
      </c>
      <c r="H49" s="18">
        <f>VLOOKUP($A49,'MG Universe'!$A$2:$R$9993,8)</f>
        <v>118.84</v>
      </c>
      <c r="I49" s="18">
        <f>VLOOKUP($A49,'MG Universe'!$A$2:$R$9993,9)</f>
        <v>210.93</v>
      </c>
      <c r="J49" s="19">
        <f>VLOOKUP($A49,'MG Universe'!$A$2:$R$9993,10)</f>
        <v>1.7748999999999999</v>
      </c>
      <c r="K49" s="86">
        <f>VLOOKUP($A49,'MG Universe'!$A$2:$R$9993,11)</f>
        <v>65.099999999999994</v>
      </c>
      <c r="L49" s="19">
        <f>VLOOKUP($A49,'MG Universe'!$A$2:$R$9993,12)</f>
        <v>8.3000000000000001E-3</v>
      </c>
      <c r="M49" s="87">
        <f>VLOOKUP($A49,'MG Universe'!$A$2:$R$9993,13)</f>
        <v>1.1000000000000001</v>
      </c>
      <c r="N49" s="88">
        <f>VLOOKUP($A49,'MG Universe'!$A$2:$R$9993,14)</f>
        <v>2.52</v>
      </c>
      <c r="O49" s="18">
        <f>VLOOKUP($A49,'MG Universe'!$A$2:$R$9993,15)</f>
        <v>-60.28</v>
      </c>
      <c r="P49" s="19">
        <f>VLOOKUP($A49,'MG Universe'!$A$2:$R$9993,16)</f>
        <v>0.28299999999999997</v>
      </c>
      <c r="Q49" s="89">
        <f>VLOOKUP($A49,'MG Universe'!$A$2:$R$9993,17)</f>
        <v>6</v>
      </c>
      <c r="R49" s="18">
        <f>VLOOKUP($A49,'MG Universe'!$A$2:$R$9993,18)</f>
        <v>66.34</v>
      </c>
    </row>
    <row r="50" spans="1:18" x14ac:dyDescent="0.55000000000000004">
      <c r="A50" s="15" t="s">
        <v>221</v>
      </c>
      <c r="B50" s="127" t="str">
        <f>VLOOKUP($A50,'MG Universe'!$A$2:$R$9993,2)</f>
        <v>Avery Dennison Corp</v>
      </c>
      <c r="C50" s="15" t="str">
        <f>VLOOKUP($A50,'MG Universe'!$A$2:$R$9993,3)</f>
        <v>C-</v>
      </c>
      <c r="D50" s="15" t="str">
        <f>VLOOKUP($A50,'MG Universe'!$A$2:$R$9993,4)</f>
        <v>S</v>
      </c>
      <c r="E50" s="15" t="str">
        <f>VLOOKUP($A50,'MG Universe'!$A$2:$R$9993,5)</f>
        <v>U</v>
      </c>
      <c r="F50" s="16" t="str">
        <f>VLOOKUP($A50,'MG Universe'!$A$2:$R$9993,6)</f>
        <v>SU</v>
      </c>
      <c r="G50" s="85">
        <f>VLOOKUP($A50,'MG Universe'!$A$2:$R$9993,7)</f>
        <v>42548</v>
      </c>
      <c r="H50" s="18">
        <f>VLOOKUP($A50,'MG Universe'!$A$2:$R$9993,8)</f>
        <v>115.24</v>
      </c>
      <c r="I50" s="18">
        <f>VLOOKUP($A50,'MG Universe'!$A$2:$R$9993,9)</f>
        <v>80.709999999999994</v>
      </c>
      <c r="J50" s="19">
        <f>VLOOKUP($A50,'MG Universe'!$A$2:$R$9993,10)</f>
        <v>0.70040000000000002</v>
      </c>
      <c r="K50" s="86">
        <f>VLOOKUP($A50,'MG Universe'!$A$2:$R$9993,11)</f>
        <v>26.99</v>
      </c>
      <c r="L50" s="19">
        <f>VLOOKUP($A50,'MG Universe'!$A$2:$R$9993,12)</f>
        <v>1.83E-2</v>
      </c>
      <c r="M50" s="87">
        <f>VLOOKUP($A50,'MG Universe'!$A$2:$R$9993,13)</f>
        <v>1.1000000000000001</v>
      </c>
      <c r="N50" s="88">
        <f>VLOOKUP($A50,'MG Universe'!$A$2:$R$9993,14)</f>
        <v>1.18</v>
      </c>
      <c r="O50" s="18">
        <f>VLOOKUP($A50,'MG Universe'!$A$2:$R$9993,15)</f>
        <v>-15.3</v>
      </c>
      <c r="P50" s="19">
        <f>VLOOKUP($A50,'MG Universe'!$A$2:$R$9993,16)</f>
        <v>9.2499999999999999E-2</v>
      </c>
      <c r="Q50" s="89">
        <f>VLOOKUP($A50,'MG Universe'!$A$2:$R$9993,17)</f>
        <v>6</v>
      </c>
      <c r="R50" s="18">
        <f>VLOOKUP($A50,'MG Universe'!$A$2:$R$9993,18)</f>
        <v>30.37</v>
      </c>
    </row>
    <row r="51" spans="1:18" x14ac:dyDescent="0.55000000000000004">
      <c r="A51" s="15" t="s">
        <v>1539</v>
      </c>
      <c r="B51" s="127" t="str">
        <f>VLOOKUP($A51,'MG Universe'!$A$2:$R$9993,2)</f>
        <v>Avery Dennison Corp</v>
      </c>
      <c r="C51" s="15" t="str">
        <f>VLOOKUP($A51,'MG Universe'!$A$2:$R$9993,3)</f>
        <v>C-</v>
      </c>
      <c r="D51" s="15" t="str">
        <f>VLOOKUP($A51,'MG Universe'!$A$2:$R$9993,4)</f>
        <v>S</v>
      </c>
      <c r="E51" s="15" t="str">
        <f>VLOOKUP($A51,'MG Universe'!$A$2:$R$9993,5)</f>
        <v>U</v>
      </c>
      <c r="F51" s="16" t="str">
        <f>VLOOKUP($A51,'MG Universe'!$A$2:$R$9993,6)</f>
        <v>SU</v>
      </c>
      <c r="G51" s="85">
        <f>VLOOKUP($A51,'MG Universe'!$A$2:$R$9993,7)</f>
        <v>42548</v>
      </c>
      <c r="H51" s="18">
        <f>VLOOKUP($A51,'MG Universe'!$A$2:$R$9993,8)</f>
        <v>115.24</v>
      </c>
      <c r="I51" s="18">
        <f>VLOOKUP($A51,'MG Universe'!$A$2:$R$9993,9)</f>
        <v>80.709999999999994</v>
      </c>
      <c r="J51" s="19">
        <f>VLOOKUP($A51,'MG Universe'!$A$2:$R$9993,10)</f>
        <v>0.70040000000000002</v>
      </c>
      <c r="K51" s="86">
        <f>VLOOKUP($A51,'MG Universe'!$A$2:$R$9993,11)</f>
        <v>26.99</v>
      </c>
      <c r="L51" s="19">
        <f>VLOOKUP($A51,'MG Universe'!$A$2:$R$9993,12)</f>
        <v>1.83E-2</v>
      </c>
      <c r="M51" s="87">
        <f>VLOOKUP($A51,'MG Universe'!$A$2:$R$9993,13)</f>
        <v>1.1000000000000001</v>
      </c>
      <c r="N51" s="88">
        <f>VLOOKUP($A51,'MG Universe'!$A$2:$R$9993,14)</f>
        <v>1.18</v>
      </c>
      <c r="O51" s="18">
        <f>VLOOKUP($A51,'MG Universe'!$A$2:$R$9993,15)</f>
        <v>-15.3</v>
      </c>
      <c r="P51" s="19">
        <f>VLOOKUP($A51,'MG Universe'!$A$2:$R$9993,16)</f>
        <v>9.2499999999999999E-2</v>
      </c>
      <c r="Q51" s="89">
        <f>VLOOKUP($A51,'MG Universe'!$A$2:$R$9993,17)</f>
        <v>6</v>
      </c>
      <c r="R51" s="18">
        <f>VLOOKUP($A51,'MG Universe'!$A$2:$R$9993,18)</f>
        <v>30.37</v>
      </c>
    </row>
    <row r="52" spans="1:18" x14ac:dyDescent="0.55000000000000004">
      <c r="A52" s="15" t="s">
        <v>223</v>
      </c>
      <c r="B52" s="127" t="str">
        <f>VLOOKUP($A52,'MG Universe'!$A$2:$R$9993,2)</f>
        <v>American Express Company</v>
      </c>
      <c r="C52" s="15" t="str">
        <f>VLOOKUP($A52,'MG Universe'!$A$2:$R$9993,3)</f>
        <v>B</v>
      </c>
      <c r="D52" s="15" t="str">
        <f>VLOOKUP($A52,'MG Universe'!$A$2:$R$9993,4)</f>
        <v>D</v>
      </c>
      <c r="E52" s="15" t="str">
        <f>VLOOKUP($A52,'MG Universe'!$A$2:$R$9993,5)</f>
        <v>U</v>
      </c>
      <c r="F52" s="16" t="str">
        <f>VLOOKUP($A52,'MG Universe'!$A$2:$R$9993,6)</f>
        <v>DU</v>
      </c>
      <c r="G52" s="85">
        <f>VLOOKUP($A52,'MG Universe'!$A$2:$R$9993,7)</f>
        <v>42509</v>
      </c>
      <c r="H52" s="18">
        <f>VLOOKUP($A52,'MG Universe'!$A$2:$R$9993,8)</f>
        <v>117.34</v>
      </c>
      <c r="I52" s="18">
        <f>VLOOKUP($A52,'MG Universe'!$A$2:$R$9993,9)</f>
        <v>80.06</v>
      </c>
      <c r="J52" s="19">
        <f>VLOOKUP($A52,'MG Universe'!$A$2:$R$9993,10)</f>
        <v>0.68230000000000002</v>
      </c>
      <c r="K52" s="86">
        <f>VLOOKUP($A52,'MG Universe'!$A$2:$R$9993,11)</f>
        <v>15.73</v>
      </c>
      <c r="L52" s="19">
        <f>VLOOKUP($A52,'MG Universe'!$A$2:$R$9993,12)</f>
        <v>1.4500000000000001E-2</v>
      </c>
      <c r="M52" s="87">
        <f>VLOOKUP($A52,'MG Universe'!$A$2:$R$9993,13)</f>
        <v>1.2</v>
      </c>
      <c r="N52" s="88" t="str">
        <f>VLOOKUP($A52,'MG Universe'!$A$2:$R$9993,14)</f>
        <v>N/A</v>
      </c>
      <c r="O52" s="18" t="str">
        <f>VLOOKUP($A52,'MG Universe'!$A$2:$R$9993,15)</f>
        <v>N/A</v>
      </c>
      <c r="P52" s="19">
        <f>VLOOKUP($A52,'MG Universe'!$A$2:$R$9993,16)</f>
        <v>3.61E-2</v>
      </c>
      <c r="Q52" s="89">
        <f>VLOOKUP($A52,'MG Universe'!$A$2:$R$9993,17)</f>
        <v>1</v>
      </c>
      <c r="R52" s="18">
        <f>VLOOKUP($A52,'MG Universe'!$A$2:$R$9993,18)</f>
        <v>49.96</v>
      </c>
    </row>
    <row r="53" spans="1:18" x14ac:dyDescent="0.55000000000000004">
      <c r="A53" s="15" t="s">
        <v>1540</v>
      </c>
      <c r="B53" s="127" t="str">
        <f>VLOOKUP($A53,'MG Universe'!$A$2:$R$9993,2)</f>
        <v>American Express Company</v>
      </c>
      <c r="C53" s="15" t="str">
        <f>VLOOKUP($A53,'MG Universe'!$A$2:$R$9993,3)</f>
        <v>B</v>
      </c>
      <c r="D53" s="15" t="str">
        <f>VLOOKUP($A53,'MG Universe'!$A$2:$R$9993,4)</f>
        <v>D</v>
      </c>
      <c r="E53" s="15" t="str">
        <f>VLOOKUP($A53,'MG Universe'!$A$2:$R$9993,5)</f>
        <v>U</v>
      </c>
      <c r="F53" s="16" t="str">
        <f>VLOOKUP($A53,'MG Universe'!$A$2:$R$9993,6)</f>
        <v>DU</v>
      </c>
      <c r="G53" s="85">
        <f>VLOOKUP($A53,'MG Universe'!$A$2:$R$9993,7)</f>
        <v>42509</v>
      </c>
      <c r="H53" s="18">
        <f>VLOOKUP($A53,'MG Universe'!$A$2:$R$9993,8)</f>
        <v>117.34</v>
      </c>
      <c r="I53" s="18">
        <f>VLOOKUP($A53,'MG Universe'!$A$2:$R$9993,9)</f>
        <v>80.06</v>
      </c>
      <c r="J53" s="19">
        <f>VLOOKUP($A53,'MG Universe'!$A$2:$R$9993,10)</f>
        <v>0.68230000000000002</v>
      </c>
      <c r="K53" s="86">
        <f>VLOOKUP($A53,'MG Universe'!$A$2:$R$9993,11)</f>
        <v>15.73</v>
      </c>
      <c r="L53" s="19">
        <f>VLOOKUP($A53,'MG Universe'!$A$2:$R$9993,12)</f>
        <v>1.4500000000000001E-2</v>
      </c>
      <c r="M53" s="87">
        <f>VLOOKUP($A53,'MG Universe'!$A$2:$R$9993,13)</f>
        <v>1.2</v>
      </c>
      <c r="N53" s="88" t="str">
        <f>VLOOKUP($A53,'MG Universe'!$A$2:$R$9993,14)</f>
        <v>N/A</v>
      </c>
      <c r="O53" s="18" t="str">
        <f>VLOOKUP($A53,'MG Universe'!$A$2:$R$9993,15)</f>
        <v>N/A</v>
      </c>
      <c r="P53" s="19">
        <f>VLOOKUP($A53,'MG Universe'!$A$2:$R$9993,16)</f>
        <v>3.61E-2</v>
      </c>
      <c r="Q53" s="89">
        <f>VLOOKUP($A53,'MG Universe'!$A$2:$R$9993,17)</f>
        <v>1</v>
      </c>
      <c r="R53" s="18">
        <f>VLOOKUP($A53,'MG Universe'!$A$2:$R$9993,18)</f>
        <v>49.96</v>
      </c>
    </row>
    <row r="54" spans="1:18" x14ac:dyDescent="0.55000000000000004">
      <c r="A54" s="15" t="s">
        <v>225</v>
      </c>
      <c r="B54" s="127" t="str">
        <f>VLOOKUP($A54,'MG Universe'!$A$2:$R$9993,2)</f>
        <v>AutoZone, Inc.</v>
      </c>
      <c r="C54" s="15" t="str">
        <f>VLOOKUP($A54,'MG Universe'!$A$2:$R$9993,3)</f>
        <v>D+</v>
      </c>
      <c r="D54" s="15" t="str">
        <f>VLOOKUP($A54,'MG Universe'!$A$2:$R$9993,4)</f>
        <v>S</v>
      </c>
      <c r="E54" s="15" t="str">
        <f>VLOOKUP($A54,'MG Universe'!$A$2:$R$9993,5)</f>
        <v>U</v>
      </c>
      <c r="F54" s="16" t="str">
        <f>VLOOKUP($A54,'MG Universe'!$A$2:$R$9993,6)</f>
        <v>SU</v>
      </c>
      <c r="G54" s="85">
        <f>VLOOKUP($A54,'MG Universe'!$A$2:$R$9993,7)</f>
        <v>42531</v>
      </c>
      <c r="H54" s="18">
        <f>VLOOKUP($A54,'MG Universe'!$A$2:$R$9993,8)</f>
        <v>1233.3399999999999</v>
      </c>
      <c r="I54" s="18">
        <f>VLOOKUP($A54,'MG Universe'!$A$2:$R$9993,9)</f>
        <v>736.55</v>
      </c>
      <c r="J54" s="19">
        <f>VLOOKUP($A54,'MG Universe'!$A$2:$R$9993,10)</f>
        <v>0.59719999999999995</v>
      </c>
      <c r="K54" s="86">
        <f>VLOOKUP($A54,'MG Universe'!$A$2:$R$9993,11)</f>
        <v>21.23</v>
      </c>
      <c r="L54" s="19">
        <f>VLOOKUP($A54,'MG Universe'!$A$2:$R$9993,12)</f>
        <v>0</v>
      </c>
      <c r="M54" s="87">
        <f>VLOOKUP($A54,'MG Universe'!$A$2:$R$9993,13)</f>
        <v>0.6</v>
      </c>
      <c r="N54" s="88">
        <f>VLOOKUP($A54,'MG Universe'!$A$2:$R$9993,14)</f>
        <v>0.91</v>
      </c>
      <c r="O54" s="18">
        <f>VLOOKUP($A54,'MG Universe'!$A$2:$R$9993,15)</f>
        <v>-200.69</v>
      </c>
      <c r="P54" s="19">
        <f>VLOOKUP($A54,'MG Universe'!$A$2:$R$9993,16)</f>
        <v>6.3600000000000004E-2</v>
      </c>
      <c r="Q54" s="89">
        <f>VLOOKUP($A54,'MG Universe'!$A$2:$R$9993,17)</f>
        <v>0</v>
      </c>
      <c r="R54" s="18">
        <f>VLOOKUP($A54,'MG Universe'!$A$2:$R$9993,18)</f>
        <v>0</v>
      </c>
    </row>
    <row r="55" spans="1:18" x14ac:dyDescent="0.55000000000000004">
      <c r="A55" s="15" t="s">
        <v>227</v>
      </c>
      <c r="B55" s="127" t="str">
        <f>VLOOKUP($A55,'MG Universe'!$A$2:$R$9993,2)</f>
        <v>Boeing Co</v>
      </c>
      <c r="C55" s="15" t="str">
        <f>VLOOKUP($A55,'MG Universe'!$A$2:$R$9993,3)</f>
        <v>C+</v>
      </c>
      <c r="D55" s="15" t="str">
        <f>VLOOKUP($A55,'MG Universe'!$A$2:$R$9993,4)</f>
        <v>E</v>
      </c>
      <c r="E55" s="15" t="str">
        <f>VLOOKUP($A55,'MG Universe'!$A$2:$R$9993,5)</f>
        <v>F</v>
      </c>
      <c r="F55" s="16" t="str">
        <f>VLOOKUP($A55,'MG Universe'!$A$2:$R$9993,6)</f>
        <v>EF</v>
      </c>
      <c r="G55" s="85">
        <f>VLOOKUP($A55,'MG Universe'!$A$2:$R$9993,7)</f>
        <v>42534</v>
      </c>
      <c r="H55" s="18">
        <f>VLOOKUP($A55,'MG Universe'!$A$2:$R$9993,8)</f>
        <v>201.69</v>
      </c>
      <c r="I55" s="18">
        <f>VLOOKUP($A55,'MG Universe'!$A$2:$R$9993,9)</f>
        <v>180.23</v>
      </c>
      <c r="J55" s="19">
        <f>VLOOKUP($A55,'MG Universe'!$A$2:$R$9993,10)</f>
        <v>0.89359999999999995</v>
      </c>
      <c r="K55" s="86">
        <f>VLOOKUP($A55,'MG Universe'!$A$2:$R$9993,11)</f>
        <v>24.52</v>
      </c>
      <c r="L55" s="19">
        <f>VLOOKUP($A55,'MG Universe'!$A$2:$R$9993,12)</f>
        <v>2.12E-2</v>
      </c>
      <c r="M55" s="87">
        <f>VLOOKUP($A55,'MG Universe'!$A$2:$R$9993,13)</f>
        <v>1.1000000000000001</v>
      </c>
      <c r="N55" s="88">
        <f>VLOOKUP($A55,'MG Universe'!$A$2:$R$9993,14)</f>
        <v>1.32</v>
      </c>
      <c r="O55" s="18">
        <f>VLOOKUP($A55,'MG Universe'!$A$2:$R$9993,15)</f>
        <v>-32.92</v>
      </c>
      <c r="P55" s="19">
        <f>VLOOKUP($A55,'MG Universe'!$A$2:$R$9993,16)</f>
        <v>8.0100000000000005E-2</v>
      </c>
      <c r="Q55" s="89">
        <f>VLOOKUP($A55,'MG Universe'!$A$2:$R$9993,17)</f>
        <v>5</v>
      </c>
      <c r="R55" s="18">
        <f>VLOOKUP($A55,'MG Universe'!$A$2:$R$9993,18)</f>
        <v>34.29</v>
      </c>
    </row>
    <row r="56" spans="1:18" x14ac:dyDescent="0.55000000000000004">
      <c r="A56" s="15" t="s">
        <v>229</v>
      </c>
      <c r="B56" s="127" t="str">
        <f>VLOOKUP($A56,'MG Universe'!$A$2:$R$9993,2)</f>
        <v>Bank of America Corp</v>
      </c>
      <c r="C56" s="15" t="str">
        <f>VLOOKUP($A56,'MG Universe'!$A$2:$R$9993,3)</f>
        <v>C+</v>
      </c>
      <c r="D56" s="15" t="str">
        <f>VLOOKUP($A56,'MG Universe'!$A$2:$R$9993,4)</f>
        <v>E</v>
      </c>
      <c r="E56" s="15" t="str">
        <f>VLOOKUP($A56,'MG Universe'!$A$2:$R$9993,5)</f>
        <v>U</v>
      </c>
      <c r="F56" s="16" t="str">
        <f>VLOOKUP($A56,'MG Universe'!$A$2:$R$9993,6)</f>
        <v>EU</v>
      </c>
      <c r="G56" s="85">
        <f>VLOOKUP($A56,'MG Universe'!$A$2:$R$9993,7)</f>
        <v>42565</v>
      </c>
      <c r="H56" s="18">
        <f>VLOOKUP($A56,'MG Universe'!$A$2:$R$9993,8)</f>
        <v>35.6</v>
      </c>
      <c r="I56" s="18">
        <f>VLOOKUP($A56,'MG Universe'!$A$2:$R$9993,9)</f>
        <v>24.68</v>
      </c>
      <c r="J56" s="19">
        <f>VLOOKUP($A56,'MG Universe'!$A$2:$R$9993,10)</f>
        <v>0.69330000000000003</v>
      </c>
      <c r="K56" s="86">
        <f>VLOOKUP($A56,'MG Universe'!$A$2:$R$9993,11)</f>
        <v>26.83</v>
      </c>
      <c r="L56" s="19">
        <f>VLOOKUP($A56,'MG Universe'!$A$2:$R$9993,12)</f>
        <v>8.0999999999999996E-3</v>
      </c>
      <c r="M56" s="87">
        <f>VLOOKUP($A56,'MG Universe'!$A$2:$R$9993,13)</f>
        <v>1.5</v>
      </c>
      <c r="N56" s="88" t="str">
        <f>VLOOKUP($A56,'MG Universe'!$A$2:$R$9993,14)</f>
        <v>N/A</v>
      </c>
      <c r="O56" s="18" t="str">
        <f>VLOOKUP($A56,'MG Universe'!$A$2:$R$9993,15)</f>
        <v>N/A</v>
      </c>
      <c r="P56" s="19">
        <f>VLOOKUP($A56,'MG Universe'!$A$2:$R$9993,16)</f>
        <v>9.1600000000000001E-2</v>
      </c>
      <c r="Q56" s="89">
        <f>VLOOKUP($A56,'MG Universe'!$A$2:$R$9993,17)</f>
        <v>3</v>
      </c>
      <c r="R56" s="18">
        <f>VLOOKUP($A56,'MG Universe'!$A$2:$R$9993,18)</f>
        <v>23.92</v>
      </c>
    </row>
    <row r="57" spans="1:18" x14ac:dyDescent="0.55000000000000004">
      <c r="A57" s="15" t="s">
        <v>231</v>
      </c>
      <c r="B57" s="127" t="str">
        <f>VLOOKUP($A57,'MG Universe'!$A$2:$R$9993,2)</f>
        <v>Baxter International Inc</v>
      </c>
      <c r="C57" s="15" t="str">
        <f>VLOOKUP($A57,'MG Universe'!$A$2:$R$9993,3)</f>
        <v>A-</v>
      </c>
      <c r="D57" s="15" t="str">
        <f>VLOOKUP($A57,'MG Universe'!$A$2:$R$9993,4)</f>
        <v>D</v>
      </c>
      <c r="E57" s="15" t="str">
        <f>VLOOKUP($A57,'MG Universe'!$A$2:$R$9993,5)</f>
        <v>U</v>
      </c>
      <c r="F57" s="16" t="str">
        <f>VLOOKUP($A57,'MG Universe'!$A$2:$R$9993,6)</f>
        <v>DU</v>
      </c>
      <c r="G57" s="85">
        <f>VLOOKUP($A57,'MG Universe'!$A$2:$R$9993,7)</f>
        <v>42763</v>
      </c>
      <c r="H57" s="18">
        <f>VLOOKUP($A57,'MG Universe'!$A$2:$R$9993,8)</f>
        <v>111.31</v>
      </c>
      <c r="I57" s="18">
        <f>VLOOKUP($A57,'MG Universe'!$A$2:$R$9993,9)</f>
        <v>50.92</v>
      </c>
      <c r="J57" s="19">
        <f>VLOOKUP($A57,'MG Universe'!$A$2:$R$9993,10)</f>
        <v>0.45750000000000002</v>
      </c>
      <c r="K57" s="86">
        <f>VLOOKUP($A57,'MG Universe'!$A$2:$R$9993,11)</f>
        <v>9.8699999999999992</v>
      </c>
      <c r="L57" s="19">
        <f>VLOOKUP($A57,'MG Universe'!$A$2:$R$9993,12)</f>
        <v>9.5999999999999992E-3</v>
      </c>
      <c r="M57" s="87">
        <f>VLOOKUP($A57,'MG Universe'!$A$2:$R$9993,13)</f>
        <v>0.8</v>
      </c>
      <c r="N57" s="88">
        <f>VLOOKUP($A57,'MG Universe'!$A$2:$R$9993,14)</f>
        <v>2.5299999999999998</v>
      </c>
      <c r="O57" s="18">
        <f>VLOOKUP($A57,'MG Universe'!$A$2:$R$9993,15)</f>
        <v>-0.96</v>
      </c>
      <c r="P57" s="19">
        <f>VLOOKUP($A57,'MG Universe'!$A$2:$R$9993,16)</f>
        <v>6.7999999999999996E-3</v>
      </c>
      <c r="Q57" s="89">
        <f>VLOOKUP($A57,'MG Universe'!$A$2:$R$9993,17)</f>
        <v>0</v>
      </c>
      <c r="R57" s="18">
        <f>VLOOKUP($A57,'MG Universe'!$A$2:$R$9993,18)</f>
        <v>56.96</v>
      </c>
    </row>
    <row r="58" spans="1:18" x14ac:dyDescent="0.55000000000000004">
      <c r="A58" s="15" t="s">
        <v>233</v>
      </c>
      <c r="B58" s="127" t="str">
        <f>VLOOKUP($A58,'MG Universe'!$A$2:$R$9993,2)</f>
        <v>Bed Bath &amp; Beyond Inc.</v>
      </c>
      <c r="C58" s="15" t="str">
        <f>VLOOKUP($A58,'MG Universe'!$A$2:$R$9993,3)</f>
        <v>A-</v>
      </c>
      <c r="D58" s="15" t="str">
        <f>VLOOKUP($A58,'MG Universe'!$A$2:$R$9993,4)</f>
        <v>D</v>
      </c>
      <c r="E58" s="15" t="str">
        <f>VLOOKUP($A58,'MG Universe'!$A$2:$R$9993,5)</f>
        <v>U</v>
      </c>
      <c r="F58" s="16" t="str">
        <f>VLOOKUP($A58,'MG Universe'!$A$2:$R$9993,6)</f>
        <v>DU</v>
      </c>
      <c r="G58" s="85">
        <f>VLOOKUP($A58,'MG Universe'!$A$2:$R$9993,7)</f>
        <v>42535</v>
      </c>
      <c r="H58" s="18">
        <f>VLOOKUP($A58,'MG Universe'!$A$2:$R$9993,8)</f>
        <v>93.73</v>
      </c>
      <c r="I58" s="18">
        <f>VLOOKUP($A58,'MG Universe'!$A$2:$R$9993,9)</f>
        <v>40.4</v>
      </c>
      <c r="J58" s="19">
        <f>VLOOKUP($A58,'MG Universe'!$A$2:$R$9993,10)</f>
        <v>0.43099999999999999</v>
      </c>
      <c r="K58" s="86">
        <f>VLOOKUP($A58,'MG Universe'!$A$2:$R$9993,11)</f>
        <v>8.23</v>
      </c>
      <c r="L58" s="19">
        <f>VLOOKUP($A58,'MG Universe'!$A$2:$R$9993,12)</f>
        <v>0</v>
      </c>
      <c r="M58" s="87">
        <f>VLOOKUP($A58,'MG Universe'!$A$2:$R$9993,13)</f>
        <v>0.9</v>
      </c>
      <c r="N58" s="88">
        <f>VLOOKUP($A58,'MG Universe'!$A$2:$R$9993,14)</f>
        <v>2.0499999999999998</v>
      </c>
      <c r="O58" s="18">
        <f>VLOOKUP($A58,'MG Universe'!$A$2:$R$9993,15)</f>
        <v>-0.69</v>
      </c>
      <c r="P58" s="19">
        <f>VLOOKUP($A58,'MG Universe'!$A$2:$R$9993,16)</f>
        <v>-1.4E-3</v>
      </c>
      <c r="Q58" s="89">
        <f>VLOOKUP($A58,'MG Universe'!$A$2:$R$9993,17)</f>
        <v>0</v>
      </c>
      <c r="R58" s="18">
        <f>VLOOKUP($A58,'MG Universe'!$A$2:$R$9993,18)</f>
        <v>41.96</v>
      </c>
    </row>
    <row r="59" spans="1:18" x14ac:dyDescent="0.55000000000000004">
      <c r="A59" s="15" t="s">
        <v>41</v>
      </c>
      <c r="B59" s="127" t="str">
        <f>VLOOKUP($A59,'MG Universe'!$A$2:$R$9993,2)</f>
        <v>BB&amp;T Corporation</v>
      </c>
      <c r="C59" s="15" t="str">
        <f>VLOOKUP($A59,'MG Universe'!$A$2:$R$9993,3)</f>
        <v>B-</v>
      </c>
      <c r="D59" s="15" t="str">
        <f>VLOOKUP($A59,'MG Universe'!$A$2:$R$9993,4)</f>
        <v>E</v>
      </c>
      <c r="E59" s="15" t="str">
        <f>VLOOKUP($A59,'MG Universe'!$A$2:$R$9993,5)</f>
        <v>F</v>
      </c>
      <c r="F59" s="16" t="str">
        <f>VLOOKUP($A59,'MG Universe'!$A$2:$R$9993,6)</f>
        <v>EF</v>
      </c>
      <c r="G59" s="85">
        <f>VLOOKUP($A59,'MG Universe'!$A$2:$R$9993,7)</f>
        <v>42695</v>
      </c>
      <c r="H59" s="18">
        <f>VLOOKUP($A59,'MG Universe'!$A$2:$R$9993,8)</f>
        <v>48.59</v>
      </c>
      <c r="I59" s="18">
        <f>VLOOKUP($A59,'MG Universe'!$A$2:$R$9993,9)</f>
        <v>48.22</v>
      </c>
      <c r="J59" s="19">
        <f>VLOOKUP($A59,'MG Universe'!$A$2:$R$9993,10)</f>
        <v>0.99239999999999995</v>
      </c>
      <c r="K59" s="86">
        <f>VLOOKUP($A59,'MG Universe'!$A$2:$R$9993,11)</f>
        <v>18.48</v>
      </c>
      <c r="L59" s="19">
        <f>VLOOKUP($A59,'MG Universe'!$A$2:$R$9993,12)</f>
        <v>2.3199999999999998E-2</v>
      </c>
      <c r="M59" s="87">
        <f>VLOOKUP($A59,'MG Universe'!$A$2:$R$9993,13)</f>
        <v>1.1000000000000001</v>
      </c>
      <c r="N59" s="88" t="str">
        <f>VLOOKUP($A59,'MG Universe'!$A$2:$R$9993,14)</f>
        <v>N/A</v>
      </c>
      <c r="O59" s="18" t="str">
        <f>VLOOKUP($A59,'MG Universe'!$A$2:$R$9993,15)</f>
        <v>N/A</v>
      </c>
      <c r="P59" s="19">
        <f>VLOOKUP($A59,'MG Universe'!$A$2:$R$9993,16)</f>
        <v>4.99E-2</v>
      </c>
      <c r="Q59" s="89">
        <f>VLOOKUP($A59,'MG Universe'!$A$2:$R$9993,17)</f>
        <v>6</v>
      </c>
      <c r="R59" s="18">
        <f>VLOOKUP($A59,'MG Universe'!$A$2:$R$9993,18)</f>
        <v>45.29</v>
      </c>
    </row>
    <row r="60" spans="1:18" x14ac:dyDescent="0.55000000000000004">
      <c r="A60" s="15" t="s">
        <v>235</v>
      </c>
      <c r="B60" s="127" t="str">
        <f>VLOOKUP($A60,'MG Universe'!$A$2:$R$9993,2)</f>
        <v>Best Buy Co Inc</v>
      </c>
      <c r="C60" s="15" t="str">
        <f>VLOOKUP($A60,'MG Universe'!$A$2:$R$9993,3)</f>
        <v>C</v>
      </c>
      <c r="D60" s="15" t="str">
        <f>VLOOKUP($A60,'MG Universe'!$A$2:$R$9993,4)</f>
        <v>S</v>
      </c>
      <c r="E60" s="15" t="str">
        <f>VLOOKUP($A60,'MG Universe'!$A$2:$R$9993,5)</f>
        <v>U</v>
      </c>
      <c r="F60" s="16" t="str">
        <f>VLOOKUP($A60,'MG Universe'!$A$2:$R$9993,6)</f>
        <v>SU</v>
      </c>
      <c r="G60" s="85">
        <f>VLOOKUP($A60,'MG Universe'!$A$2:$R$9993,7)</f>
        <v>42579</v>
      </c>
      <c r="H60" s="18">
        <f>VLOOKUP($A60,'MG Universe'!$A$2:$R$9993,8)</f>
        <v>85.75</v>
      </c>
      <c r="I60" s="18">
        <f>VLOOKUP($A60,'MG Universe'!$A$2:$R$9993,9)</f>
        <v>44.13</v>
      </c>
      <c r="J60" s="19">
        <f>VLOOKUP($A60,'MG Universe'!$A$2:$R$9993,10)</f>
        <v>0.51459999999999995</v>
      </c>
      <c r="K60" s="86">
        <f>VLOOKUP($A60,'MG Universe'!$A$2:$R$9993,11)</f>
        <v>19.79</v>
      </c>
      <c r="L60" s="19">
        <f>VLOOKUP($A60,'MG Universe'!$A$2:$R$9993,12)</f>
        <v>2.1999999999999999E-2</v>
      </c>
      <c r="M60" s="87">
        <f>VLOOKUP($A60,'MG Universe'!$A$2:$R$9993,13)</f>
        <v>1.6</v>
      </c>
      <c r="N60" s="88">
        <f>VLOOKUP($A60,'MG Universe'!$A$2:$R$9993,14)</f>
        <v>1.47</v>
      </c>
      <c r="O60" s="18">
        <f>VLOOKUP($A60,'MG Universe'!$A$2:$R$9993,15)</f>
        <v>2.4700000000000002</v>
      </c>
      <c r="P60" s="19">
        <f>VLOOKUP($A60,'MG Universe'!$A$2:$R$9993,16)</f>
        <v>5.6399999999999999E-2</v>
      </c>
      <c r="Q60" s="89">
        <f>VLOOKUP($A60,'MG Universe'!$A$2:$R$9993,17)</f>
        <v>13</v>
      </c>
      <c r="R60" s="18">
        <f>VLOOKUP($A60,'MG Universe'!$A$2:$R$9993,18)</f>
        <v>28.27</v>
      </c>
    </row>
    <row r="61" spans="1:18" x14ac:dyDescent="0.55000000000000004">
      <c r="A61" s="15" t="s">
        <v>237</v>
      </c>
      <c r="B61" s="127" t="str">
        <f>VLOOKUP($A61,'MG Universe'!$A$2:$R$9993,2)</f>
        <v>C R Bard Inc</v>
      </c>
      <c r="C61" s="15" t="str">
        <f>VLOOKUP($A61,'MG Universe'!$A$2:$R$9993,3)</f>
        <v>C+</v>
      </c>
      <c r="D61" s="15" t="str">
        <f>VLOOKUP($A61,'MG Universe'!$A$2:$R$9993,4)</f>
        <v>E</v>
      </c>
      <c r="E61" s="15" t="str">
        <f>VLOOKUP($A61,'MG Universe'!$A$2:$R$9993,5)</f>
        <v>O</v>
      </c>
      <c r="F61" s="16" t="str">
        <f>VLOOKUP($A61,'MG Universe'!$A$2:$R$9993,6)</f>
        <v>EO</v>
      </c>
      <c r="G61" s="85">
        <f>VLOOKUP($A61,'MG Universe'!$A$2:$R$9993,7)</f>
        <v>42607</v>
      </c>
      <c r="H61" s="18">
        <f>VLOOKUP($A61,'MG Universe'!$A$2:$R$9993,8)</f>
        <v>73.150000000000006</v>
      </c>
      <c r="I61" s="18">
        <f>VLOOKUP($A61,'MG Universe'!$A$2:$R$9993,9)</f>
        <v>245.24</v>
      </c>
      <c r="J61" s="19">
        <f>VLOOKUP($A61,'MG Universe'!$A$2:$R$9993,10)</f>
        <v>3.3525999999999998</v>
      </c>
      <c r="K61" s="86">
        <f>VLOOKUP($A61,'MG Universe'!$A$2:$R$9993,11)</f>
        <v>43.02</v>
      </c>
      <c r="L61" s="19">
        <f>VLOOKUP($A61,'MG Universe'!$A$2:$R$9993,12)</f>
        <v>3.8999999999999998E-3</v>
      </c>
      <c r="M61" s="87">
        <f>VLOOKUP($A61,'MG Universe'!$A$2:$R$9993,13)</f>
        <v>0.6</v>
      </c>
      <c r="N61" s="88">
        <f>VLOOKUP($A61,'MG Universe'!$A$2:$R$9993,14)</f>
        <v>2.36</v>
      </c>
      <c r="O61" s="18">
        <f>VLOOKUP($A61,'MG Universe'!$A$2:$R$9993,15)</f>
        <v>-19.22</v>
      </c>
      <c r="P61" s="19">
        <f>VLOOKUP($A61,'MG Universe'!$A$2:$R$9993,16)</f>
        <v>0.1726</v>
      </c>
      <c r="Q61" s="89">
        <f>VLOOKUP($A61,'MG Universe'!$A$2:$R$9993,17)</f>
        <v>20</v>
      </c>
      <c r="R61" s="18">
        <f>VLOOKUP($A61,'MG Universe'!$A$2:$R$9993,18)</f>
        <v>66.430000000000007</v>
      </c>
    </row>
    <row r="62" spans="1:18" x14ac:dyDescent="0.55000000000000004">
      <c r="A62" s="15" t="s">
        <v>239</v>
      </c>
      <c r="B62" s="127" t="str">
        <f>VLOOKUP($A62,'MG Universe'!$A$2:$R$9993,2)</f>
        <v>Becton Dickinson and Co</v>
      </c>
      <c r="C62" s="15" t="str">
        <f>VLOOKUP($A62,'MG Universe'!$A$2:$R$9993,3)</f>
        <v>D+</v>
      </c>
      <c r="D62" s="15" t="str">
        <f>VLOOKUP($A62,'MG Universe'!$A$2:$R$9993,4)</f>
        <v>S</v>
      </c>
      <c r="E62" s="15" t="str">
        <f>VLOOKUP($A62,'MG Universe'!$A$2:$R$9993,5)</f>
        <v>O</v>
      </c>
      <c r="F62" s="16" t="str">
        <f>VLOOKUP($A62,'MG Universe'!$A$2:$R$9993,6)</f>
        <v>SO</v>
      </c>
      <c r="G62" s="85">
        <f>VLOOKUP($A62,'MG Universe'!$A$2:$R$9993,7)</f>
        <v>42743</v>
      </c>
      <c r="H62" s="18">
        <f>VLOOKUP($A62,'MG Universe'!$A$2:$R$9993,8)</f>
        <v>18.86</v>
      </c>
      <c r="I62" s="18">
        <f>VLOOKUP($A62,'MG Universe'!$A$2:$R$9993,9)</f>
        <v>183.05</v>
      </c>
      <c r="J62" s="19">
        <f>VLOOKUP($A62,'MG Universe'!$A$2:$R$9993,10)</f>
        <v>9.7057000000000002</v>
      </c>
      <c r="K62" s="86">
        <f>VLOOKUP($A62,'MG Universe'!$A$2:$R$9993,11)</f>
        <v>37.130000000000003</v>
      </c>
      <c r="L62" s="19">
        <f>VLOOKUP($A62,'MG Universe'!$A$2:$R$9993,12)</f>
        <v>1.44E-2</v>
      </c>
      <c r="M62" s="87">
        <f>VLOOKUP($A62,'MG Universe'!$A$2:$R$9993,13)</f>
        <v>1</v>
      </c>
      <c r="N62" s="88">
        <f>VLOOKUP($A62,'MG Universe'!$A$2:$R$9993,14)</f>
        <v>1.45</v>
      </c>
      <c r="O62" s="18">
        <f>VLOOKUP($A62,'MG Universe'!$A$2:$R$9993,15)</f>
        <v>-53.26</v>
      </c>
      <c r="P62" s="19">
        <f>VLOOKUP($A62,'MG Universe'!$A$2:$R$9993,16)</f>
        <v>0.1431</v>
      </c>
      <c r="Q62" s="89">
        <f>VLOOKUP($A62,'MG Universe'!$A$2:$R$9993,17)</f>
        <v>20</v>
      </c>
      <c r="R62" s="18">
        <f>VLOOKUP($A62,'MG Universe'!$A$2:$R$9993,18)</f>
        <v>66.55</v>
      </c>
    </row>
    <row r="63" spans="1:18" x14ac:dyDescent="0.55000000000000004">
      <c r="A63" s="15" t="s">
        <v>241</v>
      </c>
      <c r="B63" s="127" t="str">
        <f>VLOOKUP($A63,'MG Universe'!$A$2:$R$9993,2)</f>
        <v>Franklin Resources, Inc.</v>
      </c>
      <c r="C63" s="15" t="str">
        <f>VLOOKUP($A63,'MG Universe'!$A$2:$R$9993,3)</f>
        <v>B</v>
      </c>
      <c r="D63" s="15" t="str">
        <f>VLOOKUP($A63,'MG Universe'!$A$2:$R$9993,4)</f>
        <v>D</v>
      </c>
      <c r="E63" s="15" t="str">
        <f>VLOOKUP($A63,'MG Universe'!$A$2:$R$9993,5)</f>
        <v>O</v>
      </c>
      <c r="F63" s="16" t="str">
        <f>VLOOKUP($A63,'MG Universe'!$A$2:$R$9993,6)</f>
        <v>DO</v>
      </c>
      <c r="G63" s="85">
        <f>VLOOKUP($A63,'MG Universe'!$A$2:$R$9993,7)</f>
        <v>42790</v>
      </c>
      <c r="H63" s="18">
        <f>VLOOKUP($A63,'MG Universe'!$A$2:$R$9993,8)</f>
        <v>31.56</v>
      </c>
      <c r="I63" s="18">
        <f>VLOOKUP($A63,'MG Universe'!$A$2:$R$9993,9)</f>
        <v>43.04</v>
      </c>
      <c r="J63" s="19">
        <f>VLOOKUP($A63,'MG Universe'!$A$2:$R$9993,10)</f>
        <v>1.3637999999999999</v>
      </c>
      <c r="K63" s="86">
        <f>VLOOKUP($A63,'MG Universe'!$A$2:$R$9993,11)</f>
        <v>14.16</v>
      </c>
      <c r="L63" s="19">
        <f>VLOOKUP($A63,'MG Universe'!$A$2:$R$9993,12)</f>
        <v>1.72E-2</v>
      </c>
      <c r="M63" s="87">
        <f>VLOOKUP($A63,'MG Universe'!$A$2:$R$9993,13)</f>
        <v>1.8</v>
      </c>
      <c r="N63" s="88">
        <f>VLOOKUP($A63,'MG Universe'!$A$2:$R$9993,14)</f>
        <v>10.84</v>
      </c>
      <c r="O63" s="18">
        <f>VLOOKUP($A63,'MG Universe'!$A$2:$R$9993,15)</f>
        <v>11.77</v>
      </c>
      <c r="P63" s="19">
        <f>VLOOKUP($A63,'MG Universe'!$A$2:$R$9993,16)</f>
        <v>2.8299999999999999E-2</v>
      </c>
      <c r="Q63" s="89">
        <f>VLOOKUP($A63,'MG Universe'!$A$2:$R$9993,17)</f>
        <v>20</v>
      </c>
      <c r="R63" s="18">
        <f>VLOOKUP($A63,'MG Universe'!$A$2:$R$9993,18)</f>
        <v>35.119999999999997</v>
      </c>
    </row>
    <row r="64" spans="1:18" x14ac:dyDescent="0.55000000000000004">
      <c r="A64" s="15" t="s">
        <v>1541</v>
      </c>
      <c r="B64" s="127" t="str">
        <f>VLOOKUP($A64,'MG Universe'!$A$2:$R$9993,2)</f>
        <v>Brown-Forman Corporation</v>
      </c>
      <c r="C64" s="15" t="str">
        <f>VLOOKUP($A64,'MG Universe'!$A$2:$R$9993,3)</f>
        <v>C-</v>
      </c>
      <c r="D64" s="15" t="str">
        <f>VLOOKUP($A64,'MG Universe'!$A$2:$R$9993,4)</f>
        <v>S</v>
      </c>
      <c r="E64" s="15" t="str">
        <f>VLOOKUP($A64,'MG Universe'!$A$2:$R$9993,5)</f>
        <v>F</v>
      </c>
      <c r="F64" s="16" t="str">
        <f>VLOOKUP($A64,'MG Universe'!$A$2:$R$9993,6)</f>
        <v>SF</v>
      </c>
      <c r="G64" s="85">
        <f>VLOOKUP($A64,'MG Universe'!$A$2:$R$9993,7)</f>
        <v>42768</v>
      </c>
      <c r="H64" s="18">
        <f>VLOOKUP($A64,'MG Universe'!$A$2:$R$9993,8)</f>
        <v>45.8</v>
      </c>
      <c r="I64" s="18">
        <f>VLOOKUP($A64,'MG Universe'!$A$2:$R$9993,9)</f>
        <v>48.76</v>
      </c>
      <c r="J64" s="19">
        <f>VLOOKUP($A64,'MG Universe'!$A$2:$R$9993,10)</f>
        <v>1.0646</v>
      </c>
      <c r="K64" s="86">
        <f>VLOOKUP($A64,'MG Universe'!$A$2:$R$9993,11)</f>
        <v>25.94</v>
      </c>
      <c r="L64" s="19">
        <f>VLOOKUP($A64,'MG Universe'!$A$2:$R$9993,12)</f>
        <v>1.3899999999999999E-2</v>
      </c>
      <c r="M64" s="87">
        <f>VLOOKUP($A64,'MG Universe'!$A$2:$R$9993,13)</f>
        <v>0.8</v>
      </c>
      <c r="N64" s="88">
        <f>VLOOKUP($A64,'MG Universe'!$A$2:$R$9993,14)</f>
        <v>2.8</v>
      </c>
      <c r="O64" s="18">
        <f>VLOOKUP($A64,'MG Universe'!$A$2:$R$9993,15)</f>
        <v>-2.31</v>
      </c>
      <c r="P64" s="19">
        <f>VLOOKUP($A64,'MG Universe'!$A$2:$R$9993,16)</f>
        <v>8.72E-2</v>
      </c>
      <c r="Q64" s="89">
        <f>VLOOKUP($A64,'MG Universe'!$A$2:$R$9993,17)</f>
        <v>20</v>
      </c>
      <c r="R64" s="18">
        <f>VLOOKUP($A64,'MG Universe'!$A$2:$R$9993,18)</f>
        <v>11.33</v>
      </c>
    </row>
    <row r="65" spans="1:18" x14ac:dyDescent="0.55000000000000004">
      <c r="A65" s="15" t="s">
        <v>247</v>
      </c>
      <c r="B65" s="127" t="str">
        <f>VLOOKUP($A65,'MG Universe'!$A$2:$R$9993,2)</f>
        <v>Baker Hughes Incorporated</v>
      </c>
      <c r="C65" s="15" t="str">
        <f>VLOOKUP($A65,'MG Universe'!$A$2:$R$9993,3)</f>
        <v>F</v>
      </c>
      <c r="D65" s="15" t="str">
        <f>VLOOKUP($A65,'MG Universe'!$A$2:$R$9993,4)</f>
        <v>S</v>
      </c>
      <c r="E65" s="15" t="str">
        <f>VLOOKUP($A65,'MG Universe'!$A$2:$R$9993,5)</f>
        <v>O</v>
      </c>
      <c r="F65" s="16" t="str">
        <f>VLOOKUP($A65,'MG Universe'!$A$2:$R$9993,6)</f>
        <v>SO</v>
      </c>
      <c r="G65" s="85">
        <f>VLOOKUP($A65,'MG Universe'!$A$2:$R$9993,7)</f>
        <v>42578</v>
      </c>
      <c r="H65" s="18">
        <f>VLOOKUP($A65,'MG Universe'!$A$2:$R$9993,8)</f>
        <v>2.61</v>
      </c>
      <c r="I65" s="18">
        <f>VLOOKUP($A65,'MG Universe'!$A$2:$R$9993,9)</f>
        <v>60.28</v>
      </c>
      <c r="J65" s="19">
        <f>VLOOKUP($A65,'MG Universe'!$A$2:$R$9993,10)</f>
        <v>23.095800000000001</v>
      </c>
      <c r="K65" s="86" t="str">
        <f>VLOOKUP($A65,'MG Universe'!$A$2:$R$9993,11)</f>
        <v>N/A</v>
      </c>
      <c r="L65" s="19">
        <f>VLOOKUP($A65,'MG Universe'!$A$2:$R$9993,12)</f>
        <v>1.1299999999999999E-2</v>
      </c>
      <c r="M65" s="87">
        <f>VLOOKUP($A65,'MG Universe'!$A$2:$R$9993,13)</f>
        <v>0.7</v>
      </c>
      <c r="N65" s="88">
        <f>VLOOKUP($A65,'MG Universe'!$A$2:$R$9993,14)</f>
        <v>3.56</v>
      </c>
      <c r="O65" s="18">
        <f>VLOOKUP($A65,'MG Universe'!$A$2:$R$9993,15)</f>
        <v>2.61</v>
      </c>
      <c r="P65" s="19">
        <f>VLOOKUP($A65,'MG Universe'!$A$2:$R$9993,16)</f>
        <v>-0.37009999999999998</v>
      </c>
      <c r="Q65" s="89">
        <f>VLOOKUP($A65,'MG Universe'!$A$2:$R$9993,17)</f>
        <v>3</v>
      </c>
      <c r="R65" s="18">
        <f>VLOOKUP($A65,'MG Universe'!$A$2:$R$9993,18)</f>
        <v>0</v>
      </c>
    </row>
    <row r="66" spans="1:18" x14ac:dyDescent="0.55000000000000004">
      <c r="A66" s="15" t="s">
        <v>249</v>
      </c>
      <c r="B66" s="127" t="str">
        <f>VLOOKUP($A66,'MG Universe'!$A$2:$R$9993,2)</f>
        <v>Biogen Inc</v>
      </c>
      <c r="C66" s="15" t="str">
        <f>VLOOKUP($A66,'MG Universe'!$A$2:$R$9993,3)</f>
        <v>C-</v>
      </c>
      <c r="D66" s="15" t="str">
        <f>VLOOKUP($A66,'MG Universe'!$A$2:$R$9993,4)</f>
        <v>S</v>
      </c>
      <c r="E66" s="15" t="str">
        <f>VLOOKUP($A66,'MG Universe'!$A$2:$R$9993,5)</f>
        <v>U</v>
      </c>
      <c r="F66" s="16" t="str">
        <f>VLOOKUP($A66,'MG Universe'!$A$2:$R$9993,6)</f>
        <v>SU</v>
      </c>
      <c r="G66" s="85">
        <f>VLOOKUP($A66,'MG Universe'!$A$2:$R$9993,7)</f>
        <v>42402</v>
      </c>
      <c r="H66" s="18">
        <f>VLOOKUP($A66,'MG Universe'!$A$2:$R$9993,8)</f>
        <v>522.89</v>
      </c>
      <c r="I66" s="18">
        <f>VLOOKUP($A66,'MG Universe'!$A$2:$R$9993,9)</f>
        <v>288.60000000000002</v>
      </c>
      <c r="J66" s="19">
        <f>VLOOKUP($A66,'MG Universe'!$A$2:$R$9993,10)</f>
        <v>0.55189999999999995</v>
      </c>
      <c r="K66" s="86">
        <f>VLOOKUP($A66,'MG Universe'!$A$2:$R$9993,11)</f>
        <v>21.25</v>
      </c>
      <c r="L66" s="19">
        <f>VLOOKUP($A66,'MG Universe'!$A$2:$R$9993,12)</f>
        <v>0</v>
      </c>
      <c r="M66" s="87">
        <f>VLOOKUP($A66,'MG Universe'!$A$2:$R$9993,13)</f>
        <v>0.7</v>
      </c>
      <c r="N66" s="88">
        <f>VLOOKUP($A66,'MG Universe'!$A$2:$R$9993,14)</f>
        <v>2.6</v>
      </c>
      <c r="O66" s="18">
        <f>VLOOKUP($A66,'MG Universe'!$A$2:$R$9993,15)</f>
        <v>-15.39</v>
      </c>
      <c r="P66" s="19">
        <f>VLOOKUP($A66,'MG Universe'!$A$2:$R$9993,16)</f>
        <v>6.3799999999999996E-2</v>
      </c>
      <c r="Q66" s="89">
        <f>VLOOKUP($A66,'MG Universe'!$A$2:$R$9993,17)</f>
        <v>0</v>
      </c>
      <c r="R66" s="18">
        <f>VLOOKUP($A66,'MG Universe'!$A$2:$R$9993,18)</f>
        <v>126.09</v>
      </c>
    </row>
    <row r="67" spans="1:18" x14ac:dyDescent="0.55000000000000004">
      <c r="A67" s="15" t="s">
        <v>251</v>
      </c>
      <c r="B67" s="127" t="str">
        <f>VLOOKUP($A67,'MG Universe'!$A$2:$R$9993,2)</f>
        <v>Bank of New York Mellon Corp</v>
      </c>
      <c r="C67" s="15" t="str">
        <f>VLOOKUP($A67,'MG Universe'!$A$2:$R$9993,3)</f>
        <v>B+</v>
      </c>
      <c r="D67" s="15" t="str">
        <f>VLOOKUP($A67,'MG Universe'!$A$2:$R$9993,4)</f>
        <v>E</v>
      </c>
      <c r="E67" s="15" t="str">
        <f>VLOOKUP($A67,'MG Universe'!$A$2:$R$9993,5)</f>
        <v>U</v>
      </c>
      <c r="F67" s="16" t="str">
        <f>VLOOKUP($A67,'MG Universe'!$A$2:$R$9993,6)</f>
        <v>EU</v>
      </c>
      <c r="G67" s="85">
        <f>VLOOKUP($A67,'MG Universe'!$A$2:$R$9993,7)</f>
        <v>42742</v>
      </c>
      <c r="H67" s="18">
        <f>VLOOKUP($A67,'MG Universe'!$A$2:$R$9993,8)</f>
        <v>77.989999999999995</v>
      </c>
      <c r="I67" s="18">
        <f>VLOOKUP($A67,'MG Universe'!$A$2:$R$9993,9)</f>
        <v>47.14</v>
      </c>
      <c r="J67" s="19">
        <f>VLOOKUP($A67,'MG Universe'!$A$2:$R$9993,10)</f>
        <v>0.60440000000000005</v>
      </c>
      <c r="K67" s="86">
        <f>VLOOKUP($A67,'MG Universe'!$A$2:$R$9993,11)</f>
        <v>18.559999999999999</v>
      </c>
      <c r="L67" s="19">
        <f>VLOOKUP($A67,'MG Universe'!$A$2:$R$9993,12)</f>
        <v>1.4800000000000001E-2</v>
      </c>
      <c r="M67" s="87">
        <f>VLOOKUP($A67,'MG Universe'!$A$2:$R$9993,13)</f>
        <v>1.3</v>
      </c>
      <c r="N67" s="88" t="str">
        <f>VLOOKUP($A67,'MG Universe'!$A$2:$R$9993,14)</f>
        <v>N/A</v>
      </c>
      <c r="O67" s="18" t="str">
        <f>VLOOKUP($A67,'MG Universe'!$A$2:$R$9993,15)</f>
        <v>N/A</v>
      </c>
      <c r="P67" s="19">
        <f>VLOOKUP($A67,'MG Universe'!$A$2:$R$9993,16)</f>
        <v>5.0299999999999997E-2</v>
      </c>
      <c r="Q67" s="89">
        <f>VLOOKUP($A67,'MG Universe'!$A$2:$R$9993,17)</f>
        <v>6</v>
      </c>
      <c r="R67" s="18">
        <f>VLOOKUP($A67,'MG Universe'!$A$2:$R$9993,18)</f>
        <v>48.91</v>
      </c>
    </row>
    <row r="68" spans="1:18" x14ac:dyDescent="0.55000000000000004">
      <c r="A68" s="15" t="s">
        <v>253</v>
      </c>
      <c r="B68" s="127" t="str">
        <f>VLOOKUP($A68,'MG Universe'!$A$2:$R$9993,2)</f>
        <v>BlackRock, Inc.</v>
      </c>
      <c r="C68" s="15" t="str">
        <f>VLOOKUP($A68,'MG Universe'!$A$2:$R$9993,3)</f>
        <v>B</v>
      </c>
      <c r="D68" s="15" t="str">
        <f>VLOOKUP($A68,'MG Universe'!$A$2:$R$9993,4)</f>
        <v>D</v>
      </c>
      <c r="E68" s="15" t="str">
        <f>VLOOKUP($A68,'MG Universe'!$A$2:$R$9993,5)</f>
        <v>F</v>
      </c>
      <c r="F68" s="16" t="str">
        <f>VLOOKUP($A68,'MG Universe'!$A$2:$R$9993,6)</f>
        <v>DF</v>
      </c>
      <c r="G68" s="85">
        <f>VLOOKUP($A68,'MG Universe'!$A$2:$R$9993,7)</f>
        <v>42542</v>
      </c>
      <c r="H68" s="18">
        <f>VLOOKUP($A68,'MG Universe'!$A$2:$R$9993,8)</f>
        <v>514.44000000000005</v>
      </c>
      <c r="I68" s="18">
        <f>VLOOKUP($A68,'MG Universe'!$A$2:$R$9993,9)</f>
        <v>387.46</v>
      </c>
      <c r="J68" s="19">
        <f>VLOOKUP($A68,'MG Universe'!$A$2:$R$9993,10)</f>
        <v>0.75319999999999998</v>
      </c>
      <c r="K68" s="86">
        <f>VLOOKUP($A68,'MG Universe'!$A$2:$R$9993,11)</f>
        <v>20.99</v>
      </c>
      <c r="L68" s="19">
        <f>VLOOKUP($A68,'MG Universe'!$A$2:$R$9993,12)</f>
        <v>2.2800000000000001E-2</v>
      </c>
      <c r="M68" s="87">
        <f>VLOOKUP($A68,'MG Universe'!$A$2:$R$9993,13)</f>
        <v>1.7</v>
      </c>
      <c r="N68" s="88">
        <f>VLOOKUP($A68,'MG Universe'!$A$2:$R$9993,14)</f>
        <v>3.7</v>
      </c>
      <c r="O68" s="18">
        <f>VLOOKUP($A68,'MG Universe'!$A$2:$R$9993,15)</f>
        <v>-1116.82</v>
      </c>
      <c r="P68" s="19">
        <f>VLOOKUP($A68,'MG Universe'!$A$2:$R$9993,16)</f>
        <v>6.2399999999999997E-2</v>
      </c>
      <c r="Q68" s="89">
        <f>VLOOKUP($A68,'MG Universe'!$A$2:$R$9993,17)</f>
        <v>7</v>
      </c>
      <c r="R68" s="18">
        <f>VLOOKUP($A68,'MG Universe'!$A$2:$R$9993,18)</f>
        <v>268.64</v>
      </c>
    </row>
    <row r="69" spans="1:18" x14ac:dyDescent="0.55000000000000004">
      <c r="A69" s="15" t="s">
        <v>255</v>
      </c>
      <c r="B69" s="127" t="str">
        <f>VLOOKUP($A69,'MG Universe'!$A$2:$R$9993,2)</f>
        <v>Ball Corporation</v>
      </c>
      <c r="C69" s="15" t="str">
        <f>VLOOKUP($A69,'MG Universe'!$A$2:$R$9993,3)</f>
        <v>F</v>
      </c>
      <c r="D69" s="15" t="str">
        <f>VLOOKUP($A69,'MG Universe'!$A$2:$R$9993,4)</f>
        <v>S</v>
      </c>
      <c r="E69" s="15" t="str">
        <f>VLOOKUP($A69,'MG Universe'!$A$2:$R$9993,5)</f>
        <v>O</v>
      </c>
      <c r="F69" s="16" t="str">
        <f>VLOOKUP($A69,'MG Universe'!$A$2:$R$9993,6)</f>
        <v>SO</v>
      </c>
      <c r="G69" s="85">
        <f>VLOOKUP($A69,'MG Universe'!$A$2:$R$9993,7)</f>
        <v>42716</v>
      </c>
      <c r="H69" s="18">
        <f>VLOOKUP($A69,'MG Universe'!$A$2:$R$9993,8)</f>
        <v>21.71</v>
      </c>
      <c r="I69" s="18">
        <f>VLOOKUP($A69,'MG Universe'!$A$2:$R$9993,9)</f>
        <v>73.53</v>
      </c>
      <c r="J69" s="19">
        <f>VLOOKUP($A69,'MG Universe'!$A$2:$R$9993,10)</f>
        <v>3.3868999999999998</v>
      </c>
      <c r="K69" s="86">
        <f>VLOOKUP($A69,'MG Universe'!$A$2:$R$9993,11)</f>
        <v>30.01</v>
      </c>
      <c r="L69" s="19">
        <f>VLOOKUP($A69,'MG Universe'!$A$2:$R$9993,12)</f>
        <v>7.1000000000000004E-3</v>
      </c>
      <c r="M69" s="87">
        <f>VLOOKUP($A69,'MG Universe'!$A$2:$R$9993,13)</f>
        <v>1</v>
      </c>
      <c r="N69" s="88">
        <f>VLOOKUP($A69,'MG Universe'!$A$2:$R$9993,14)</f>
        <v>1.39</v>
      </c>
      <c r="O69" s="18">
        <f>VLOOKUP($A69,'MG Universe'!$A$2:$R$9993,15)</f>
        <v>-52.01</v>
      </c>
      <c r="P69" s="19">
        <f>VLOOKUP($A69,'MG Universe'!$A$2:$R$9993,16)</f>
        <v>0.1076</v>
      </c>
      <c r="Q69" s="89">
        <f>VLOOKUP($A69,'MG Universe'!$A$2:$R$9993,17)</f>
        <v>0</v>
      </c>
      <c r="R69" s="18">
        <f>VLOOKUP($A69,'MG Universe'!$A$2:$R$9993,18)</f>
        <v>32.43</v>
      </c>
    </row>
    <row r="70" spans="1:18" x14ac:dyDescent="0.55000000000000004">
      <c r="A70" s="15" t="s">
        <v>259</v>
      </c>
      <c r="B70" s="127" t="str">
        <f>VLOOKUP($A70,'MG Universe'!$A$2:$R$9993,2)</f>
        <v>Bristol-Myers Squibb Co</v>
      </c>
      <c r="C70" s="15" t="str">
        <f>VLOOKUP($A70,'MG Universe'!$A$2:$R$9993,3)</f>
        <v>D</v>
      </c>
      <c r="D70" s="15" t="str">
        <f>VLOOKUP($A70,'MG Universe'!$A$2:$R$9993,4)</f>
        <v>S</v>
      </c>
      <c r="E70" s="15" t="str">
        <f>VLOOKUP($A70,'MG Universe'!$A$2:$R$9993,5)</f>
        <v>O</v>
      </c>
      <c r="F70" s="16" t="str">
        <f>VLOOKUP($A70,'MG Universe'!$A$2:$R$9993,6)</f>
        <v>SO</v>
      </c>
      <c r="G70" s="85">
        <f>VLOOKUP($A70,'MG Universe'!$A$2:$R$9993,7)</f>
        <v>42418</v>
      </c>
      <c r="H70" s="18">
        <f>VLOOKUP($A70,'MG Universe'!$A$2:$R$9993,8)</f>
        <v>0</v>
      </c>
      <c r="I70" s="18">
        <f>VLOOKUP($A70,'MG Universe'!$A$2:$R$9993,9)</f>
        <v>56.71</v>
      </c>
      <c r="J70" s="19" t="str">
        <f>VLOOKUP($A70,'MG Universe'!$A$2:$R$9993,10)</f>
        <v>N/A</v>
      </c>
      <c r="K70" s="86">
        <f>VLOOKUP($A70,'MG Universe'!$A$2:$R$9993,11)</f>
        <v>38.58</v>
      </c>
      <c r="L70" s="19">
        <f>VLOOKUP($A70,'MG Universe'!$A$2:$R$9993,12)</f>
        <v>2.6499999999999999E-2</v>
      </c>
      <c r="M70" s="87">
        <f>VLOOKUP($A70,'MG Universe'!$A$2:$R$9993,13)</f>
        <v>1</v>
      </c>
      <c r="N70" s="88">
        <f>VLOOKUP($A70,'MG Universe'!$A$2:$R$9993,14)</f>
        <v>1.3</v>
      </c>
      <c r="O70" s="18">
        <f>VLOOKUP($A70,'MG Universe'!$A$2:$R$9993,15)</f>
        <v>-4.21</v>
      </c>
      <c r="P70" s="19">
        <f>VLOOKUP($A70,'MG Universe'!$A$2:$R$9993,16)</f>
        <v>0.15040000000000001</v>
      </c>
      <c r="Q70" s="89">
        <f>VLOOKUP($A70,'MG Universe'!$A$2:$R$9993,17)</f>
        <v>10</v>
      </c>
      <c r="R70" s="18">
        <f>VLOOKUP($A70,'MG Universe'!$A$2:$R$9993,18)</f>
        <v>20.149999999999999</v>
      </c>
    </row>
    <row r="71" spans="1:18" x14ac:dyDescent="0.55000000000000004">
      <c r="A71" s="15" t="s">
        <v>1542</v>
      </c>
      <c r="B71" s="127" t="str">
        <f>VLOOKUP($A71,'MG Universe'!$A$2:$R$9993,2)</f>
        <v>Berkshire Hathaway Inc.</v>
      </c>
      <c r="C71" s="15" t="str">
        <f>VLOOKUP($A71,'MG Universe'!$A$2:$R$9993,3)</f>
        <v>D+</v>
      </c>
      <c r="D71" s="15" t="str">
        <f>VLOOKUP($A71,'MG Universe'!$A$2:$R$9993,4)</f>
        <v>S</v>
      </c>
      <c r="E71" s="15" t="str">
        <f>VLOOKUP($A71,'MG Universe'!$A$2:$R$9993,5)</f>
        <v>U</v>
      </c>
      <c r="F71" s="16" t="str">
        <f>VLOOKUP($A71,'MG Universe'!$A$2:$R$9993,6)</f>
        <v>SU</v>
      </c>
      <c r="G71" s="85">
        <f>VLOOKUP($A71,'MG Universe'!$A$2:$R$9993,7)</f>
        <v>42743</v>
      </c>
      <c r="H71" s="18">
        <f>VLOOKUP($A71,'MG Universe'!$A$2:$R$9993,8)</f>
        <v>237.19</v>
      </c>
      <c r="I71" s="18">
        <f>VLOOKUP($A71,'MG Universe'!$A$2:$R$9993,9)</f>
        <v>171.42</v>
      </c>
      <c r="J71" s="19">
        <f>VLOOKUP($A71,'MG Universe'!$A$2:$R$9993,10)</f>
        <v>0.72270000000000001</v>
      </c>
      <c r="K71" s="86">
        <f>VLOOKUP($A71,'MG Universe'!$A$2:$R$9993,11)</f>
        <v>21.24</v>
      </c>
      <c r="L71" s="19">
        <f>VLOOKUP($A71,'MG Universe'!$A$2:$R$9993,12)</f>
        <v>0</v>
      </c>
      <c r="M71" s="87">
        <f>VLOOKUP($A71,'MG Universe'!$A$2:$R$9993,13)</f>
        <v>0.8</v>
      </c>
      <c r="N71" s="88" t="str">
        <f>VLOOKUP($A71,'MG Universe'!$A$2:$R$9993,14)</f>
        <v>N/A</v>
      </c>
      <c r="O71" s="18" t="str">
        <f>VLOOKUP($A71,'MG Universe'!$A$2:$R$9993,15)</f>
        <v>N/A</v>
      </c>
      <c r="P71" s="19">
        <f>VLOOKUP($A71,'MG Universe'!$A$2:$R$9993,16)</f>
        <v>6.3700000000000007E-2</v>
      </c>
      <c r="Q71" s="89">
        <f>VLOOKUP($A71,'MG Universe'!$A$2:$R$9993,17)</f>
        <v>0</v>
      </c>
      <c r="R71" s="18">
        <f>VLOOKUP($A71,'MG Universe'!$A$2:$R$9993,18)</f>
        <v>133.13</v>
      </c>
    </row>
    <row r="72" spans="1:18" x14ac:dyDescent="0.55000000000000004">
      <c r="A72" s="15" t="s">
        <v>263</v>
      </c>
      <c r="B72" s="127" t="str">
        <f>VLOOKUP($A72,'MG Universe'!$A$2:$R$9993,2)</f>
        <v>Boston Scientific Corporation</v>
      </c>
      <c r="C72" s="15" t="str">
        <f>VLOOKUP($A72,'MG Universe'!$A$2:$R$9993,3)</f>
        <v>F</v>
      </c>
      <c r="D72" s="15" t="str">
        <f>VLOOKUP($A72,'MG Universe'!$A$2:$R$9993,4)</f>
        <v>S</v>
      </c>
      <c r="E72" s="15" t="str">
        <f>VLOOKUP($A72,'MG Universe'!$A$2:$R$9993,5)</f>
        <v>O</v>
      </c>
      <c r="F72" s="16" t="str">
        <f>VLOOKUP($A72,'MG Universe'!$A$2:$R$9993,6)</f>
        <v>SO</v>
      </c>
      <c r="G72" s="85">
        <f>VLOOKUP($A72,'MG Universe'!$A$2:$R$9993,7)</f>
        <v>42762</v>
      </c>
      <c r="H72" s="18">
        <f>VLOOKUP($A72,'MG Universe'!$A$2:$R$9993,8)</f>
        <v>0</v>
      </c>
      <c r="I72" s="18">
        <f>VLOOKUP($A72,'MG Universe'!$A$2:$R$9993,9)</f>
        <v>24.55</v>
      </c>
      <c r="J72" s="19" t="str">
        <f>VLOOKUP($A72,'MG Universe'!$A$2:$R$9993,10)</f>
        <v>N/A</v>
      </c>
      <c r="K72" s="86" t="str">
        <f>VLOOKUP($A72,'MG Universe'!$A$2:$R$9993,11)</f>
        <v>N/A</v>
      </c>
      <c r="L72" s="19">
        <f>VLOOKUP($A72,'MG Universe'!$A$2:$R$9993,12)</f>
        <v>0</v>
      </c>
      <c r="M72" s="87">
        <f>VLOOKUP($A72,'MG Universe'!$A$2:$R$9993,13)</f>
        <v>1.1000000000000001</v>
      </c>
      <c r="N72" s="88">
        <f>VLOOKUP($A72,'MG Universe'!$A$2:$R$9993,14)</f>
        <v>1.05</v>
      </c>
      <c r="O72" s="18">
        <f>VLOOKUP($A72,'MG Universe'!$A$2:$R$9993,15)</f>
        <v>-5.82</v>
      </c>
      <c r="P72" s="19">
        <f>VLOOKUP($A72,'MG Universe'!$A$2:$R$9993,16)</f>
        <v>-1.0653999999999999</v>
      </c>
      <c r="Q72" s="89">
        <f>VLOOKUP($A72,'MG Universe'!$A$2:$R$9993,17)</f>
        <v>0</v>
      </c>
      <c r="R72" s="18">
        <f>VLOOKUP($A72,'MG Universe'!$A$2:$R$9993,18)</f>
        <v>6.94</v>
      </c>
    </row>
    <row r="73" spans="1:18" x14ac:dyDescent="0.55000000000000004">
      <c r="A73" s="15" t="s">
        <v>265</v>
      </c>
      <c r="B73" s="127" t="str">
        <f>VLOOKUP($A73,'MG Universe'!$A$2:$R$9993,2)</f>
        <v>BorgWarner Inc.</v>
      </c>
      <c r="C73" s="15" t="str">
        <f>VLOOKUP($A73,'MG Universe'!$A$2:$R$9993,3)</f>
        <v>C-</v>
      </c>
      <c r="D73" s="15" t="str">
        <f>VLOOKUP($A73,'MG Universe'!$A$2:$R$9993,4)</f>
        <v>S</v>
      </c>
      <c r="E73" s="15" t="str">
        <f>VLOOKUP($A73,'MG Universe'!$A$2:$R$9993,5)</f>
        <v>U</v>
      </c>
      <c r="F73" s="16" t="str">
        <f>VLOOKUP($A73,'MG Universe'!$A$2:$R$9993,6)</f>
        <v>SU</v>
      </c>
      <c r="G73" s="85">
        <f>VLOOKUP($A73,'MG Universe'!$A$2:$R$9993,7)</f>
        <v>42713</v>
      </c>
      <c r="H73" s="18">
        <f>VLOOKUP($A73,'MG Universe'!$A$2:$R$9993,8)</f>
        <v>77.89</v>
      </c>
      <c r="I73" s="18">
        <f>VLOOKUP($A73,'MG Universe'!$A$2:$R$9993,9)</f>
        <v>42.19</v>
      </c>
      <c r="J73" s="19">
        <f>VLOOKUP($A73,'MG Universe'!$A$2:$R$9993,10)</f>
        <v>0.54169999999999996</v>
      </c>
      <c r="K73" s="86">
        <f>VLOOKUP($A73,'MG Universe'!$A$2:$R$9993,11)</f>
        <v>15.68</v>
      </c>
      <c r="L73" s="19">
        <f>VLOOKUP($A73,'MG Universe'!$A$2:$R$9993,12)</f>
        <v>3.0999999999999999E-3</v>
      </c>
      <c r="M73" s="87">
        <f>VLOOKUP($A73,'MG Universe'!$A$2:$R$9993,13)</f>
        <v>1.6</v>
      </c>
      <c r="N73" s="88">
        <f>VLOOKUP($A73,'MG Universe'!$A$2:$R$9993,14)</f>
        <v>1.35</v>
      </c>
      <c r="O73" s="18">
        <f>VLOOKUP($A73,'MG Universe'!$A$2:$R$9993,15)</f>
        <v>-9.39</v>
      </c>
      <c r="P73" s="19">
        <f>VLOOKUP($A73,'MG Universe'!$A$2:$R$9993,16)</f>
        <v>3.5900000000000001E-2</v>
      </c>
      <c r="Q73" s="89">
        <f>VLOOKUP($A73,'MG Universe'!$A$2:$R$9993,17)</f>
        <v>0</v>
      </c>
      <c r="R73" s="18">
        <f>VLOOKUP($A73,'MG Universe'!$A$2:$R$9993,18)</f>
        <v>32.53</v>
      </c>
    </row>
    <row r="74" spans="1:18" x14ac:dyDescent="0.55000000000000004">
      <c r="A74" s="15" t="s">
        <v>267</v>
      </c>
      <c r="B74" s="127" t="str">
        <f>VLOOKUP($A74,'MG Universe'!$A$2:$R$9993,2)</f>
        <v>Boston Properties, Inc.</v>
      </c>
      <c r="C74" s="15" t="str">
        <f>VLOOKUP($A74,'MG Universe'!$A$2:$R$9993,3)</f>
        <v>C+</v>
      </c>
      <c r="D74" s="15" t="str">
        <f>VLOOKUP($A74,'MG Universe'!$A$2:$R$9993,4)</f>
        <v>E</v>
      </c>
      <c r="E74" s="15" t="str">
        <f>VLOOKUP($A74,'MG Universe'!$A$2:$R$9993,5)</f>
        <v>F</v>
      </c>
      <c r="F74" s="16" t="str">
        <f>VLOOKUP($A74,'MG Universe'!$A$2:$R$9993,6)</f>
        <v>EF</v>
      </c>
      <c r="G74" s="85">
        <f>VLOOKUP($A74,'MG Universe'!$A$2:$R$9993,7)</f>
        <v>42544</v>
      </c>
      <c r="H74" s="18">
        <f>VLOOKUP($A74,'MG Universe'!$A$2:$R$9993,8)</f>
        <v>164.93</v>
      </c>
      <c r="I74" s="18">
        <f>VLOOKUP($A74,'MG Universe'!$A$2:$R$9993,9)</f>
        <v>139.03</v>
      </c>
      <c r="J74" s="19">
        <f>VLOOKUP($A74,'MG Universe'!$A$2:$R$9993,10)</f>
        <v>0.84299999999999997</v>
      </c>
      <c r="K74" s="86">
        <f>VLOOKUP($A74,'MG Universe'!$A$2:$R$9993,11)</f>
        <v>32.479999999999997</v>
      </c>
      <c r="L74" s="19">
        <f>VLOOKUP($A74,'MG Universe'!$A$2:$R$9993,12)</f>
        <v>1.8700000000000001E-2</v>
      </c>
      <c r="M74" s="87">
        <f>VLOOKUP($A74,'MG Universe'!$A$2:$R$9993,13)</f>
        <v>0.6</v>
      </c>
      <c r="N74" s="88">
        <f>VLOOKUP($A74,'MG Universe'!$A$2:$R$9993,14)</f>
        <v>4.32</v>
      </c>
      <c r="O74" s="18">
        <f>VLOOKUP($A74,'MG Universe'!$A$2:$R$9993,15)</f>
        <v>-70.73</v>
      </c>
      <c r="P74" s="19">
        <f>VLOOKUP($A74,'MG Universe'!$A$2:$R$9993,16)</f>
        <v>0.11990000000000001</v>
      </c>
      <c r="Q74" s="89">
        <f>VLOOKUP($A74,'MG Universe'!$A$2:$R$9993,17)</f>
        <v>0</v>
      </c>
      <c r="R74" s="18">
        <f>VLOOKUP($A74,'MG Universe'!$A$2:$R$9993,18)</f>
        <v>68.959999999999994</v>
      </c>
    </row>
    <row r="75" spans="1:18" x14ac:dyDescent="0.55000000000000004">
      <c r="A75" s="15" t="s">
        <v>57</v>
      </c>
      <c r="B75" s="127" t="str">
        <f>VLOOKUP($A75,'MG Universe'!$A$2:$R$9993,2)</f>
        <v>Citigroup Inc</v>
      </c>
      <c r="C75" s="15" t="str">
        <f>VLOOKUP($A75,'MG Universe'!$A$2:$R$9993,3)</f>
        <v>B+</v>
      </c>
      <c r="D75" s="15" t="str">
        <f>VLOOKUP($A75,'MG Universe'!$A$2:$R$9993,4)</f>
        <v>E</v>
      </c>
      <c r="E75" s="15" t="str">
        <f>VLOOKUP($A75,'MG Universe'!$A$2:$R$9993,5)</f>
        <v>U</v>
      </c>
      <c r="F75" s="16" t="str">
        <f>VLOOKUP($A75,'MG Universe'!$A$2:$R$9993,6)</f>
        <v>EU</v>
      </c>
      <c r="G75" s="85">
        <f>VLOOKUP($A75,'MG Universe'!$A$2:$R$9993,7)</f>
        <v>42570</v>
      </c>
      <c r="H75" s="18">
        <f>VLOOKUP($A75,'MG Universe'!$A$2:$R$9993,8)</f>
        <v>157.94999999999999</v>
      </c>
      <c r="I75" s="18">
        <f>VLOOKUP($A75,'MG Universe'!$A$2:$R$9993,9)</f>
        <v>59.81</v>
      </c>
      <c r="J75" s="19">
        <f>VLOOKUP($A75,'MG Universe'!$A$2:$R$9993,10)</f>
        <v>0.37869999999999998</v>
      </c>
      <c r="K75" s="86">
        <f>VLOOKUP($A75,'MG Universe'!$A$2:$R$9993,11)</f>
        <v>14.59</v>
      </c>
      <c r="L75" s="19">
        <f>VLOOKUP($A75,'MG Universe'!$A$2:$R$9993,12)</f>
        <v>3.3E-3</v>
      </c>
      <c r="M75" s="87">
        <f>VLOOKUP($A75,'MG Universe'!$A$2:$R$9993,13)</f>
        <v>1.7</v>
      </c>
      <c r="N75" s="88" t="str">
        <f>VLOOKUP($A75,'MG Universe'!$A$2:$R$9993,14)</f>
        <v>N/A</v>
      </c>
      <c r="O75" s="18" t="str">
        <f>VLOOKUP($A75,'MG Universe'!$A$2:$R$9993,15)</f>
        <v>N/A</v>
      </c>
      <c r="P75" s="19">
        <f>VLOOKUP($A75,'MG Universe'!$A$2:$R$9993,16)</f>
        <v>3.04E-2</v>
      </c>
      <c r="Q75" s="89">
        <f>VLOOKUP($A75,'MG Universe'!$A$2:$R$9993,17)</f>
        <v>2</v>
      </c>
      <c r="R75" s="18">
        <f>VLOOKUP($A75,'MG Universe'!$A$2:$R$9993,18)</f>
        <v>85.07</v>
      </c>
    </row>
    <row r="76" spans="1:18" x14ac:dyDescent="0.55000000000000004">
      <c r="A76" s="15" t="s">
        <v>270</v>
      </c>
      <c r="B76" s="127" t="str">
        <f>VLOOKUP($A76,'MG Universe'!$A$2:$R$9993,2)</f>
        <v>CA, Inc.</v>
      </c>
      <c r="C76" s="15" t="str">
        <f>VLOOKUP($A76,'MG Universe'!$A$2:$R$9993,3)</f>
        <v>B-</v>
      </c>
      <c r="D76" s="15" t="str">
        <f>VLOOKUP($A76,'MG Universe'!$A$2:$R$9993,4)</f>
        <v>D</v>
      </c>
      <c r="E76" s="15" t="str">
        <f>VLOOKUP($A76,'MG Universe'!$A$2:$R$9993,5)</f>
        <v>O</v>
      </c>
      <c r="F76" s="16" t="str">
        <f>VLOOKUP($A76,'MG Universe'!$A$2:$R$9993,6)</f>
        <v>DO</v>
      </c>
      <c r="G76" s="85">
        <f>VLOOKUP($A76,'MG Universe'!$A$2:$R$9993,7)</f>
        <v>42555</v>
      </c>
      <c r="H76" s="18">
        <f>VLOOKUP($A76,'MG Universe'!$A$2:$R$9993,8)</f>
        <v>28.32</v>
      </c>
      <c r="I76" s="18">
        <f>VLOOKUP($A76,'MG Universe'!$A$2:$R$9993,9)</f>
        <v>32.270000000000003</v>
      </c>
      <c r="J76" s="19">
        <f>VLOOKUP($A76,'MG Universe'!$A$2:$R$9993,10)</f>
        <v>1.1395</v>
      </c>
      <c r="K76" s="86">
        <f>VLOOKUP($A76,'MG Universe'!$A$2:$R$9993,11)</f>
        <v>15.29</v>
      </c>
      <c r="L76" s="19">
        <f>VLOOKUP($A76,'MG Universe'!$A$2:$R$9993,12)</f>
        <v>3.1E-2</v>
      </c>
      <c r="M76" s="87">
        <f>VLOOKUP($A76,'MG Universe'!$A$2:$R$9993,13)</f>
        <v>0.9</v>
      </c>
      <c r="N76" s="88">
        <f>VLOOKUP($A76,'MG Universe'!$A$2:$R$9993,14)</f>
        <v>1.23</v>
      </c>
      <c r="O76" s="18">
        <f>VLOOKUP($A76,'MG Universe'!$A$2:$R$9993,15)</f>
        <v>-5.3</v>
      </c>
      <c r="P76" s="19">
        <f>VLOOKUP($A76,'MG Universe'!$A$2:$R$9993,16)</f>
        <v>3.4000000000000002E-2</v>
      </c>
      <c r="Q76" s="89">
        <f>VLOOKUP($A76,'MG Universe'!$A$2:$R$9993,17)</f>
        <v>0</v>
      </c>
      <c r="R76" s="18">
        <f>VLOOKUP($A76,'MG Universe'!$A$2:$R$9993,18)</f>
        <v>27.13</v>
      </c>
    </row>
    <row r="77" spans="1:18" x14ac:dyDescent="0.55000000000000004">
      <c r="A77" s="15" t="s">
        <v>272</v>
      </c>
      <c r="B77" s="127" t="str">
        <f>VLOOKUP($A77,'MG Universe'!$A$2:$R$9993,2)</f>
        <v>Conagra Brands Inc</v>
      </c>
      <c r="C77" s="15" t="str">
        <f>VLOOKUP($A77,'MG Universe'!$A$2:$R$9993,3)</f>
        <v>D</v>
      </c>
      <c r="D77" s="15" t="str">
        <f>VLOOKUP($A77,'MG Universe'!$A$2:$R$9993,4)</f>
        <v>S</v>
      </c>
      <c r="E77" s="15" t="str">
        <f>VLOOKUP($A77,'MG Universe'!$A$2:$R$9993,5)</f>
        <v>O</v>
      </c>
      <c r="F77" s="16" t="str">
        <f>VLOOKUP($A77,'MG Universe'!$A$2:$R$9993,6)</f>
        <v>SO</v>
      </c>
      <c r="G77" s="85">
        <f>VLOOKUP($A77,'MG Universe'!$A$2:$R$9993,7)</f>
        <v>42733</v>
      </c>
      <c r="H77" s="18">
        <f>VLOOKUP($A77,'MG Universe'!$A$2:$R$9993,8)</f>
        <v>0</v>
      </c>
      <c r="I77" s="18">
        <f>VLOOKUP($A77,'MG Universe'!$A$2:$R$9993,9)</f>
        <v>41.21</v>
      </c>
      <c r="J77" s="19" t="str">
        <f>VLOOKUP($A77,'MG Universe'!$A$2:$R$9993,10)</f>
        <v>N/A</v>
      </c>
      <c r="K77" s="86">
        <f>VLOOKUP($A77,'MG Universe'!$A$2:$R$9993,11)</f>
        <v>228.94</v>
      </c>
      <c r="L77" s="19">
        <f>VLOOKUP($A77,'MG Universe'!$A$2:$R$9993,12)</f>
        <v>2.4299999999999999E-2</v>
      </c>
      <c r="M77" s="87">
        <f>VLOOKUP($A77,'MG Universe'!$A$2:$R$9993,13)</f>
        <v>0.3</v>
      </c>
      <c r="N77" s="88">
        <f>VLOOKUP($A77,'MG Universe'!$A$2:$R$9993,14)</f>
        <v>1.92</v>
      </c>
      <c r="O77" s="18">
        <f>VLOOKUP($A77,'MG Universe'!$A$2:$R$9993,15)</f>
        <v>-7.98</v>
      </c>
      <c r="P77" s="19">
        <f>VLOOKUP($A77,'MG Universe'!$A$2:$R$9993,16)</f>
        <v>1.1022000000000001</v>
      </c>
      <c r="Q77" s="89">
        <f>VLOOKUP($A77,'MG Universe'!$A$2:$R$9993,17)</f>
        <v>0</v>
      </c>
      <c r="R77" s="18">
        <f>VLOOKUP($A77,'MG Universe'!$A$2:$R$9993,18)</f>
        <v>18.68</v>
      </c>
    </row>
    <row r="78" spans="1:18" x14ac:dyDescent="0.55000000000000004">
      <c r="A78" s="15" t="s">
        <v>274</v>
      </c>
      <c r="B78" s="127" t="str">
        <f>VLOOKUP($A78,'MG Universe'!$A$2:$R$9993,2)</f>
        <v>Cardinal Health Inc</v>
      </c>
      <c r="C78" s="15" t="str">
        <f>VLOOKUP($A78,'MG Universe'!$A$2:$R$9993,3)</f>
        <v>C-</v>
      </c>
      <c r="D78" s="15" t="str">
        <f>VLOOKUP($A78,'MG Universe'!$A$2:$R$9993,4)</f>
        <v>S</v>
      </c>
      <c r="E78" s="15" t="str">
        <f>VLOOKUP($A78,'MG Universe'!$A$2:$R$9993,5)</f>
        <v>O</v>
      </c>
      <c r="F78" s="16" t="str">
        <f>VLOOKUP($A78,'MG Universe'!$A$2:$R$9993,6)</f>
        <v>SO</v>
      </c>
      <c r="G78" s="85">
        <f>VLOOKUP($A78,'MG Universe'!$A$2:$R$9993,7)</f>
        <v>42554</v>
      </c>
      <c r="H78" s="18">
        <f>VLOOKUP($A78,'MG Universe'!$A$2:$R$9993,8)</f>
        <v>54.67</v>
      </c>
      <c r="I78" s="18">
        <f>VLOOKUP($A78,'MG Universe'!$A$2:$R$9993,9)</f>
        <v>81.37</v>
      </c>
      <c r="J78" s="19">
        <f>VLOOKUP($A78,'MG Universe'!$A$2:$R$9993,10)</f>
        <v>1.4883999999999999</v>
      </c>
      <c r="K78" s="86">
        <f>VLOOKUP($A78,'MG Universe'!$A$2:$R$9993,11)</f>
        <v>23.65</v>
      </c>
      <c r="L78" s="19">
        <f>VLOOKUP($A78,'MG Universe'!$A$2:$R$9993,12)</f>
        <v>1.9E-2</v>
      </c>
      <c r="M78" s="87">
        <f>VLOOKUP($A78,'MG Universe'!$A$2:$R$9993,13)</f>
        <v>0.7</v>
      </c>
      <c r="N78" s="88">
        <f>VLOOKUP($A78,'MG Universe'!$A$2:$R$9993,14)</f>
        <v>1.1499999999999999</v>
      </c>
      <c r="O78" s="18">
        <f>VLOOKUP($A78,'MG Universe'!$A$2:$R$9993,15)</f>
        <v>-15.26</v>
      </c>
      <c r="P78" s="19">
        <f>VLOOKUP($A78,'MG Universe'!$A$2:$R$9993,16)</f>
        <v>7.5800000000000006E-2</v>
      </c>
      <c r="Q78" s="89">
        <f>VLOOKUP($A78,'MG Universe'!$A$2:$R$9993,17)</f>
        <v>20</v>
      </c>
      <c r="R78" s="18">
        <f>VLOOKUP($A78,'MG Universe'!$A$2:$R$9993,18)</f>
        <v>45.15</v>
      </c>
    </row>
    <row r="79" spans="1:18" x14ac:dyDescent="0.55000000000000004">
      <c r="A79" s="15" t="s">
        <v>278</v>
      </c>
      <c r="B79" s="127" t="str">
        <f>VLOOKUP($A79,'MG Universe'!$A$2:$R$9993,2)</f>
        <v>Caterpillar Inc.</v>
      </c>
      <c r="C79" s="15" t="str">
        <f>VLOOKUP($A79,'MG Universe'!$A$2:$R$9993,3)</f>
        <v>D+</v>
      </c>
      <c r="D79" s="15" t="str">
        <f>VLOOKUP($A79,'MG Universe'!$A$2:$R$9993,4)</f>
        <v>S</v>
      </c>
      <c r="E79" s="15" t="str">
        <f>VLOOKUP($A79,'MG Universe'!$A$2:$R$9993,5)</f>
        <v>O</v>
      </c>
      <c r="F79" s="16" t="str">
        <f>VLOOKUP($A79,'MG Universe'!$A$2:$R$9993,6)</f>
        <v>SO</v>
      </c>
      <c r="G79" s="85">
        <f>VLOOKUP($A79,'MG Universe'!$A$2:$R$9993,7)</f>
        <v>42609</v>
      </c>
      <c r="H79" s="18">
        <f>VLOOKUP($A79,'MG Universe'!$A$2:$R$9993,8)</f>
        <v>0</v>
      </c>
      <c r="I79" s="18">
        <f>VLOOKUP($A79,'MG Universe'!$A$2:$R$9993,9)</f>
        <v>96.66</v>
      </c>
      <c r="J79" s="19" t="str">
        <f>VLOOKUP($A79,'MG Universe'!$A$2:$R$9993,10)</f>
        <v>N/A</v>
      </c>
      <c r="K79" s="86">
        <f>VLOOKUP($A79,'MG Universe'!$A$2:$R$9993,11)</f>
        <v>21.92</v>
      </c>
      <c r="L79" s="19">
        <f>VLOOKUP($A79,'MG Universe'!$A$2:$R$9993,12)</f>
        <v>3.1899999999999998E-2</v>
      </c>
      <c r="M79" s="87">
        <f>VLOOKUP($A79,'MG Universe'!$A$2:$R$9993,13)</f>
        <v>1.3</v>
      </c>
      <c r="N79" s="88">
        <f>VLOOKUP($A79,'MG Universe'!$A$2:$R$9993,14)</f>
        <v>1.24</v>
      </c>
      <c r="O79" s="18">
        <f>VLOOKUP($A79,'MG Universe'!$A$2:$R$9993,15)</f>
        <v>-50.05</v>
      </c>
      <c r="P79" s="19">
        <f>VLOOKUP($A79,'MG Universe'!$A$2:$R$9993,16)</f>
        <v>6.7100000000000007E-2</v>
      </c>
      <c r="Q79" s="89">
        <f>VLOOKUP($A79,'MG Universe'!$A$2:$R$9993,17)</f>
        <v>3</v>
      </c>
      <c r="R79" s="18">
        <f>VLOOKUP($A79,'MG Universe'!$A$2:$R$9993,18)</f>
        <v>41.25</v>
      </c>
    </row>
    <row r="80" spans="1:18" x14ac:dyDescent="0.55000000000000004">
      <c r="A80" s="15" t="s">
        <v>280</v>
      </c>
      <c r="B80" s="127" t="str">
        <f>VLOOKUP($A80,'MG Universe'!$A$2:$R$9993,2)</f>
        <v>Chubb Ltd</v>
      </c>
      <c r="C80" s="15" t="str">
        <f>VLOOKUP($A80,'MG Universe'!$A$2:$R$9993,3)</f>
        <v>C</v>
      </c>
      <c r="D80" s="15" t="str">
        <f>VLOOKUP($A80,'MG Universe'!$A$2:$R$9993,4)</f>
        <v>E</v>
      </c>
      <c r="E80" s="15" t="str">
        <f>VLOOKUP($A80,'MG Universe'!$A$2:$R$9993,5)</f>
        <v>O</v>
      </c>
      <c r="F80" s="16" t="str">
        <f>VLOOKUP($A80,'MG Universe'!$A$2:$R$9993,6)</f>
        <v>EO</v>
      </c>
      <c r="G80" s="85">
        <f>VLOOKUP($A80,'MG Universe'!$A$2:$R$9993,7)</f>
        <v>42604</v>
      </c>
      <c r="H80" s="18">
        <f>VLOOKUP($A80,'MG Universe'!$A$2:$R$9993,8)</f>
        <v>120.75</v>
      </c>
      <c r="I80" s="18">
        <f>VLOOKUP($A80,'MG Universe'!$A$2:$R$9993,9)</f>
        <v>138.16999999999999</v>
      </c>
      <c r="J80" s="19">
        <f>VLOOKUP($A80,'MG Universe'!$A$2:$R$9993,10)</f>
        <v>1.1443000000000001</v>
      </c>
      <c r="K80" s="86">
        <f>VLOOKUP($A80,'MG Universe'!$A$2:$R$9993,11)</f>
        <v>16.670000000000002</v>
      </c>
      <c r="L80" s="19">
        <f>VLOOKUP($A80,'MG Universe'!$A$2:$R$9993,12)</f>
        <v>1.95E-2</v>
      </c>
      <c r="M80" s="87">
        <f>VLOOKUP($A80,'MG Universe'!$A$2:$R$9993,13)</f>
        <v>0.9</v>
      </c>
      <c r="N80" s="88" t="str">
        <f>VLOOKUP($A80,'MG Universe'!$A$2:$R$9993,14)</f>
        <v>N/A</v>
      </c>
      <c r="O80" s="18" t="str">
        <f>VLOOKUP($A80,'MG Universe'!$A$2:$R$9993,15)</f>
        <v>N/A</v>
      </c>
      <c r="P80" s="19">
        <f>VLOOKUP($A80,'MG Universe'!$A$2:$R$9993,16)</f>
        <v>4.0800000000000003E-2</v>
      </c>
      <c r="Q80" s="89">
        <f>VLOOKUP($A80,'MG Universe'!$A$2:$R$9993,17)</f>
        <v>1</v>
      </c>
      <c r="R80" s="18">
        <f>VLOOKUP($A80,'MG Universe'!$A$2:$R$9993,18)</f>
        <v>126.36</v>
      </c>
    </row>
    <row r="81" spans="1:18" x14ac:dyDescent="0.55000000000000004">
      <c r="A81" s="15" t="s">
        <v>282</v>
      </c>
      <c r="B81" s="127" t="str">
        <f>VLOOKUP($A81,'MG Universe'!$A$2:$R$9993,2)</f>
        <v>CBRE Group Inc</v>
      </c>
      <c r="C81" s="15" t="str">
        <f>VLOOKUP($A81,'MG Universe'!$A$2:$R$9993,3)</f>
        <v>C-</v>
      </c>
      <c r="D81" s="15" t="str">
        <f>VLOOKUP($A81,'MG Universe'!$A$2:$R$9993,4)</f>
        <v>S</v>
      </c>
      <c r="E81" s="15" t="str">
        <f>VLOOKUP($A81,'MG Universe'!$A$2:$R$9993,5)</f>
        <v>U</v>
      </c>
      <c r="F81" s="16" t="str">
        <f>VLOOKUP($A81,'MG Universe'!$A$2:$R$9993,6)</f>
        <v>SU</v>
      </c>
      <c r="G81" s="85">
        <f>VLOOKUP($A81,'MG Universe'!$A$2:$R$9993,7)</f>
        <v>42564</v>
      </c>
      <c r="H81" s="18">
        <f>VLOOKUP($A81,'MG Universe'!$A$2:$R$9993,8)</f>
        <v>62.86</v>
      </c>
      <c r="I81" s="18">
        <f>VLOOKUP($A81,'MG Universe'!$A$2:$R$9993,9)</f>
        <v>35.619999999999997</v>
      </c>
      <c r="J81" s="19">
        <f>VLOOKUP($A81,'MG Universe'!$A$2:$R$9993,10)</f>
        <v>0.56669999999999998</v>
      </c>
      <c r="K81" s="86">
        <f>VLOOKUP($A81,'MG Universe'!$A$2:$R$9993,11)</f>
        <v>21.85</v>
      </c>
      <c r="L81" s="19">
        <f>VLOOKUP($A81,'MG Universe'!$A$2:$R$9993,12)</f>
        <v>0</v>
      </c>
      <c r="M81" s="87">
        <f>VLOOKUP($A81,'MG Universe'!$A$2:$R$9993,13)</f>
        <v>1.7</v>
      </c>
      <c r="N81" s="88">
        <f>VLOOKUP($A81,'MG Universe'!$A$2:$R$9993,14)</f>
        <v>1.1100000000000001</v>
      </c>
      <c r="O81" s="18">
        <f>VLOOKUP($A81,'MG Universe'!$A$2:$R$9993,15)</f>
        <v>-8.68</v>
      </c>
      <c r="P81" s="19">
        <f>VLOOKUP($A81,'MG Universe'!$A$2:$R$9993,16)</f>
        <v>6.6799999999999998E-2</v>
      </c>
      <c r="Q81" s="89">
        <f>VLOOKUP($A81,'MG Universe'!$A$2:$R$9993,17)</f>
        <v>0</v>
      </c>
      <c r="R81" s="18">
        <f>VLOOKUP($A81,'MG Universe'!$A$2:$R$9993,18)</f>
        <v>20.16</v>
      </c>
    </row>
    <row r="82" spans="1:18" x14ac:dyDescent="0.55000000000000004">
      <c r="A82" s="15" t="s">
        <v>284</v>
      </c>
      <c r="B82" s="127" t="str">
        <f>VLOOKUP($A82,'MG Universe'!$A$2:$R$9993,2)</f>
        <v>CBS Corporation</v>
      </c>
      <c r="C82" s="15" t="str">
        <f>VLOOKUP($A82,'MG Universe'!$A$2:$R$9993,3)</f>
        <v>B-</v>
      </c>
      <c r="D82" s="15" t="str">
        <f>VLOOKUP($A82,'MG Universe'!$A$2:$R$9993,4)</f>
        <v>E</v>
      </c>
      <c r="E82" s="15" t="str">
        <f>VLOOKUP($A82,'MG Universe'!$A$2:$R$9993,5)</f>
        <v>U</v>
      </c>
      <c r="F82" s="16" t="str">
        <f>VLOOKUP($A82,'MG Universe'!$A$2:$R$9993,6)</f>
        <v>EU</v>
      </c>
      <c r="G82" s="85">
        <f>VLOOKUP($A82,'MG Universe'!$A$2:$R$9993,7)</f>
        <v>42614</v>
      </c>
      <c r="H82" s="18">
        <f>VLOOKUP($A82,'MG Universe'!$A$2:$R$9993,8)</f>
        <v>142.13999999999999</v>
      </c>
      <c r="I82" s="18">
        <f>VLOOKUP($A82,'MG Universe'!$A$2:$R$9993,9)</f>
        <v>65.92</v>
      </c>
      <c r="J82" s="19">
        <f>VLOOKUP($A82,'MG Universe'!$A$2:$R$9993,10)</f>
        <v>0.46379999999999999</v>
      </c>
      <c r="K82" s="86">
        <f>VLOOKUP($A82,'MG Universe'!$A$2:$R$9993,11)</f>
        <v>17.86</v>
      </c>
      <c r="L82" s="19">
        <f>VLOOKUP($A82,'MG Universe'!$A$2:$R$9993,12)</f>
        <v>9.1000000000000004E-3</v>
      </c>
      <c r="M82" s="87">
        <f>VLOOKUP($A82,'MG Universe'!$A$2:$R$9993,13)</f>
        <v>1.7</v>
      </c>
      <c r="N82" s="88">
        <f>VLOOKUP($A82,'MG Universe'!$A$2:$R$9993,14)</f>
        <v>1.65</v>
      </c>
      <c r="O82" s="18">
        <f>VLOOKUP($A82,'MG Universe'!$A$2:$R$9993,15)</f>
        <v>-27.81</v>
      </c>
      <c r="P82" s="19">
        <f>VLOOKUP($A82,'MG Universe'!$A$2:$R$9993,16)</f>
        <v>4.6800000000000001E-2</v>
      </c>
      <c r="Q82" s="89">
        <f>VLOOKUP($A82,'MG Universe'!$A$2:$R$9993,17)</f>
        <v>6</v>
      </c>
      <c r="R82" s="18">
        <f>VLOOKUP($A82,'MG Universe'!$A$2:$R$9993,18)</f>
        <v>32.64</v>
      </c>
    </row>
    <row r="83" spans="1:18" x14ac:dyDescent="0.55000000000000004">
      <c r="A83" s="15" t="s">
        <v>288</v>
      </c>
      <c r="B83" s="127" t="str">
        <f>VLOOKUP($A83,'MG Universe'!$A$2:$R$9993,2)</f>
        <v>Crown Castle International Corp. (REIT)</v>
      </c>
      <c r="C83" s="15" t="str">
        <f>VLOOKUP($A83,'MG Universe'!$A$2:$R$9993,3)</f>
        <v>C-</v>
      </c>
      <c r="D83" s="15" t="str">
        <f>VLOOKUP($A83,'MG Universe'!$A$2:$R$9993,4)</f>
        <v>S</v>
      </c>
      <c r="E83" s="15" t="str">
        <f>VLOOKUP($A83,'MG Universe'!$A$2:$R$9993,5)</f>
        <v>F</v>
      </c>
      <c r="F83" s="16" t="str">
        <f>VLOOKUP($A83,'MG Universe'!$A$2:$R$9993,6)</f>
        <v>SF</v>
      </c>
      <c r="G83" s="85">
        <f>VLOOKUP($A83,'MG Universe'!$A$2:$R$9993,7)</f>
        <v>42550</v>
      </c>
      <c r="H83" s="18">
        <f>VLOOKUP($A83,'MG Universe'!$A$2:$R$9993,8)</f>
        <v>116.42</v>
      </c>
      <c r="I83" s="18">
        <f>VLOOKUP($A83,'MG Universe'!$A$2:$R$9993,9)</f>
        <v>93.53</v>
      </c>
      <c r="J83" s="19">
        <f>VLOOKUP($A83,'MG Universe'!$A$2:$R$9993,10)</f>
        <v>0.8034</v>
      </c>
      <c r="K83" s="86">
        <f>VLOOKUP($A83,'MG Universe'!$A$2:$R$9993,11)</f>
        <v>30.97</v>
      </c>
      <c r="L83" s="19">
        <f>VLOOKUP($A83,'MG Universe'!$A$2:$R$9993,12)</f>
        <v>3.6499999999999998E-2</v>
      </c>
      <c r="M83" s="87">
        <f>VLOOKUP($A83,'MG Universe'!$A$2:$R$9993,13)</f>
        <v>0.3</v>
      </c>
      <c r="N83" s="88">
        <f>VLOOKUP($A83,'MG Universe'!$A$2:$R$9993,14)</f>
        <v>1.01</v>
      </c>
      <c r="O83" s="18">
        <f>VLOOKUP($A83,'MG Universe'!$A$2:$R$9993,15)</f>
        <v>-41.04</v>
      </c>
      <c r="P83" s="19">
        <f>VLOOKUP($A83,'MG Universe'!$A$2:$R$9993,16)</f>
        <v>0.1124</v>
      </c>
      <c r="Q83" s="89">
        <f>VLOOKUP($A83,'MG Universe'!$A$2:$R$9993,17)</f>
        <v>3</v>
      </c>
      <c r="R83" s="18">
        <f>VLOOKUP($A83,'MG Universe'!$A$2:$R$9993,18)</f>
        <v>47.24</v>
      </c>
    </row>
    <row r="84" spans="1:18" x14ac:dyDescent="0.55000000000000004">
      <c r="A84" s="15" t="s">
        <v>289</v>
      </c>
      <c r="B84" s="127" t="str">
        <f>VLOOKUP($A84,'MG Universe'!$A$2:$R$9993,2)</f>
        <v>Carnival Corp</v>
      </c>
      <c r="C84" s="15" t="str">
        <f>VLOOKUP($A84,'MG Universe'!$A$2:$R$9993,3)</f>
        <v>D</v>
      </c>
      <c r="D84" s="15" t="str">
        <f>VLOOKUP($A84,'MG Universe'!$A$2:$R$9993,4)</f>
        <v>S</v>
      </c>
      <c r="E84" s="15" t="str">
        <f>VLOOKUP($A84,'MG Universe'!$A$2:$R$9993,5)</f>
        <v>O</v>
      </c>
      <c r="F84" s="16" t="str">
        <f>VLOOKUP($A84,'MG Universe'!$A$2:$R$9993,6)</f>
        <v>SO</v>
      </c>
      <c r="G84" s="85">
        <f>VLOOKUP($A84,'MG Universe'!$A$2:$R$9993,7)</f>
        <v>42572</v>
      </c>
      <c r="H84" s="18">
        <f>VLOOKUP($A84,'MG Universe'!$A$2:$R$9993,8)</f>
        <v>24.8</v>
      </c>
      <c r="I84" s="18">
        <f>VLOOKUP($A84,'MG Universe'!$A$2:$R$9993,9)</f>
        <v>55.95</v>
      </c>
      <c r="J84" s="19">
        <f>VLOOKUP($A84,'MG Universe'!$A$2:$R$9993,10)</f>
        <v>2.2559999999999998</v>
      </c>
      <c r="K84" s="86">
        <f>VLOOKUP($A84,'MG Universe'!$A$2:$R$9993,11)</f>
        <v>23.91</v>
      </c>
      <c r="L84" s="19">
        <f>VLOOKUP($A84,'MG Universe'!$A$2:$R$9993,12)</f>
        <v>2.23E-2</v>
      </c>
      <c r="M84" s="87">
        <f>VLOOKUP($A84,'MG Universe'!$A$2:$R$9993,13)</f>
        <v>0.7</v>
      </c>
      <c r="N84" s="88">
        <f>VLOOKUP($A84,'MG Universe'!$A$2:$R$9993,14)</f>
        <v>0.2</v>
      </c>
      <c r="O84" s="18">
        <f>VLOOKUP($A84,'MG Universe'!$A$2:$R$9993,15)</f>
        <v>-20.53</v>
      </c>
      <c r="P84" s="19">
        <f>VLOOKUP($A84,'MG Universe'!$A$2:$R$9993,16)</f>
        <v>7.7100000000000002E-2</v>
      </c>
      <c r="Q84" s="89">
        <f>VLOOKUP($A84,'MG Universe'!$A$2:$R$9993,17)</f>
        <v>2</v>
      </c>
      <c r="R84" s="18">
        <f>VLOOKUP($A84,'MG Universe'!$A$2:$R$9993,18)</f>
        <v>55.8</v>
      </c>
    </row>
    <row r="85" spans="1:18" x14ac:dyDescent="0.55000000000000004">
      <c r="A85" s="15" t="s">
        <v>291</v>
      </c>
      <c r="B85" s="127" t="str">
        <f>VLOOKUP($A85,'MG Universe'!$A$2:$R$9993,2)</f>
        <v>Celgene Corporation</v>
      </c>
      <c r="C85" s="15" t="str">
        <f>VLOOKUP($A85,'MG Universe'!$A$2:$R$9993,3)</f>
        <v>F</v>
      </c>
      <c r="D85" s="15" t="str">
        <f>VLOOKUP($A85,'MG Universe'!$A$2:$R$9993,4)</f>
        <v>S</v>
      </c>
      <c r="E85" s="15" t="str">
        <f>VLOOKUP($A85,'MG Universe'!$A$2:$R$9993,5)</f>
        <v>O</v>
      </c>
      <c r="F85" s="16" t="str">
        <f>VLOOKUP($A85,'MG Universe'!$A$2:$R$9993,6)</f>
        <v>SO</v>
      </c>
      <c r="G85" s="85">
        <f>VLOOKUP($A85,'MG Universe'!$A$2:$R$9993,7)</f>
        <v>42349</v>
      </c>
      <c r="H85" s="18">
        <f>VLOOKUP($A85,'MG Universe'!$A$2:$R$9993,8)</f>
        <v>79.5</v>
      </c>
      <c r="I85" s="18">
        <f>VLOOKUP($A85,'MG Universe'!$A$2:$R$9993,9)</f>
        <v>123.51</v>
      </c>
      <c r="J85" s="19">
        <f>VLOOKUP($A85,'MG Universe'!$A$2:$R$9993,10)</f>
        <v>1.5536000000000001</v>
      </c>
      <c r="K85" s="86">
        <f>VLOOKUP($A85,'MG Universe'!$A$2:$R$9993,11)</f>
        <v>59.67</v>
      </c>
      <c r="L85" s="19">
        <f>VLOOKUP($A85,'MG Universe'!$A$2:$R$9993,12)</f>
        <v>0</v>
      </c>
      <c r="M85" s="87">
        <f>VLOOKUP($A85,'MG Universe'!$A$2:$R$9993,13)</f>
        <v>1.7</v>
      </c>
      <c r="N85" s="88">
        <f>VLOOKUP($A85,'MG Universe'!$A$2:$R$9993,14)</f>
        <v>3.23</v>
      </c>
      <c r="O85" s="18">
        <f>VLOOKUP($A85,'MG Universe'!$A$2:$R$9993,15)</f>
        <v>-14.97</v>
      </c>
      <c r="P85" s="19">
        <f>VLOOKUP($A85,'MG Universe'!$A$2:$R$9993,16)</f>
        <v>0.25580000000000003</v>
      </c>
      <c r="Q85" s="89">
        <f>VLOOKUP($A85,'MG Universe'!$A$2:$R$9993,17)</f>
        <v>0</v>
      </c>
      <c r="R85" s="18">
        <f>VLOOKUP($A85,'MG Universe'!$A$2:$R$9993,18)</f>
        <v>18.920000000000002</v>
      </c>
    </row>
    <row r="86" spans="1:18" x14ac:dyDescent="0.55000000000000004">
      <c r="A86" s="15" t="s">
        <v>293</v>
      </c>
      <c r="B86" s="127" t="str">
        <f>VLOOKUP($A86,'MG Universe'!$A$2:$R$9993,2)</f>
        <v>Cerner Corporation</v>
      </c>
      <c r="C86" s="15" t="str">
        <f>VLOOKUP($A86,'MG Universe'!$A$2:$R$9993,3)</f>
        <v>C+</v>
      </c>
      <c r="D86" s="15" t="str">
        <f>VLOOKUP($A86,'MG Universe'!$A$2:$R$9993,4)</f>
        <v>E</v>
      </c>
      <c r="E86" s="15" t="str">
        <f>VLOOKUP($A86,'MG Universe'!$A$2:$R$9993,5)</f>
        <v>F</v>
      </c>
      <c r="F86" s="16" t="str">
        <f>VLOOKUP($A86,'MG Universe'!$A$2:$R$9993,6)</f>
        <v>EF</v>
      </c>
      <c r="G86" s="85">
        <f>VLOOKUP($A86,'MG Universe'!$A$2:$R$9993,7)</f>
        <v>42584</v>
      </c>
      <c r="H86" s="18">
        <f>VLOOKUP($A86,'MG Universe'!$A$2:$R$9993,8)</f>
        <v>64.64</v>
      </c>
      <c r="I86" s="18">
        <f>VLOOKUP($A86,'MG Universe'!$A$2:$R$9993,9)</f>
        <v>55.04</v>
      </c>
      <c r="J86" s="19">
        <f>VLOOKUP($A86,'MG Universe'!$A$2:$R$9993,10)</f>
        <v>0.85150000000000003</v>
      </c>
      <c r="K86" s="86">
        <f>VLOOKUP($A86,'MG Universe'!$A$2:$R$9993,11)</f>
        <v>32.19</v>
      </c>
      <c r="L86" s="19">
        <f>VLOOKUP($A86,'MG Universe'!$A$2:$R$9993,12)</f>
        <v>0</v>
      </c>
      <c r="M86" s="87">
        <f>VLOOKUP($A86,'MG Universe'!$A$2:$R$9993,13)</f>
        <v>1.1000000000000001</v>
      </c>
      <c r="N86" s="88">
        <f>VLOOKUP($A86,'MG Universe'!$A$2:$R$9993,14)</f>
        <v>2.23</v>
      </c>
      <c r="O86" s="18">
        <f>VLOOKUP($A86,'MG Universe'!$A$2:$R$9993,15)</f>
        <v>0.15</v>
      </c>
      <c r="P86" s="19">
        <f>VLOOKUP($A86,'MG Universe'!$A$2:$R$9993,16)</f>
        <v>0.11840000000000001</v>
      </c>
      <c r="Q86" s="89">
        <f>VLOOKUP($A86,'MG Universe'!$A$2:$R$9993,17)</f>
        <v>0</v>
      </c>
      <c r="R86" s="18">
        <f>VLOOKUP($A86,'MG Universe'!$A$2:$R$9993,18)</f>
        <v>24.52</v>
      </c>
    </row>
    <row r="87" spans="1:18" x14ac:dyDescent="0.55000000000000004">
      <c r="A87" s="15" t="s">
        <v>295</v>
      </c>
      <c r="B87" s="127" t="str">
        <f>VLOOKUP($A87,'MG Universe'!$A$2:$R$9993,2)</f>
        <v>CF Industries Holdings, Inc.</v>
      </c>
      <c r="C87" s="15" t="str">
        <f>VLOOKUP($A87,'MG Universe'!$A$2:$R$9993,3)</f>
        <v>B-</v>
      </c>
      <c r="D87" s="15" t="str">
        <f>VLOOKUP($A87,'MG Universe'!$A$2:$R$9993,4)</f>
        <v>D</v>
      </c>
      <c r="E87" s="15" t="str">
        <f>VLOOKUP($A87,'MG Universe'!$A$2:$R$9993,5)</f>
        <v>O</v>
      </c>
      <c r="F87" s="16" t="str">
        <f>VLOOKUP($A87,'MG Universe'!$A$2:$R$9993,6)</f>
        <v>DO</v>
      </c>
      <c r="G87" s="85">
        <f>VLOOKUP($A87,'MG Universe'!$A$2:$R$9993,7)</f>
        <v>42613</v>
      </c>
      <c r="H87" s="18">
        <f>VLOOKUP($A87,'MG Universe'!$A$2:$R$9993,8)</f>
        <v>7.84</v>
      </c>
      <c r="I87" s="18">
        <f>VLOOKUP($A87,'MG Universe'!$A$2:$R$9993,9)</f>
        <v>31.42</v>
      </c>
      <c r="J87" s="19">
        <f>VLOOKUP($A87,'MG Universe'!$A$2:$R$9993,10)</f>
        <v>4.0076999999999998</v>
      </c>
      <c r="K87" s="86">
        <f>VLOOKUP($A87,'MG Universe'!$A$2:$R$9993,11)</f>
        <v>10.69</v>
      </c>
      <c r="L87" s="19">
        <f>VLOOKUP($A87,'MG Universe'!$A$2:$R$9993,12)</f>
        <v>3.8199999999999998E-2</v>
      </c>
      <c r="M87" s="87">
        <f>VLOOKUP($A87,'MG Universe'!$A$2:$R$9993,13)</f>
        <v>1.3</v>
      </c>
      <c r="N87" s="88">
        <f>VLOOKUP($A87,'MG Universe'!$A$2:$R$9993,14)</f>
        <v>4.3600000000000003</v>
      </c>
      <c r="O87" s="18">
        <f>VLOOKUP($A87,'MG Universe'!$A$2:$R$9993,15)</f>
        <v>-35.99</v>
      </c>
      <c r="P87" s="19">
        <f>VLOOKUP($A87,'MG Universe'!$A$2:$R$9993,16)</f>
        <v>1.09E-2</v>
      </c>
      <c r="Q87" s="89">
        <f>VLOOKUP($A87,'MG Universe'!$A$2:$R$9993,17)</f>
        <v>6</v>
      </c>
      <c r="R87" s="18">
        <f>VLOOKUP($A87,'MG Universe'!$A$2:$R$9993,18)</f>
        <v>5.55</v>
      </c>
    </row>
    <row r="88" spans="1:18" x14ac:dyDescent="0.55000000000000004">
      <c r="A88" s="15" t="s">
        <v>1207</v>
      </c>
      <c r="B88" s="127" t="str">
        <f>VLOOKUP($A88,'MG Universe'!$A$2:$R$9993,2)</f>
        <v>Citizens Financial Group Inc</v>
      </c>
      <c r="C88" s="15" t="str">
        <f>VLOOKUP($A88,'MG Universe'!$A$2:$R$9993,3)</f>
        <v>D+</v>
      </c>
      <c r="D88" s="15" t="str">
        <f>VLOOKUP($A88,'MG Universe'!$A$2:$R$9993,4)</f>
        <v>S</v>
      </c>
      <c r="E88" s="15" t="str">
        <f>VLOOKUP($A88,'MG Universe'!$A$2:$R$9993,5)</f>
        <v>O</v>
      </c>
      <c r="F88" s="16" t="str">
        <f>VLOOKUP($A88,'MG Universe'!$A$2:$R$9993,6)</f>
        <v>SO</v>
      </c>
      <c r="G88" s="85">
        <f>VLOOKUP($A88,'MG Universe'!$A$2:$R$9993,7)</f>
        <v>42709</v>
      </c>
      <c r="H88" s="18">
        <f>VLOOKUP($A88,'MG Universe'!$A$2:$R$9993,8)</f>
        <v>17.059999999999999</v>
      </c>
      <c r="I88" s="18">
        <f>VLOOKUP($A88,'MG Universe'!$A$2:$R$9993,9)</f>
        <v>37.369999999999997</v>
      </c>
      <c r="J88" s="19">
        <f>VLOOKUP($A88,'MG Universe'!$A$2:$R$9993,10)</f>
        <v>2.1905000000000001</v>
      </c>
      <c r="K88" s="86">
        <f>VLOOKUP($A88,'MG Universe'!$A$2:$R$9993,11)</f>
        <v>60.27</v>
      </c>
      <c r="L88" s="19">
        <f>VLOOKUP($A88,'MG Universe'!$A$2:$R$9993,12)</f>
        <v>1.18E-2</v>
      </c>
      <c r="M88" s="87" t="e">
        <f>VLOOKUP($A88,'MG Universe'!$A$2:$R$9993,13)</f>
        <v>#N/A</v>
      </c>
      <c r="N88" s="88" t="str">
        <f>VLOOKUP($A88,'MG Universe'!$A$2:$R$9993,14)</f>
        <v>N/A</v>
      </c>
      <c r="O88" s="18" t="str">
        <f>VLOOKUP($A88,'MG Universe'!$A$2:$R$9993,15)</f>
        <v>N/A</v>
      </c>
      <c r="P88" s="19">
        <f>VLOOKUP($A88,'MG Universe'!$A$2:$R$9993,16)</f>
        <v>0.25890000000000002</v>
      </c>
      <c r="Q88" s="89">
        <f>VLOOKUP($A88,'MG Universe'!$A$2:$R$9993,17)</f>
        <v>3</v>
      </c>
      <c r="R88" s="18">
        <f>VLOOKUP($A88,'MG Universe'!$A$2:$R$9993,18)</f>
        <v>40.770000000000003</v>
      </c>
    </row>
    <row r="89" spans="1:18" x14ac:dyDescent="0.55000000000000004">
      <c r="A89" s="15" t="s">
        <v>1273</v>
      </c>
      <c r="B89" s="127" t="str">
        <f>VLOOKUP($A89,'MG Universe'!$A$2:$R$9993,2)</f>
        <v>Church &amp; Dwight Co., Inc.</v>
      </c>
      <c r="C89" s="15" t="str">
        <f>VLOOKUP($A89,'MG Universe'!$A$2:$R$9993,3)</f>
        <v>F</v>
      </c>
      <c r="D89" s="15" t="str">
        <f>VLOOKUP($A89,'MG Universe'!$A$2:$R$9993,4)</f>
        <v>S</v>
      </c>
      <c r="E89" s="15" t="str">
        <f>VLOOKUP($A89,'MG Universe'!$A$2:$R$9993,5)</f>
        <v>O</v>
      </c>
      <c r="F89" s="16" t="str">
        <f>VLOOKUP($A89,'MG Universe'!$A$2:$R$9993,6)</f>
        <v>SO</v>
      </c>
      <c r="G89" s="85">
        <f>VLOOKUP($A89,'MG Universe'!$A$2:$R$9993,7)</f>
        <v>42718</v>
      </c>
      <c r="H89" s="18">
        <f>VLOOKUP($A89,'MG Universe'!$A$2:$R$9993,8)</f>
        <v>36.770000000000003</v>
      </c>
      <c r="I89" s="18">
        <f>VLOOKUP($A89,'MG Universe'!$A$2:$R$9993,9)</f>
        <v>49.84</v>
      </c>
      <c r="J89" s="19">
        <f>VLOOKUP($A89,'MG Universe'!$A$2:$R$9993,10)</f>
        <v>1.3554999999999999</v>
      </c>
      <c r="K89" s="86">
        <f>VLOOKUP($A89,'MG Universe'!$A$2:$R$9993,11)</f>
        <v>31.95</v>
      </c>
      <c r="L89" s="19">
        <f>VLOOKUP($A89,'MG Universe'!$A$2:$R$9993,12)</f>
        <v>1.4E-2</v>
      </c>
      <c r="M89" s="87">
        <f>VLOOKUP($A89,'MG Universe'!$A$2:$R$9993,13)</f>
        <v>0.4</v>
      </c>
      <c r="N89" s="88">
        <f>VLOOKUP($A89,'MG Universe'!$A$2:$R$9993,14)</f>
        <v>1.02</v>
      </c>
      <c r="O89" s="18">
        <f>VLOOKUP($A89,'MG Universe'!$A$2:$R$9993,15)</f>
        <v>-5.17</v>
      </c>
      <c r="P89" s="19">
        <f>VLOOKUP($A89,'MG Universe'!$A$2:$R$9993,16)</f>
        <v>0.1172</v>
      </c>
      <c r="Q89" s="89">
        <f>VLOOKUP($A89,'MG Universe'!$A$2:$R$9993,17)</f>
        <v>12</v>
      </c>
      <c r="R89" s="18">
        <f>VLOOKUP($A89,'MG Universe'!$A$2:$R$9993,18)</f>
        <v>17.95</v>
      </c>
    </row>
    <row r="90" spans="1:18" x14ac:dyDescent="0.55000000000000004">
      <c r="A90" s="15" t="s">
        <v>297</v>
      </c>
      <c r="B90" s="127" t="str">
        <f>VLOOKUP($A90,'MG Universe'!$A$2:$R$9993,2)</f>
        <v>Chesapeake Energy Corporation</v>
      </c>
      <c r="C90" s="15" t="str">
        <f>VLOOKUP($A90,'MG Universe'!$A$2:$R$9993,3)</f>
        <v>D</v>
      </c>
      <c r="D90" s="15" t="str">
        <f>VLOOKUP($A90,'MG Universe'!$A$2:$R$9993,4)</f>
        <v>S</v>
      </c>
      <c r="E90" s="15" t="str">
        <f>VLOOKUP($A90,'MG Universe'!$A$2:$R$9993,5)</f>
        <v>O</v>
      </c>
      <c r="F90" s="16" t="str">
        <f>VLOOKUP($A90,'MG Universe'!$A$2:$R$9993,6)</f>
        <v>SO</v>
      </c>
      <c r="G90" s="85">
        <f>VLOOKUP($A90,'MG Universe'!$A$2:$R$9993,7)</f>
        <v>42542</v>
      </c>
      <c r="H90" s="18">
        <f>VLOOKUP($A90,'MG Universe'!$A$2:$R$9993,8)</f>
        <v>0</v>
      </c>
      <c r="I90" s="18">
        <f>VLOOKUP($A90,'MG Universe'!$A$2:$R$9993,9)</f>
        <v>5.45</v>
      </c>
      <c r="J90" s="19" t="str">
        <f>VLOOKUP($A90,'MG Universe'!$A$2:$R$9993,10)</f>
        <v>N/A</v>
      </c>
      <c r="K90" s="86" t="str">
        <f>VLOOKUP($A90,'MG Universe'!$A$2:$R$9993,11)</f>
        <v>N/A</v>
      </c>
      <c r="L90" s="19">
        <f>VLOOKUP($A90,'MG Universe'!$A$2:$R$9993,12)</f>
        <v>3.3000000000000002E-2</v>
      </c>
      <c r="M90" s="87">
        <f>VLOOKUP($A90,'MG Universe'!$A$2:$R$9993,13)</f>
        <v>2.2000000000000002</v>
      </c>
      <c r="N90" s="88">
        <f>VLOOKUP($A90,'MG Universe'!$A$2:$R$9993,14)</f>
        <v>0.53</v>
      </c>
      <c r="O90" s="18">
        <f>VLOOKUP($A90,'MG Universe'!$A$2:$R$9993,15)</f>
        <v>-18.79</v>
      </c>
      <c r="P90" s="19">
        <f>VLOOKUP($A90,'MG Universe'!$A$2:$R$9993,16)</f>
        <v>-4.6199999999999998E-2</v>
      </c>
      <c r="Q90" s="89">
        <f>VLOOKUP($A90,'MG Universe'!$A$2:$R$9993,17)</f>
        <v>1</v>
      </c>
      <c r="R90" s="18">
        <f>VLOOKUP($A90,'MG Universe'!$A$2:$R$9993,18)</f>
        <v>0</v>
      </c>
    </row>
    <row r="91" spans="1:18" x14ac:dyDescent="0.55000000000000004">
      <c r="A91" s="15" t="s">
        <v>299</v>
      </c>
      <c r="B91" s="127" t="str">
        <f>VLOOKUP($A91,'MG Universe'!$A$2:$R$9993,2)</f>
        <v>C.H. Robinson Worldwide, Inc.</v>
      </c>
      <c r="C91" s="15" t="str">
        <f>VLOOKUP($A91,'MG Universe'!$A$2:$R$9993,3)</f>
        <v>C</v>
      </c>
      <c r="D91" s="15" t="str">
        <f>VLOOKUP($A91,'MG Universe'!$A$2:$R$9993,4)</f>
        <v>S</v>
      </c>
      <c r="E91" s="15" t="str">
        <f>VLOOKUP($A91,'MG Universe'!$A$2:$R$9993,5)</f>
        <v>O</v>
      </c>
      <c r="F91" s="16" t="str">
        <f>VLOOKUP($A91,'MG Universe'!$A$2:$R$9993,6)</f>
        <v>SO</v>
      </c>
      <c r="G91" s="85">
        <f>VLOOKUP($A91,'MG Universe'!$A$2:$R$9993,7)</f>
        <v>42611</v>
      </c>
      <c r="H91" s="18">
        <f>VLOOKUP($A91,'MG Universe'!$A$2:$R$9993,8)</f>
        <v>46.96</v>
      </c>
      <c r="I91" s="18">
        <f>VLOOKUP($A91,'MG Universe'!$A$2:$R$9993,9)</f>
        <v>80.37</v>
      </c>
      <c r="J91" s="19">
        <f>VLOOKUP($A91,'MG Universe'!$A$2:$R$9993,10)</f>
        <v>1.7115</v>
      </c>
      <c r="K91" s="86">
        <f>VLOOKUP($A91,'MG Universe'!$A$2:$R$9993,11)</f>
        <v>24.14</v>
      </c>
      <c r="L91" s="19">
        <f>VLOOKUP($A91,'MG Universe'!$A$2:$R$9993,12)</f>
        <v>2.0799999999999999E-2</v>
      </c>
      <c r="M91" s="87">
        <f>VLOOKUP($A91,'MG Universe'!$A$2:$R$9993,13)</f>
        <v>0.4</v>
      </c>
      <c r="N91" s="88">
        <f>VLOOKUP($A91,'MG Universe'!$A$2:$R$9993,14)</f>
        <v>1.26</v>
      </c>
      <c r="O91" s="18">
        <f>VLOOKUP($A91,'MG Universe'!$A$2:$R$9993,15)</f>
        <v>-1.45</v>
      </c>
      <c r="P91" s="19">
        <f>VLOOKUP($A91,'MG Universe'!$A$2:$R$9993,16)</f>
        <v>7.8200000000000006E-2</v>
      </c>
      <c r="Q91" s="89">
        <f>VLOOKUP($A91,'MG Universe'!$A$2:$R$9993,17)</f>
        <v>20</v>
      </c>
      <c r="R91" s="18">
        <f>VLOOKUP($A91,'MG Universe'!$A$2:$R$9993,18)</f>
        <v>26.65</v>
      </c>
    </row>
    <row r="92" spans="1:18" x14ac:dyDescent="0.55000000000000004">
      <c r="A92" s="15" t="s">
        <v>1302</v>
      </c>
      <c r="B92" s="127" t="str">
        <f>VLOOKUP($A92,'MG Universe'!$A$2:$R$9993,2)</f>
        <v>Charter Communications, Inc.</v>
      </c>
      <c r="C92" s="15" t="str">
        <f>VLOOKUP($A92,'MG Universe'!$A$2:$R$9993,3)</f>
        <v>F</v>
      </c>
      <c r="D92" s="15" t="str">
        <f>VLOOKUP($A92,'MG Universe'!$A$2:$R$9993,4)</f>
        <v>S</v>
      </c>
      <c r="E92" s="15" t="str">
        <f>VLOOKUP($A92,'MG Universe'!$A$2:$R$9993,5)</f>
        <v>O</v>
      </c>
      <c r="F92" s="16" t="str">
        <f>VLOOKUP($A92,'MG Universe'!$A$2:$R$9993,6)</f>
        <v>SO</v>
      </c>
      <c r="G92" s="85">
        <f>VLOOKUP($A92,'MG Universe'!$A$2:$R$9993,7)</f>
        <v>42725</v>
      </c>
      <c r="H92" s="18">
        <f>VLOOKUP($A92,'MG Universe'!$A$2:$R$9993,8)</f>
        <v>0</v>
      </c>
      <c r="I92" s="18">
        <f>VLOOKUP($A92,'MG Universe'!$A$2:$R$9993,9)</f>
        <v>323.06</v>
      </c>
      <c r="J92" s="19" t="str">
        <f>VLOOKUP($A92,'MG Universe'!$A$2:$R$9993,10)</f>
        <v>N/A</v>
      </c>
      <c r="K92" s="86" t="str">
        <f>VLOOKUP($A92,'MG Universe'!$A$2:$R$9993,11)</f>
        <v>N/A</v>
      </c>
      <c r="L92" s="19">
        <f>VLOOKUP($A92,'MG Universe'!$A$2:$R$9993,12)</f>
        <v>0</v>
      </c>
      <c r="M92" s="87">
        <f>VLOOKUP($A92,'MG Universe'!$A$2:$R$9993,13)</f>
        <v>1.1000000000000001</v>
      </c>
      <c r="N92" s="88">
        <f>VLOOKUP($A92,'MG Universe'!$A$2:$R$9993,14)</f>
        <v>0.32</v>
      </c>
      <c r="O92" s="18">
        <f>VLOOKUP($A92,'MG Universe'!$A$2:$R$9993,15)</f>
        <v>-384.35</v>
      </c>
      <c r="P92" s="19">
        <f>VLOOKUP($A92,'MG Universe'!$A$2:$R$9993,16)</f>
        <v>-2.4899</v>
      </c>
      <c r="Q92" s="89">
        <f>VLOOKUP($A92,'MG Universe'!$A$2:$R$9993,17)</f>
        <v>0</v>
      </c>
      <c r="R92" s="18">
        <f>VLOOKUP($A92,'MG Universe'!$A$2:$R$9993,18)</f>
        <v>94.9</v>
      </c>
    </row>
    <row r="93" spans="1:18" x14ac:dyDescent="0.55000000000000004">
      <c r="A93" s="15" t="s">
        <v>301</v>
      </c>
      <c r="B93" s="127" t="str">
        <f>VLOOKUP($A93,'MG Universe'!$A$2:$R$9993,2)</f>
        <v>CIGNA Corporation</v>
      </c>
      <c r="C93" s="15" t="str">
        <f>VLOOKUP($A93,'MG Universe'!$A$2:$R$9993,3)</f>
        <v>B</v>
      </c>
      <c r="D93" s="15" t="str">
        <f>VLOOKUP($A93,'MG Universe'!$A$2:$R$9993,4)</f>
        <v>D</v>
      </c>
      <c r="E93" s="15" t="str">
        <f>VLOOKUP($A93,'MG Universe'!$A$2:$R$9993,5)</f>
        <v>U</v>
      </c>
      <c r="F93" s="16" t="str">
        <f>VLOOKUP($A93,'MG Universe'!$A$2:$R$9993,6)</f>
        <v>DU</v>
      </c>
      <c r="G93" s="85">
        <f>VLOOKUP($A93,'MG Universe'!$A$2:$R$9993,7)</f>
        <v>42558</v>
      </c>
      <c r="H93" s="18">
        <f>VLOOKUP($A93,'MG Universe'!$A$2:$R$9993,8)</f>
        <v>211.32</v>
      </c>
      <c r="I93" s="18">
        <f>VLOOKUP($A93,'MG Universe'!$A$2:$R$9993,9)</f>
        <v>148.9</v>
      </c>
      <c r="J93" s="19">
        <f>VLOOKUP($A93,'MG Universe'!$A$2:$R$9993,10)</f>
        <v>0.7046</v>
      </c>
      <c r="K93" s="86">
        <f>VLOOKUP($A93,'MG Universe'!$A$2:$R$9993,11)</f>
        <v>19.04</v>
      </c>
      <c r="L93" s="19">
        <f>VLOOKUP($A93,'MG Universe'!$A$2:$R$9993,12)</f>
        <v>2.9999999999999997E-4</v>
      </c>
      <c r="M93" s="87">
        <f>VLOOKUP($A93,'MG Universe'!$A$2:$R$9993,13)</f>
        <v>0.5</v>
      </c>
      <c r="N93" s="88" t="str">
        <f>VLOOKUP($A93,'MG Universe'!$A$2:$R$9993,14)</f>
        <v>N/A</v>
      </c>
      <c r="O93" s="18" t="str">
        <f>VLOOKUP($A93,'MG Universe'!$A$2:$R$9993,15)</f>
        <v>N/A</v>
      </c>
      <c r="P93" s="19">
        <f>VLOOKUP($A93,'MG Universe'!$A$2:$R$9993,16)</f>
        <v>5.2699999999999997E-2</v>
      </c>
      <c r="Q93" s="89">
        <f>VLOOKUP($A93,'MG Universe'!$A$2:$R$9993,17)</f>
        <v>0</v>
      </c>
      <c r="R93" s="18">
        <f>VLOOKUP($A93,'MG Universe'!$A$2:$R$9993,18)</f>
        <v>100.89</v>
      </c>
    </row>
    <row r="94" spans="1:18" x14ac:dyDescent="0.55000000000000004">
      <c r="A94" s="15" t="s">
        <v>303</v>
      </c>
      <c r="B94" s="127" t="str">
        <f>VLOOKUP($A94,'MG Universe'!$A$2:$R$9993,2)</f>
        <v>Cincinnati Financial Corporation</v>
      </c>
      <c r="C94" s="15" t="str">
        <f>VLOOKUP($A94,'MG Universe'!$A$2:$R$9993,3)</f>
        <v>B</v>
      </c>
      <c r="D94" s="15" t="str">
        <f>VLOOKUP($A94,'MG Universe'!$A$2:$R$9993,4)</f>
        <v>E</v>
      </c>
      <c r="E94" s="15" t="str">
        <f>VLOOKUP($A94,'MG Universe'!$A$2:$R$9993,5)</f>
        <v>F</v>
      </c>
      <c r="F94" s="16" t="str">
        <f>VLOOKUP($A94,'MG Universe'!$A$2:$R$9993,6)</f>
        <v>EF</v>
      </c>
      <c r="G94" s="85">
        <f>VLOOKUP($A94,'MG Universe'!$A$2:$R$9993,7)</f>
        <v>42511</v>
      </c>
      <c r="H94" s="18">
        <f>VLOOKUP($A94,'MG Universe'!$A$2:$R$9993,8)</f>
        <v>76.98</v>
      </c>
      <c r="I94" s="18">
        <f>VLOOKUP($A94,'MG Universe'!$A$2:$R$9993,9)</f>
        <v>72.959999999999994</v>
      </c>
      <c r="J94" s="19">
        <f>VLOOKUP($A94,'MG Universe'!$A$2:$R$9993,10)</f>
        <v>0.94779999999999998</v>
      </c>
      <c r="K94" s="86">
        <f>VLOOKUP($A94,'MG Universe'!$A$2:$R$9993,11)</f>
        <v>22.73</v>
      </c>
      <c r="L94" s="19">
        <f>VLOOKUP($A94,'MG Universe'!$A$2:$R$9993,12)</f>
        <v>2.5499999999999998E-2</v>
      </c>
      <c r="M94" s="87">
        <f>VLOOKUP($A94,'MG Universe'!$A$2:$R$9993,13)</f>
        <v>0.8</v>
      </c>
      <c r="N94" s="88" t="str">
        <f>VLOOKUP($A94,'MG Universe'!$A$2:$R$9993,14)</f>
        <v>N/A</v>
      </c>
      <c r="O94" s="18" t="str">
        <f>VLOOKUP($A94,'MG Universe'!$A$2:$R$9993,15)</f>
        <v>N/A</v>
      </c>
      <c r="P94" s="19">
        <f>VLOOKUP($A94,'MG Universe'!$A$2:$R$9993,16)</f>
        <v>7.1099999999999997E-2</v>
      </c>
      <c r="Q94" s="89">
        <f>VLOOKUP($A94,'MG Universe'!$A$2:$R$9993,17)</f>
        <v>20</v>
      </c>
      <c r="R94" s="18">
        <f>VLOOKUP($A94,'MG Universe'!$A$2:$R$9993,18)</f>
        <v>51.7</v>
      </c>
    </row>
    <row r="95" spans="1:18" x14ac:dyDescent="0.55000000000000004">
      <c r="A95" s="15" t="s">
        <v>305</v>
      </c>
      <c r="B95" s="127" t="str">
        <f>VLOOKUP($A95,'MG Universe'!$A$2:$R$9993,2)</f>
        <v>Colgate-Palmolive Company</v>
      </c>
      <c r="C95" s="15" t="str">
        <f>VLOOKUP($A95,'MG Universe'!$A$2:$R$9993,3)</f>
        <v>C-</v>
      </c>
      <c r="D95" s="15" t="str">
        <f>VLOOKUP($A95,'MG Universe'!$A$2:$R$9993,4)</f>
        <v>S</v>
      </c>
      <c r="E95" s="15" t="str">
        <f>VLOOKUP($A95,'MG Universe'!$A$2:$R$9993,5)</f>
        <v>O</v>
      </c>
      <c r="F95" s="16" t="str">
        <f>VLOOKUP($A95,'MG Universe'!$A$2:$R$9993,6)</f>
        <v>SO</v>
      </c>
      <c r="G95" s="85">
        <f>VLOOKUP($A95,'MG Universe'!$A$2:$R$9993,7)</f>
        <v>42396</v>
      </c>
      <c r="H95" s="18">
        <f>VLOOKUP($A95,'MG Universe'!$A$2:$R$9993,8)</f>
        <v>32.950000000000003</v>
      </c>
      <c r="I95" s="18">
        <f>VLOOKUP($A95,'MG Universe'!$A$2:$R$9993,9)</f>
        <v>72.98</v>
      </c>
      <c r="J95" s="19">
        <f>VLOOKUP($A95,'MG Universe'!$A$2:$R$9993,10)</f>
        <v>2.2149000000000001</v>
      </c>
      <c r="K95" s="86">
        <f>VLOOKUP($A95,'MG Universe'!$A$2:$R$9993,11)</f>
        <v>28.96</v>
      </c>
      <c r="L95" s="19">
        <f>VLOOKUP($A95,'MG Universe'!$A$2:$R$9993,12)</f>
        <v>2.0799999999999999E-2</v>
      </c>
      <c r="M95" s="87">
        <f>VLOOKUP($A95,'MG Universe'!$A$2:$R$9993,13)</f>
        <v>0.7</v>
      </c>
      <c r="N95" s="88">
        <f>VLOOKUP($A95,'MG Universe'!$A$2:$R$9993,14)</f>
        <v>1.29</v>
      </c>
      <c r="O95" s="18">
        <f>VLOOKUP($A95,'MG Universe'!$A$2:$R$9993,15)</f>
        <v>-9.06</v>
      </c>
      <c r="P95" s="19">
        <f>VLOOKUP($A95,'MG Universe'!$A$2:$R$9993,16)</f>
        <v>0.1023</v>
      </c>
      <c r="Q95" s="89">
        <f>VLOOKUP($A95,'MG Universe'!$A$2:$R$9993,17)</f>
        <v>20</v>
      </c>
      <c r="R95" s="18">
        <f>VLOOKUP($A95,'MG Universe'!$A$2:$R$9993,18)</f>
        <v>4.1399999999999997</v>
      </c>
    </row>
    <row r="96" spans="1:18" x14ac:dyDescent="0.55000000000000004">
      <c r="A96" s="15" t="s">
        <v>309</v>
      </c>
      <c r="B96" s="127" t="str">
        <f>VLOOKUP($A96,'MG Universe'!$A$2:$R$9993,2)</f>
        <v>Clorox Co</v>
      </c>
      <c r="C96" s="15" t="str">
        <f>VLOOKUP($A96,'MG Universe'!$A$2:$R$9993,3)</f>
        <v>C-</v>
      </c>
      <c r="D96" s="15" t="str">
        <f>VLOOKUP($A96,'MG Universe'!$A$2:$R$9993,4)</f>
        <v>S</v>
      </c>
      <c r="E96" s="15" t="str">
        <f>VLOOKUP($A96,'MG Universe'!$A$2:$R$9993,5)</f>
        <v>O</v>
      </c>
      <c r="F96" s="16" t="str">
        <f>VLOOKUP($A96,'MG Universe'!$A$2:$R$9993,6)</f>
        <v>SO</v>
      </c>
      <c r="G96" s="85">
        <f>VLOOKUP($A96,'MG Universe'!$A$2:$R$9993,7)</f>
        <v>42763</v>
      </c>
      <c r="H96" s="18">
        <f>VLOOKUP($A96,'MG Universe'!$A$2:$R$9993,8)</f>
        <v>63.04</v>
      </c>
      <c r="I96" s="18">
        <f>VLOOKUP($A96,'MG Universe'!$A$2:$R$9993,9)</f>
        <v>136.81</v>
      </c>
      <c r="J96" s="19">
        <f>VLOOKUP($A96,'MG Universe'!$A$2:$R$9993,10)</f>
        <v>2.1701999999999999</v>
      </c>
      <c r="K96" s="86">
        <f>VLOOKUP($A96,'MG Universe'!$A$2:$R$9993,11)</f>
        <v>28.56</v>
      </c>
      <c r="L96" s="19">
        <f>VLOOKUP($A96,'MG Universe'!$A$2:$R$9993,12)</f>
        <v>2.2700000000000001E-2</v>
      </c>
      <c r="M96" s="87">
        <f>VLOOKUP($A96,'MG Universe'!$A$2:$R$9993,13)</f>
        <v>0.3</v>
      </c>
      <c r="N96" s="88">
        <f>VLOOKUP($A96,'MG Universe'!$A$2:$R$9993,14)</f>
        <v>0.93</v>
      </c>
      <c r="O96" s="18">
        <f>VLOOKUP($A96,'MG Universe'!$A$2:$R$9993,15)</f>
        <v>-20.89</v>
      </c>
      <c r="P96" s="19">
        <f>VLOOKUP($A96,'MG Universe'!$A$2:$R$9993,16)</f>
        <v>0.1003</v>
      </c>
      <c r="Q96" s="89">
        <f>VLOOKUP($A96,'MG Universe'!$A$2:$R$9993,17)</f>
        <v>20</v>
      </c>
      <c r="R96" s="18">
        <f>VLOOKUP($A96,'MG Universe'!$A$2:$R$9993,18)</f>
        <v>16.25</v>
      </c>
    </row>
    <row r="97" spans="1:18" x14ac:dyDescent="0.55000000000000004">
      <c r="A97" s="15" t="s">
        <v>311</v>
      </c>
      <c r="B97" s="127" t="str">
        <f>VLOOKUP($A97,'MG Universe'!$A$2:$R$9993,2)</f>
        <v>Comerica Incorporated</v>
      </c>
      <c r="C97" s="15" t="str">
        <f>VLOOKUP($A97,'MG Universe'!$A$2:$R$9993,3)</f>
        <v>C</v>
      </c>
      <c r="D97" s="15" t="str">
        <f>VLOOKUP($A97,'MG Universe'!$A$2:$R$9993,4)</f>
        <v>E</v>
      </c>
      <c r="E97" s="15" t="str">
        <f>VLOOKUP($A97,'MG Universe'!$A$2:$R$9993,5)</f>
        <v>F</v>
      </c>
      <c r="F97" s="16" t="str">
        <f>VLOOKUP($A97,'MG Universe'!$A$2:$R$9993,6)</f>
        <v>EF</v>
      </c>
      <c r="G97" s="85">
        <f>VLOOKUP($A97,'MG Universe'!$A$2:$R$9993,7)</f>
        <v>42604</v>
      </c>
      <c r="H97" s="18">
        <f>VLOOKUP($A97,'MG Universe'!$A$2:$R$9993,8)</f>
        <v>73.7</v>
      </c>
      <c r="I97" s="18">
        <f>VLOOKUP($A97,'MG Universe'!$A$2:$R$9993,9)</f>
        <v>71.28</v>
      </c>
      <c r="J97" s="19">
        <f>VLOOKUP($A97,'MG Universe'!$A$2:$R$9993,10)</f>
        <v>0.96719999999999995</v>
      </c>
      <c r="K97" s="86">
        <f>VLOOKUP($A97,'MG Universe'!$A$2:$R$9993,11)</f>
        <v>27</v>
      </c>
      <c r="L97" s="19">
        <f>VLOOKUP($A97,'MG Universe'!$A$2:$R$9993,12)</f>
        <v>1.1900000000000001E-2</v>
      </c>
      <c r="M97" s="87">
        <f>VLOOKUP($A97,'MG Universe'!$A$2:$R$9993,13)</f>
        <v>1.4</v>
      </c>
      <c r="N97" s="88" t="str">
        <f>VLOOKUP($A97,'MG Universe'!$A$2:$R$9993,14)</f>
        <v>N/A</v>
      </c>
      <c r="O97" s="18" t="str">
        <f>VLOOKUP($A97,'MG Universe'!$A$2:$R$9993,15)</f>
        <v>N/A</v>
      </c>
      <c r="P97" s="19">
        <f>VLOOKUP($A97,'MG Universe'!$A$2:$R$9993,16)</f>
        <v>9.2499999999999999E-2</v>
      </c>
      <c r="Q97" s="89">
        <f>VLOOKUP($A97,'MG Universe'!$A$2:$R$9993,17)</f>
        <v>7</v>
      </c>
      <c r="R97" s="18">
        <f>VLOOKUP($A97,'MG Universe'!$A$2:$R$9993,18)</f>
        <v>45.5</v>
      </c>
    </row>
    <row r="98" spans="1:18" x14ac:dyDescent="0.55000000000000004">
      <c r="A98" s="15" t="s">
        <v>313</v>
      </c>
      <c r="B98" s="127" t="str">
        <f>VLOOKUP($A98,'MG Universe'!$A$2:$R$9993,2)</f>
        <v>Comcast Corporation</v>
      </c>
      <c r="C98" s="15" t="str">
        <f>VLOOKUP($A98,'MG Universe'!$A$2:$R$9993,3)</f>
        <v>B-</v>
      </c>
      <c r="D98" s="15" t="str">
        <f>VLOOKUP($A98,'MG Universe'!$A$2:$R$9993,4)</f>
        <v>S</v>
      </c>
      <c r="E98" s="15" t="str">
        <f>VLOOKUP($A98,'MG Universe'!$A$2:$R$9993,5)</f>
        <v>U</v>
      </c>
      <c r="F98" s="16" t="str">
        <f>VLOOKUP($A98,'MG Universe'!$A$2:$R$9993,6)</f>
        <v>SU</v>
      </c>
      <c r="G98" s="85">
        <f>VLOOKUP($A98,'MG Universe'!$A$2:$R$9993,7)</f>
        <v>42541</v>
      </c>
      <c r="H98" s="18">
        <f>VLOOKUP($A98,'MG Universe'!$A$2:$R$9993,8)</f>
        <v>113.17</v>
      </c>
      <c r="I98" s="18">
        <f>VLOOKUP($A98,'MG Universe'!$A$2:$R$9993,9)</f>
        <v>37.42</v>
      </c>
      <c r="J98" s="19">
        <f>VLOOKUP($A98,'MG Universe'!$A$2:$R$9993,10)</f>
        <v>0.33069999999999999</v>
      </c>
      <c r="K98" s="86">
        <f>VLOOKUP($A98,'MG Universe'!$A$2:$R$9993,11)</f>
        <v>11.88</v>
      </c>
      <c r="L98" s="19">
        <f>VLOOKUP($A98,'MG Universe'!$A$2:$R$9993,12)</f>
        <v>2.75E-2</v>
      </c>
      <c r="M98" s="87">
        <f>VLOOKUP($A98,'MG Universe'!$A$2:$R$9993,13)</f>
        <v>1.1000000000000001</v>
      </c>
      <c r="N98" s="88">
        <f>VLOOKUP($A98,'MG Universe'!$A$2:$R$9993,14)</f>
        <v>0.8</v>
      </c>
      <c r="O98" s="18">
        <f>VLOOKUP($A98,'MG Universe'!$A$2:$R$9993,15)</f>
        <v>-41.75</v>
      </c>
      <c r="P98" s="19">
        <f>VLOOKUP($A98,'MG Universe'!$A$2:$R$9993,16)</f>
        <v>1.6899999999999998E-2</v>
      </c>
      <c r="Q98" s="89">
        <f>VLOOKUP($A98,'MG Universe'!$A$2:$R$9993,17)</f>
        <v>9</v>
      </c>
      <c r="R98" s="18">
        <f>VLOOKUP($A98,'MG Universe'!$A$2:$R$9993,18)</f>
        <v>41.05</v>
      </c>
    </row>
    <row r="99" spans="1:18" x14ac:dyDescent="0.55000000000000004">
      <c r="A99" s="15" t="s">
        <v>315</v>
      </c>
      <c r="B99" s="127" t="str">
        <f>VLOOKUP($A99,'MG Universe'!$A$2:$R$9993,2)</f>
        <v>CME Group Inc</v>
      </c>
      <c r="C99" s="15" t="str">
        <f>VLOOKUP($A99,'MG Universe'!$A$2:$R$9993,3)</f>
        <v>F</v>
      </c>
      <c r="D99" s="15" t="str">
        <f>VLOOKUP($A99,'MG Universe'!$A$2:$R$9993,4)</f>
        <v>S</v>
      </c>
      <c r="E99" s="15" t="str">
        <f>VLOOKUP($A99,'MG Universe'!$A$2:$R$9993,5)</f>
        <v>O</v>
      </c>
      <c r="F99" s="16" t="str">
        <f>VLOOKUP($A99,'MG Universe'!$A$2:$R$9993,6)</f>
        <v>SO</v>
      </c>
      <c r="G99" s="85">
        <f>VLOOKUP($A99,'MG Universe'!$A$2:$R$9993,7)</f>
        <v>42771</v>
      </c>
      <c r="H99" s="18">
        <f>VLOOKUP($A99,'MG Universe'!$A$2:$R$9993,8)</f>
        <v>64.38</v>
      </c>
      <c r="I99" s="18">
        <f>VLOOKUP($A99,'MG Universe'!$A$2:$R$9993,9)</f>
        <v>121.46</v>
      </c>
      <c r="J99" s="19">
        <f>VLOOKUP($A99,'MG Universe'!$A$2:$R$9993,10)</f>
        <v>1.8866000000000001</v>
      </c>
      <c r="K99" s="86">
        <f>VLOOKUP($A99,'MG Universe'!$A$2:$R$9993,11)</f>
        <v>29.48</v>
      </c>
      <c r="L99" s="19">
        <f>VLOOKUP($A99,'MG Universe'!$A$2:$R$9993,12)</f>
        <v>1.9800000000000002E-2</v>
      </c>
      <c r="M99" s="87">
        <f>VLOOKUP($A99,'MG Universe'!$A$2:$R$9993,13)</f>
        <v>0.9</v>
      </c>
      <c r="N99" s="88">
        <f>VLOOKUP($A99,'MG Universe'!$A$2:$R$9993,14)</f>
        <v>1.03</v>
      </c>
      <c r="O99" s="18">
        <f>VLOOKUP($A99,'MG Universe'!$A$2:$R$9993,15)</f>
        <v>-26.51</v>
      </c>
      <c r="P99" s="19">
        <f>VLOOKUP($A99,'MG Universe'!$A$2:$R$9993,16)</f>
        <v>0.10489999999999999</v>
      </c>
      <c r="Q99" s="89">
        <f>VLOOKUP($A99,'MG Universe'!$A$2:$R$9993,17)</f>
        <v>7</v>
      </c>
      <c r="R99" s="18">
        <f>VLOOKUP($A99,'MG Universe'!$A$2:$R$9993,18)</f>
        <v>78.680000000000007</v>
      </c>
    </row>
    <row r="100" spans="1:18" x14ac:dyDescent="0.55000000000000004">
      <c r="A100" s="15" t="s">
        <v>317</v>
      </c>
      <c r="B100" s="127" t="str">
        <f>VLOOKUP($A100,'MG Universe'!$A$2:$R$9993,2)</f>
        <v>Chipotle Mexican Grill, Inc.</v>
      </c>
      <c r="C100" s="15" t="str">
        <f>VLOOKUP($A100,'MG Universe'!$A$2:$R$9993,3)</f>
        <v>F</v>
      </c>
      <c r="D100" s="15" t="str">
        <f>VLOOKUP($A100,'MG Universe'!$A$2:$R$9993,4)</f>
        <v>S</v>
      </c>
      <c r="E100" s="15" t="str">
        <f>VLOOKUP($A100,'MG Universe'!$A$2:$R$9993,5)</f>
        <v>O</v>
      </c>
      <c r="F100" s="16" t="str">
        <f>VLOOKUP($A100,'MG Universe'!$A$2:$R$9993,6)</f>
        <v>SO</v>
      </c>
      <c r="G100" s="85">
        <f>VLOOKUP($A100,'MG Universe'!$A$2:$R$9993,7)</f>
        <v>42607</v>
      </c>
      <c r="H100" s="18">
        <f>VLOOKUP($A100,'MG Universe'!$A$2:$R$9993,8)</f>
        <v>215.49</v>
      </c>
      <c r="I100" s="18">
        <f>VLOOKUP($A100,'MG Universe'!$A$2:$R$9993,9)</f>
        <v>418.74</v>
      </c>
      <c r="J100" s="19">
        <f>VLOOKUP($A100,'MG Universe'!$A$2:$R$9993,10)</f>
        <v>1.9432</v>
      </c>
      <c r="K100" s="86">
        <f>VLOOKUP($A100,'MG Universe'!$A$2:$R$9993,11)</f>
        <v>43.71</v>
      </c>
      <c r="L100" s="19">
        <f>VLOOKUP($A100,'MG Universe'!$A$2:$R$9993,12)</f>
        <v>0</v>
      </c>
      <c r="M100" s="87">
        <f>VLOOKUP($A100,'MG Universe'!$A$2:$R$9993,13)</f>
        <v>0.6</v>
      </c>
      <c r="N100" s="88">
        <f>VLOOKUP($A100,'MG Universe'!$A$2:$R$9993,14)</f>
        <v>1.4</v>
      </c>
      <c r="O100" s="18">
        <f>VLOOKUP($A100,'MG Universe'!$A$2:$R$9993,15)</f>
        <v>-7.77</v>
      </c>
      <c r="P100" s="19">
        <f>VLOOKUP($A100,'MG Universe'!$A$2:$R$9993,16)</f>
        <v>0.17599999999999999</v>
      </c>
      <c r="Q100" s="89">
        <f>VLOOKUP($A100,'MG Universe'!$A$2:$R$9993,17)</f>
        <v>0</v>
      </c>
      <c r="R100" s="18">
        <f>VLOOKUP($A100,'MG Universe'!$A$2:$R$9993,18)</f>
        <v>50.69</v>
      </c>
    </row>
    <row r="101" spans="1:18" x14ac:dyDescent="0.55000000000000004">
      <c r="A101" s="15" t="s">
        <v>319</v>
      </c>
      <c r="B101" s="127" t="str">
        <f>VLOOKUP($A101,'MG Universe'!$A$2:$R$9993,2)</f>
        <v>Cummins Inc.</v>
      </c>
      <c r="C101" s="15" t="str">
        <f>VLOOKUP($A101,'MG Universe'!$A$2:$R$9993,3)</f>
        <v>B-</v>
      </c>
      <c r="D101" s="15" t="str">
        <f>VLOOKUP($A101,'MG Universe'!$A$2:$R$9993,4)</f>
        <v>D</v>
      </c>
      <c r="E101" s="15" t="str">
        <f>VLOOKUP($A101,'MG Universe'!$A$2:$R$9993,5)</f>
        <v>O</v>
      </c>
      <c r="F101" s="16" t="str">
        <f>VLOOKUP($A101,'MG Universe'!$A$2:$R$9993,6)</f>
        <v>DO</v>
      </c>
      <c r="G101" s="85">
        <f>VLOOKUP($A101,'MG Universe'!$A$2:$R$9993,7)</f>
        <v>42557</v>
      </c>
      <c r="H101" s="18">
        <f>VLOOKUP($A101,'MG Universe'!$A$2:$R$9993,8)</f>
        <v>99.03</v>
      </c>
      <c r="I101" s="18">
        <f>VLOOKUP($A101,'MG Universe'!$A$2:$R$9993,9)</f>
        <v>148.49</v>
      </c>
      <c r="J101" s="19">
        <f>VLOOKUP($A101,'MG Universe'!$A$2:$R$9993,10)</f>
        <v>1.4994000000000001</v>
      </c>
      <c r="K101" s="86">
        <f>VLOOKUP($A101,'MG Universe'!$A$2:$R$9993,11)</f>
        <v>18.649999999999999</v>
      </c>
      <c r="L101" s="19">
        <f>VLOOKUP($A101,'MG Universe'!$A$2:$R$9993,12)</f>
        <v>2.5000000000000001E-2</v>
      </c>
      <c r="M101" s="87">
        <f>VLOOKUP($A101,'MG Universe'!$A$2:$R$9993,13)</f>
        <v>1.3</v>
      </c>
      <c r="N101" s="88">
        <f>VLOOKUP($A101,'MG Universe'!$A$2:$R$9993,14)</f>
        <v>1.91</v>
      </c>
      <c r="O101" s="18">
        <f>VLOOKUP($A101,'MG Universe'!$A$2:$R$9993,15)</f>
        <v>-2.5499999999999998</v>
      </c>
      <c r="P101" s="19">
        <f>VLOOKUP($A101,'MG Universe'!$A$2:$R$9993,16)</f>
        <v>5.0799999999999998E-2</v>
      </c>
      <c r="Q101" s="89">
        <f>VLOOKUP($A101,'MG Universe'!$A$2:$R$9993,17)</f>
        <v>11</v>
      </c>
      <c r="R101" s="18">
        <f>VLOOKUP($A101,'MG Universe'!$A$2:$R$9993,18)</f>
        <v>80.75</v>
      </c>
    </row>
    <row r="102" spans="1:18" x14ac:dyDescent="0.55000000000000004">
      <c r="A102" s="15" t="s">
        <v>321</v>
      </c>
      <c r="B102" s="127" t="str">
        <f>VLOOKUP($A102,'MG Universe'!$A$2:$R$9993,2)</f>
        <v>CMS Energy Corporation</v>
      </c>
      <c r="C102" s="15" t="str">
        <f>VLOOKUP($A102,'MG Universe'!$A$2:$R$9993,3)</f>
        <v>D</v>
      </c>
      <c r="D102" s="15" t="str">
        <f>VLOOKUP($A102,'MG Universe'!$A$2:$R$9993,4)</f>
        <v>S</v>
      </c>
      <c r="E102" s="15" t="str">
        <f>VLOOKUP($A102,'MG Universe'!$A$2:$R$9993,5)</f>
        <v>O</v>
      </c>
      <c r="F102" s="16" t="str">
        <f>VLOOKUP($A102,'MG Universe'!$A$2:$R$9993,6)</f>
        <v>SO</v>
      </c>
      <c r="G102" s="85">
        <f>VLOOKUP($A102,'MG Universe'!$A$2:$R$9993,7)</f>
        <v>42548</v>
      </c>
      <c r="H102" s="18">
        <f>VLOOKUP($A102,'MG Universe'!$A$2:$R$9993,8)</f>
        <v>30.74</v>
      </c>
      <c r="I102" s="18">
        <f>VLOOKUP($A102,'MG Universe'!$A$2:$R$9993,9)</f>
        <v>44.52</v>
      </c>
      <c r="J102" s="19">
        <f>VLOOKUP($A102,'MG Universe'!$A$2:$R$9993,10)</f>
        <v>1.4482999999999999</v>
      </c>
      <c r="K102" s="86">
        <f>VLOOKUP($A102,'MG Universe'!$A$2:$R$9993,11)</f>
        <v>25.3</v>
      </c>
      <c r="L102" s="19">
        <f>VLOOKUP($A102,'MG Universe'!$A$2:$R$9993,12)</f>
        <v>2.6499999999999999E-2</v>
      </c>
      <c r="M102" s="87">
        <f>VLOOKUP($A102,'MG Universe'!$A$2:$R$9993,13)</f>
        <v>0.1</v>
      </c>
      <c r="N102" s="88">
        <f>VLOOKUP($A102,'MG Universe'!$A$2:$R$9993,14)</f>
        <v>0.92</v>
      </c>
      <c r="O102" s="18">
        <f>VLOOKUP($A102,'MG Universe'!$A$2:$R$9993,15)</f>
        <v>-50.51</v>
      </c>
      <c r="P102" s="19">
        <f>VLOOKUP($A102,'MG Universe'!$A$2:$R$9993,16)</f>
        <v>8.4000000000000005E-2</v>
      </c>
      <c r="Q102" s="89">
        <f>VLOOKUP($A102,'MG Universe'!$A$2:$R$9993,17)</f>
        <v>10</v>
      </c>
      <c r="R102" s="18">
        <f>VLOOKUP($A102,'MG Universe'!$A$2:$R$9993,18)</f>
        <v>24.23</v>
      </c>
    </row>
    <row r="103" spans="1:18" x14ac:dyDescent="0.55000000000000004">
      <c r="A103" s="15" t="s">
        <v>1432</v>
      </c>
      <c r="B103" s="127" t="str">
        <f>VLOOKUP($A103,'MG Universe'!$A$2:$R$9993,2)</f>
        <v>Centene Corp</v>
      </c>
      <c r="C103" s="15" t="str">
        <f>VLOOKUP($A103,'MG Universe'!$A$2:$R$9993,3)</f>
        <v>D+</v>
      </c>
      <c r="D103" s="15" t="str">
        <f>VLOOKUP($A103,'MG Universe'!$A$2:$R$9993,4)</f>
        <v>S</v>
      </c>
      <c r="E103" s="15" t="str">
        <f>VLOOKUP($A103,'MG Universe'!$A$2:$R$9993,5)</f>
        <v>F</v>
      </c>
      <c r="F103" s="16" t="str">
        <f>VLOOKUP($A103,'MG Universe'!$A$2:$R$9993,6)</f>
        <v>SF</v>
      </c>
      <c r="G103" s="85">
        <f>VLOOKUP($A103,'MG Universe'!$A$2:$R$9993,7)</f>
        <v>42760</v>
      </c>
      <c r="H103" s="18">
        <f>VLOOKUP($A103,'MG Universe'!$A$2:$R$9993,8)</f>
        <v>89.65</v>
      </c>
      <c r="I103" s="18">
        <f>VLOOKUP($A103,'MG Universe'!$A$2:$R$9993,9)</f>
        <v>70.5</v>
      </c>
      <c r="J103" s="19">
        <f>VLOOKUP($A103,'MG Universe'!$A$2:$R$9993,10)</f>
        <v>0.78639999999999999</v>
      </c>
      <c r="K103" s="86">
        <f>VLOOKUP($A103,'MG Universe'!$A$2:$R$9993,11)</f>
        <v>30.26</v>
      </c>
      <c r="L103" s="19">
        <f>VLOOKUP($A103,'MG Universe'!$A$2:$R$9993,12)</f>
        <v>0</v>
      </c>
      <c r="M103" s="87">
        <f>VLOOKUP($A103,'MG Universe'!$A$2:$R$9993,13)</f>
        <v>0.7</v>
      </c>
      <c r="N103" s="88">
        <f>VLOOKUP($A103,'MG Universe'!$A$2:$R$9993,14)</f>
        <v>0.86</v>
      </c>
      <c r="O103" s="18">
        <f>VLOOKUP($A103,'MG Universe'!$A$2:$R$9993,15)</f>
        <v>-35.39</v>
      </c>
      <c r="P103" s="19">
        <f>VLOOKUP($A103,'MG Universe'!$A$2:$R$9993,16)</f>
        <v>0.10879999999999999</v>
      </c>
      <c r="Q103" s="89">
        <f>VLOOKUP($A103,'MG Universe'!$A$2:$R$9993,17)</f>
        <v>0</v>
      </c>
      <c r="R103" s="18">
        <f>VLOOKUP($A103,'MG Universe'!$A$2:$R$9993,18)</f>
        <v>45.39</v>
      </c>
    </row>
    <row r="104" spans="1:18" x14ac:dyDescent="0.55000000000000004">
      <c r="A104" s="15" t="s">
        <v>323</v>
      </c>
      <c r="B104" s="127" t="str">
        <f>VLOOKUP($A104,'MG Universe'!$A$2:$R$9993,2)</f>
        <v>CenterPoint Energy, Inc.</v>
      </c>
      <c r="C104" s="15" t="str">
        <f>VLOOKUP($A104,'MG Universe'!$A$2:$R$9993,3)</f>
        <v>D</v>
      </c>
      <c r="D104" s="15" t="str">
        <f>VLOOKUP($A104,'MG Universe'!$A$2:$R$9993,4)</f>
        <v>S</v>
      </c>
      <c r="E104" s="15" t="str">
        <f>VLOOKUP($A104,'MG Universe'!$A$2:$R$9993,5)</f>
        <v>O</v>
      </c>
      <c r="F104" s="16" t="str">
        <f>VLOOKUP($A104,'MG Universe'!$A$2:$R$9993,6)</f>
        <v>SO</v>
      </c>
      <c r="G104" s="85">
        <f>VLOOKUP($A104,'MG Universe'!$A$2:$R$9993,7)</f>
        <v>42550</v>
      </c>
      <c r="H104" s="18">
        <f>VLOOKUP($A104,'MG Universe'!$A$2:$R$9993,8)</f>
        <v>0</v>
      </c>
      <c r="I104" s="18">
        <f>VLOOKUP($A104,'MG Universe'!$A$2:$R$9993,9)</f>
        <v>27.32</v>
      </c>
      <c r="J104" s="19" t="str">
        <f>VLOOKUP($A104,'MG Universe'!$A$2:$R$9993,10)</f>
        <v>N/A</v>
      </c>
      <c r="K104" s="86">
        <f>VLOOKUP($A104,'MG Universe'!$A$2:$R$9993,11)</f>
        <v>75.89</v>
      </c>
      <c r="L104" s="19">
        <f>VLOOKUP($A104,'MG Universe'!$A$2:$R$9993,12)</f>
        <v>3.6600000000000001E-2</v>
      </c>
      <c r="M104" s="87">
        <f>VLOOKUP($A104,'MG Universe'!$A$2:$R$9993,13)</f>
        <v>0.6</v>
      </c>
      <c r="N104" s="88">
        <f>VLOOKUP($A104,'MG Universe'!$A$2:$R$9993,14)</f>
        <v>0.92</v>
      </c>
      <c r="O104" s="18">
        <f>VLOOKUP($A104,'MG Universe'!$A$2:$R$9993,15)</f>
        <v>-35.020000000000003</v>
      </c>
      <c r="P104" s="19">
        <f>VLOOKUP($A104,'MG Universe'!$A$2:$R$9993,16)</f>
        <v>0.33689999999999998</v>
      </c>
      <c r="Q104" s="89">
        <f>VLOOKUP($A104,'MG Universe'!$A$2:$R$9993,17)</f>
        <v>11</v>
      </c>
      <c r="R104" s="18">
        <f>VLOOKUP($A104,'MG Universe'!$A$2:$R$9993,18)</f>
        <v>13.74</v>
      </c>
    </row>
    <row r="105" spans="1:18" x14ac:dyDescent="0.55000000000000004">
      <c r="A105" s="15" t="s">
        <v>327</v>
      </c>
      <c r="B105" s="127" t="str">
        <f>VLOOKUP($A105,'MG Universe'!$A$2:$R$9993,2)</f>
        <v>Capital One Financial Corp.</v>
      </c>
      <c r="C105" s="15" t="str">
        <f>VLOOKUP($A105,'MG Universe'!$A$2:$R$9993,3)</f>
        <v>B+</v>
      </c>
      <c r="D105" s="15" t="str">
        <f>VLOOKUP($A105,'MG Universe'!$A$2:$R$9993,4)</f>
        <v>E</v>
      </c>
      <c r="E105" s="15" t="str">
        <f>VLOOKUP($A105,'MG Universe'!$A$2:$R$9993,5)</f>
        <v>U</v>
      </c>
      <c r="F105" s="16" t="str">
        <f>VLOOKUP($A105,'MG Universe'!$A$2:$R$9993,6)</f>
        <v>EU</v>
      </c>
      <c r="G105" s="85">
        <f>VLOOKUP($A105,'MG Universe'!$A$2:$R$9993,7)</f>
        <v>42557</v>
      </c>
      <c r="H105" s="18">
        <f>VLOOKUP($A105,'MG Universe'!$A$2:$R$9993,8)</f>
        <v>142.36000000000001</v>
      </c>
      <c r="I105" s="18">
        <f>VLOOKUP($A105,'MG Universe'!$A$2:$R$9993,9)</f>
        <v>93.86</v>
      </c>
      <c r="J105" s="19">
        <f>VLOOKUP($A105,'MG Universe'!$A$2:$R$9993,10)</f>
        <v>0.6593</v>
      </c>
      <c r="K105" s="86">
        <f>VLOOKUP($A105,'MG Universe'!$A$2:$R$9993,11)</f>
        <v>13.16</v>
      </c>
      <c r="L105" s="19">
        <f>VLOOKUP($A105,'MG Universe'!$A$2:$R$9993,12)</f>
        <v>1.7000000000000001E-2</v>
      </c>
      <c r="M105" s="87">
        <f>VLOOKUP($A105,'MG Universe'!$A$2:$R$9993,13)</f>
        <v>1.2</v>
      </c>
      <c r="N105" s="88" t="str">
        <f>VLOOKUP($A105,'MG Universe'!$A$2:$R$9993,14)</f>
        <v>N/A</v>
      </c>
      <c r="O105" s="18" t="str">
        <f>VLOOKUP($A105,'MG Universe'!$A$2:$R$9993,15)</f>
        <v>N/A</v>
      </c>
      <c r="P105" s="19">
        <f>VLOOKUP($A105,'MG Universe'!$A$2:$R$9993,16)</f>
        <v>2.3300000000000001E-2</v>
      </c>
      <c r="Q105" s="89">
        <f>VLOOKUP($A105,'MG Universe'!$A$2:$R$9993,17)</f>
        <v>4</v>
      </c>
      <c r="R105" s="18">
        <f>VLOOKUP($A105,'MG Universe'!$A$2:$R$9993,18)</f>
        <v>122.14</v>
      </c>
    </row>
    <row r="106" spans="1:18" x14ac:dyDescent="0.55000000000000004">
      <c r="A106" s="15" t="s">
        <v>329</v>
      </c>
      <c r="B106" s="127" t="str">
        <f>VLOOKUP($A106,'MG Universe'!$A$2:$R$9993,2)</f>
        <v>Cabot Oil &amp; Gas Corporation</v>
      </c>
      <c r="C106" s="15" t="str">
        <f>VLOOKUP($A106,'MG Universe'!$A$2:$R$9993,3)</f>
        <v>F</v>
      </c>
      <c r="D106" s="15" t="str">
        <f>VLOOKUP($A106,'MG Universe'!$A$2:$R$9993,4)</f>
        <v>S</v>
      </c>
      <c r="E106" s="15" t="str">
        <f>VLOOKUP($A106,'MG Universe'!$A$2:$R$9993,5)</f>
        <v>O</v>
      </c>
      <c r="F106" s="16" t="str">
        <f>VLOOKUP($A106,'MG Universe'!$A$2:$R$9993,6)</f>
        <v>SO</v>
      </c>
      <c r="G106" s="85">
        <f>VLOOKUP($A106,'MG Universe'!$A$2:$R$9993,7)</f>
        <v>42348</v>
      </c>
      <c r="H106" s="18">
        <f>VLOOKUP($A106,'MG Universe'!$A$2:$R$9993,8)</f>
        <v>0.12</v>
      </c>
      <c r="I106" s="18">
        <f>VLOOKUP($A106,'MG Universe'!$A$2:$R$9993,9)</f>
        <v>21.9</v>
      </c>
      <c r="J106" s="19">
        <f>VLOOKUP($A106,'MG Universe'!$A$2:$R$9993,10)</f>
        <v>182.5</v>
      </c>
      <c r="K106" s="86">
        <f>VLOOKUP($A106,'MG Universe'!$A$2:$R$9993,11)</f>
        <v>99.55</v>
      </c>
      <c r="L106" s="19">
        <f>VLOOKUP($A106,'MG Universe'!$A$2:$R$9993,12)</f>
        <v>3.7000000000000002E-3</v>
      </c>
      <c r="M106" s="87">
        <f>VLOOKUP($A106,'MG Universe'!$A$2:$R$9993,13)</f>
        <v>0.6</v>
      </c>
      <c r="N106" s="88">
        <f>VLOOKUP($A106,'MG Universe'!$A$2:$R$9993,14)</f>
        <v>0.81</v>
      </c>
      <c r="O106" s="18">
        <f>VLOOKUP($A106,'MG Universe'!$A$2:$R$9993,15)</f>
        <v>-7.61</v>
      </c>
      <c r="P106" s="19">
        <f>VLOOKUP($A106,'MG Universe'!$A$2:$R$9993,16)</f>
        <v>0.45519999999999999</v>
      </c>
      <c r="Q106" s="89">
        <f>VLOOKUP($A106,'MG Universe'!$A$2:$R$9993,17)</f>
        <v>4</v>
      </c>
      <c r="R106" s="18">
        <f>VLOOKUP($A106,'MG Universe'!$A$2:$R$9993,18)</f>
        <v>0</v>
      </c>
    </row>
    <row r="107" spans="1:18" x14ac:dyDescent="0.55000000000000004">
      <c r="A107" s="15" t="s">
        <v>331</v>
      </c>
      <c r="B107" s="127" t="str">
        <f>VLOOKUP($A107,'MG Universe'!$A$2:$R$9993,2)</f>
        <v>Coach Inc</v>
      </c>
      <c r="C107" s="15" t="str">
        <f>VLOOKUP($A107,'MG Universe'!$A$2:$R$9993,3)</f>
        <v>C+</v>
      </c>
      <c r="D107" s="15" t="str">
        <f>VLOOKUP($A107,'MG Universe'!$A$2:$R$9993,4)</f>
        <v>E</v>
      </c>
      <c r="E107" s="15" t="str">
        <f>VLOOKUP($A107,'MG Universe'!$A$2:$R$9993,5)</f>
        <v>O</v>
      </c>
      <c r="F107" s="16" t="str">
        <f>VLOOKUP($A107,'MG Universe'!$A$2:$R$9993,6)</f>
        <v>EO</v>
      </c>
      <c r="G107" s="85">
        <f>VLOOKUP($A107,'MG Universe'!$A$2:$R$9993,7)</f>
        <v>42586</v>
      </c>
      <c r="H107" s="18">
        <f>VLOOKUP($A107,'MG Universe'!$A$2:$R$9993,8)</f>
        <v>5.24</v>
      </c>
      <c r="I107" s="18">
        <f>VLOOKUP($A107,'MG Universe'!$A$2:$R$9993,9)</f>
        <v>38.090000000000003</v>
      </c>
      <c r="J107" s="19">
        <f>VLOOKUP($A107,'MG Universe'!$A$2:$R$9993,10)</f>
        <v>7.2690999999999999</v>
      </c>
      <c r="K107" s="86">
        <f>VLOOKUP($A107,'MG Universe'!$A$2:$R$9993,11)</f>
        <v>17</v>
      </c>
      <c r="L107" s="19">
        <f>VLOOKUP($A107,'MG Universe'!$A$2:$R$9993,12)</f>
        <v>3.5400000000000001E-2</v>
      </c>
      <c r="M107" s="87">
        <f>VLOOKUP($A107,'MG Universe'!$A$2:$R$9993,13)</f>
        <v>0.5</v>
      </c>
      <c r="N107" s="88">
        <f>VLOOKUP($A107,'MG Universe'!$A$2:$R$9993,14)</f>
        <v>3.1</v>
      </c>
      <c r="O107" s="18">
        <f>VLOOKUP($A107,'MG Universe'!$A$2:$R$9993,15)</f>
        <v>0.77</v>
      </c>
      <c r="P107" s="19">
        <f>VLOOKUP($A107,'MG Universe'!$A$2:$R$9993,16)</f>
        <v>4.2500000000000003E-2</v>
      </c>
      <c r="Q107" s="89">
        <f>VLOOKUP($A107,'MG Universe'!$A$2:$R$9993,17)</f>
        <v>1</v>
      </c>
      <c r="R107" s="18">
        <f>VLOOKUP($A107,'MG Universe'!$A$2:$R$9993,18)</f>
        <v>19.23</v>
      </c>
    </row>
    <row r="108" spans="1:18" x14ac:dyDescent="0.55000000000000004">
      <c r="A108" s="15" t="s">
        <v>333</v>
      </c>
      <c r="B108" s="127" t="str">
        <f>VLOOKUP($A108,'MG Universe'!$A$2:$R$9993,2)</f>
        <v>Rockwell Collins, Inc.</v>
      </c>
      <c r="C108" s="15" t="str">
        <f>VLOOKUP($A108,'MG Universe'!$A$2:$R$9993,3)</f>
        <v>D</v>
      </c>
      <c r="D108" s="15" t="str">
        <f>VLOOKUP($A108,'MG Universe'!$A$2:$R$9993,4)</f>
        <v>S</v>
      </c>
      <c r="E108" s="15" t="str">
        <f>VLOOKUP($A108,'MG Universe'!$A$2:$R$9993,5)</f>
        <v>O</v>
      </c>
      <c r="F108" s="16" t="str">
        <f>VLOOKUP($A108,'MG Universe'!$A$2:$R$9993,6)</f>
        <v>SO</v>
      </c>
      <c r="G108" s="85">
        <f>VLOOKUP($A108,'MG Universe'!$A$2:$R$9993,7)</f>
        <v>42745</v>
      </c>
      <c r="H108" s="18">
        <f>VLOOKUP($A108,'MG Universe'!$A$2:$R$9993,8)</f>
        <v>80.739999999999995</v>
      </c>
      <c r="I108" s="18">
        <f>VLOOKUP($A108,'MG Universe'!$A$2:$R$9993,9)</f>
        <v>95.59</v>
      </c>
      <c r="J108" s="19">
        <f>VLOOKUP($A108,'MG Universe'!$A$2:$R$9993,10)</f>
        <v>1.1839</v>
      </c>
      <c r="K108" s="86">
        <f>VLOOKUP($A108,'MG Universe'!$A$2:$R$9993,11)</f>
        <v>18.53</v>
      </c>
      <c r="L108" s="19">
        <f>VLOOKUP($A108,'MG Universe'!$A$2:$R$9993,12)</f>
        <v>1.38E-2</v>
      </c>
      <c r="M108" s="87">
        <f>VLOOKUP($A108,'MG Universe'!$A$2:$R$9993,13)</f>
        <v>0.8</v>
      </c>
      <c r="N108" s="88">
        <f>VLOOKUP($A108,'MG Universe'!$A$2:$R$9993,14)</f>
        <v>1.49</v>
      </c>
      <c r="O108" s="18">
        <f>VLOOKUP($A108,'MG Universe'!$A$2:$R$9993,15)</f>
        <v>-16.190000000000001</v>
      </c>
      <c r="P108" s="19">
        <f>VLOOKUP($A108,'MG Universe'!$A$2:$R$9993,16)</f>
        <v>5.0099999999999999E-2</v>
      </c>
      <c r="Q108" s="89">
        <f>VLOOKUP($A108,'MG Universe'!$A$2:$R$9993,17)</f>
        <v>3</v>
      </c>
      <c r="R108" s="18">
        <f>VLOOKUP($A108,'MG Universe'!$A$2:$R$9993,18)</f>
        <v>43.63</v>
      </c>
    </row>
    <row r="109" spans="1:18" x14ac:dyDescent="0.55000000000000004">
      <c r="A109" s="15" t="s">
        <v>1481</v>
      </c>
      <c r="B109" s="127" t="str">
        <f>VLOOKUP($A109,'MG Universe'!$A$2:$R$9993,2)</f>
        <v>Cooper Companies Inc</v>
      </c>
      <c r="C109" s="15" t="str">
        <f>VLOOKUP($A109,'MG Universe'!$A$2:$R$9993,3)</f>
        <v>C</v>
      </c>
      <c r="D109" s="15" t="str">
        <f>VLOOKUP($A109,'MG Universe'!$A$2:$R$9993,4)</f>
        <v>E</v>
      </c>
      <c r="E109" s="15" t="str">
        <f>VLOOKUP($A109,'MG Universe'!$A$2:$R$9993,5)</f>
        <v>O</v>
      </c>
      <c r="F109" s="16" t="str">
        <f>VLOOKUP($A109,'MG Universe'!$A$2:$R$9993,6)</f>
        <v>EO</v>
      </c>
      <c r="G109" s="85">
        <f>VLOOKUP($A109,'MG Universe'!$A$2:$R$9993,7)</f>
        <v>42769</v>
      </c>
      <c r="H109" s="18">
        <f>VLOOKUP($A109,'MG Universe'!$A$2:$R$9993,8)</f>
        <v>138.34</v>
      </c>
      <c r="I109" s="18">
        <f>VLOOKUP($A109,'MG Universe'!$A$2:$R$9993,9)</f>
        <v>199.14</v>
      </c>
      <c r="J109" s="19">
        <f>VLOOKUP($A109,'MG Universe'!$A$2:$R$9993,10)</f>
        <v>1.4395</v>
      </c>
      <c r="K109" s="86">
        <f>VLOOKUP($A109,'MG Universe'!$A$2:$R$9993,11)</f>
        <v>30.78</v>
      </c>
      <c r="L109" s="19">
        <f>VLOOKUP($A109,'MG Universe'!$A$2:$R$9993,12)</f>
        <v>0</v>
      </c>
      <c r="M109" s="87">
        <f>VLOOKUP($A109,'MG Universe'!$A$2:$R$9993,13)</f>
        <v>0.6</v>
      </c>
      <c r="N109" s="88">
        <f>VLOOKUP($A109,'MG Universe'!$A$2:$R$9993,14)</f>
        <v>1.74</v>
      </c>
      <c r="O109" s="18">
        <f>VLOOKUP($A109,'MG Universe'!$A$2:$R$9993,15)</f>
        <v>-17.170000000000002</v>
      </c>
      <c r="P109" s="19">
        <f>VLOOKUP($A109,'MG Universe'!$A$2:$R$9993,16)</f>
        <v>0.1114</v>
      </c>
      <c r="Q109" s="89">
        <f>VLOOKUP($A109,'MG Universe'!$A$2:$R$9993,17)</f>
        <v>0</v>
      </c>
      <c r="R109" s="18">
        <f>VLOOKUP($A109,'MG Universe'!$A$2:$R$9993,18)</f>
        <v>106.27</v>
      </c>
    </row>
    <row r="110" spans="1:18" x14ac:dyDescent="0.55000000000000004">
      <c r="A110" s="15" t="s">
        <v>335</v>
      </c>
      <c r="B110" s="127" t="str">
        <f>VLOOKUP($A110,'MG Universe'!$A$2:$R$9993,2)</f>
        <v>ConocoPhillips</v>
      </c>
      <c r="C110" s="15" t="str">
        <f>VLOOKUP($A110,'MG Universe'!$A$2:$R$9993,3)</f>
        <v>D</v>
      </c>
      <c r="D110" s="15" t="str">
        <f>VLOOKUP($A110,'MG Universe'!$A$2:$R$9993,4)</f>
        <v>S</v>
      </c>
      <c r="E110" s="15" t="str">
        <f>VLOOKUP($A110,'MG Universe'!$A$2:$R$9993,5)</f>
        <v>O</v>
      </c>
      <c r="F110" s="16" t="str">
        <f>VLOOKUP($A110,'MG Universe'!$A$2:$R$9993,6)</f>
        <v>SO</v>
      </c>
      <c r="G110" s="85">
        <f>VLOOKUP($A110,'MG Universe'!$A$2:$R$9993,7)</f>
        <v>42573</v>
      </c>
      <c r="H110" s="18">
        <f>VLOOKUP($A110,'MG Universe'!$A$2:$R$9993,8)</f>
        <v>0</v>
      </c>
      <c r="I110" s="18">
        <f>VLOOKUP($A110,'MG Universe'!$A$2:$R$9993,9)</f>
        <v>47.57</v>
      </c>
      <c r="J110" s="19" t="str">
        <f>VLOOKUP($A110,'MG Universe'!$A$2:$R$9993,10)</f>
        <v>N/A</v>
      </c>
      <c r="K110" s="86">
        <f>VLOOKUP($A110,'MG Universe'!$A$2:$R$9993,11)</f>
        <v>73.180000000000007</v>
      </c>
      <c r="L110" s="19">
        <f>VLOOKUP($A110,'MG Universe'!$A$2:$R$9993,12)</f>
        <v>5.1700000000000003E-2</v>
      </c>
      <c r="M110" s="87">
        <f>VLOOKUP($A110,'MG Universe'!$A$2:$R$9993,13)</f>
        <v>1.6</v>
      </c>
      <c r="N110" s="88">
        <f>VLOOKUP($A110,'MG Universe'!$A$2:$R$9993,14)</f>
        <v>1.24</v>
      </c>
      <c r="O110" s="18">
        <f>VLOOKUP($A110,'MG Universe'!$A$2:$R$9993,15)</f>
        <v>-40.020000000000003</v>
      </c>
      <c r="P110" s="19">
        <f>VLOOKUP($A110,'MG Universe'!$A$2:$R$9993,16)</f>
        <v>0.32340000000000002</v>
      </c>
      <c r="Q110" s="89">
        <f>VLOOKUP($A110,'MG Universe'!$A$2:$R$9993,17)</f>
        <v>0</v>
      </c>
      <c r="R110" s="18">
        <f>VLOOKUP($A110,'MG Universe'!$A$2:$R$9993,18)</f>
        <v>0</v>
      </c>
    </row>
    <row r="111" spans="1:18" x14ac:dyDescent="0.55000000000000004">
      <c r="A111" s="15" t="s">
        <v>337</v>
      </c>
      <c r="B111" s="127" t="str">
        <f>VLOOKUP($A111,'MG Universe'!$A$2:$R$9993,2)</f>
        <v>Costco Wholesale Corporation</v>
      </c>
      <c r="C111" s="15" t="str">
        <f>VLOOKUP($A111,'MG Universe'!$A$2:$R$9993,3)</f>
        <v>D</v>
      </c>
      <c r="D111" s="15" t="str">
        <f>VLOOKUP($A111,'MG Universe'!$A$2:$R$9993,4)</f>
        <v>S</v>
      </c>
      <c r="E111" s="15" t="str">
        <f>VLOOKUP($A111,'MG Universe'!$A$2:$R$9993,5)</f>
        <v>O</v>
      </c>
      <c r="F111" s="16" t="str">
        <f>VLOOKUP($A111,'MG Universe'!$A$2:$R$9993,6)</f>
        <v>SO</v>
      </c>
      <c r="G111" s="85">
        <f>VLOOKUP($A111,'MG Universe'!$A$2:$R$9993,7)</f>
        <v>42569</v>
      </c>
      <c r="H111" s="18">
        <f>VLOOKUP($A111,'MG Universe'!$A$2:$R$9993,8)</f>
        <v>119.95</v>
      </c>
      <c r="I111" s="18">
        <f>VLOOKUP($A111,'MG Universe'!$A$2:$R$9993,9)</f>
        <v>177.18</v>
      </c>
      <c r="J111" s="19">
        <f>VLOOKUP($A111,'MG Universe'!$A$2:$R$9993,10)</f>
        <v>1.4771000000000001</v>
      </c>
      <c r="K111" s="86">
        <f>VLOOKUP($A111,'MG Universe'!$A$2:$R$9993,11)</f>
        <v>35.51</v>
      </c>
      <c r="L111" s="19">
        <f>VLOOKUP($A111,'MG Universe'!$A$2:$R$9993,12)</f>
        <v>9.2999999999999992E-3</v>
      </c>
      <c r="M111" s="87">
        <f>VLOOKUP($A111,'MG Universe'!$A$2:$R$9993,13)</f>
        <v>0.9</v>
      </c>
      <c r="N111" s="88">
        <f>VLOOKUP($A111,'MG Universe'!$A$2:$R$9993,14)</f>
        <v>0.97</v>
      </c>
      <c r="O111" s="18">
        <f>VLOOKUP($A111,'MG Universe'!$A$2:$R$9993,15)</f>
        <v>-13.21</v>
      </c>
      <c r="P111" s="19">
        <f>VLOOKUP($A111,'MG Universe'!$A$2:$R$9993,16)</f>
        <v>0.13500000000000001</v>
      </c>
      <c r="Q111" s="89">
        <f>VLOOKUP($A111,'MG Universe'!$A$2:$R$9993,17)</f>
        <v>13</v>
      </c>
      <c r="R111" s="18">
        <f>VLOOKUP($A111,'MG Universe'!$A$2:$R$9993,18)</f>
        <v>55.63</v>
      </c>
    </row>
    <row r="112" spans="1:18" x14ac:dyDescent="0.55000000000000004">
      <c r="A112" s="15" t="s">
        <v>1487</v>
      </c>
      <c r="B112" s="127" t="str">
        <f>VLOOKUP($A112,'MG Universe'!$A$2:$R$9993,2)</f>
        <v>Coty Inc</v>
      </c>
      <c r="C112" s="15" t="str">
        <f>VLOOKUP($A112,'MG Universe'!$A$2:$R$9993,3)</f>
        <v>D</v>
      </c>
      <c r="D112" s="15" t="str">
        <f>VLOOKUP($A112,'MG Universe'!$A$2:$R$9993,4)</f>
        <v>S</v>
      </c>
      <c r="E112" s="15" t="str">
        <f>VLOOKUP($A112,'MG Universe'!$A$2:$R$9993,5)</f>
        <v>F</v>
      </c>
      <c r="F112" s="16" t="str">
        <f>VLOOKUP($A112,'MG Universe'!$A$2:$R$9993,6)</f>
        <v>SF</v>
      </c>
      <c r="G112" s="85">
        <f>VLOOKUP($A112,'MG Universe'!$A$2:$R$9993,7)</f>
        <v>42772</v>
      </c>
      <c r="H112" s="18">
        <f>VLOOKUP($A112,'MG Universe'!$A$2:$R$9993,8)</f>
        <v>19.71</v>
      </c>
      <c r="I112" s="18">
        <f>VLOOKUP($A112,'MG Universe'!$A$2:$R$9993,9)</f>
        <v>18.78</v>
      </c>
      <c r="J112" s="19">
        <f>VLOOKUP($A112,'MG Universe'!$A$2:$R$9993,10)</f>
        <v>0.95279999999999998</v>
      </c>
      <c r="K112" s="86">
        <f>VLOOKUP($A112,'MG Universe'!$A$2:$R$9993,11)</f>
        <v>36.82</v>
      </c>
      <c r="L112" s="19">
        <f>VLOOKUP($A112,'MG Universe'!$A$2:$R$9993,12)</f>
        <v>1.49E-2</v>
      </c>
      <c r="M112" s="87">
        <f>VLOOKUP($A112,'MG Universe'!$A$2:$R$9993,13)</f>
        <v>0.3</v>
      </c>
      <c r="N112" s="88">
        <f>VLOOKUP($A112,'MG Universe'!$A$2:$R$9993,14)</f>
        <v>1.1200000000000001</v>
      </c>
      <c r="O112" s="18">
        <f>VLOOKUP($A112,'MG Universe'!$A$2:$R$9993,15)</f>
        <v>-14.38</v>
      </c>
      <c r="P112" s="19">
        <f>VLOOKUP($A112,'MG Universe'!$A$2:$R$9993,16)</f>
        <v>0.1416</v>
      </c>
      <c r="Q112" s="89">
        <f>VLOOKUP($A112,'MG Universe'!$A$2:$R$9993,17)</f>
        <v>2</v>
      </c>
      <c r="R112" s="18">
        <f>VLOOKUP($A112,'MG Universe'!$A$2:$R$9993,18)</f>
        <v>3.71</v>
      </c>
    </row>
    <row r="113" spans="1:18" x14ac:dyDescent="0.55000000000000004">
      <c r="A113" s="15" t="s">
        <v>339</v>
      </c>
      <c r="B113" s="127" t="str">
        <f>VLOOKUP($A113,'MG Universe'!$A$2:$R$9993,2)</f>
        <v>Campbell Soup Company</v>
      </c>
      <c r="C113" s="15" t="str">
        <f>VLOOKUP($A113,'MG Universe'!$A$2:$R$9993,3)</f>
        <v>D+</v>
      </c>
      <c r="D113" s="15" t="str">
        <f>VLOOKUP($A113,'MG Universe'!$A$2:$R$9993,4)</f>
        <v>S</v>
      </c>
      <c r="E113" s="15" t="str">
        <f>VLOOKUP($A113,'MG Universe'!$A$2:$R$9993,5)</f>
        <v>O</v>
      </c>
      <c r="F113" s="16" t="str">
        <f>VLOOKUP($A113,'MG Universe'!$A$2:$R$9993,6)</f>
        <v>SO</v>
      </c>
      <c r="G113" s="85">
        <f>VLOOKUP($A113,'MG Universe'!$A$2:$R$9993,7)</f>
        <v>42569</v>
      </c>
      <c r="H113" s="18">
        <f>VLOOKUP($A113,'MG Universe'!$A$2:$R$9993,8)</f>
        <v>16.600000000000001</v>
      </c>
      <c r="I113" s="18">
        <f>VLOOKUP($A113,'MG Universe'!$A$2:$R$9993,9)</f>
        <v>59.35</v>
      </c>
      <c r="J113" s="19">
        <f>VLOOKUP($A113,'MG Universe'!$A$2:$R$9993,10)</f>
        <v>3.5752999999999999</v>
      </c>
      <c r="K113" s="86">
        <f>VLOOKUP($A113,'MG Universe'!$A$2:$R$9993,11)</f>
        <v>25.69</v>
      </c>
      <c r="L113" s="19">
        <f>VLOOKUP($A113,'MG Universe'!$A$2:$R$9993,12)</f>
        <v>2.1100000000000001E-2</v>
      </c>
      <c r="M113" s="87">
        <f>VLOOKUP($A113,'MG Universe'!$A$2:$R$9993,13)</f>
        <v>0.5</v>
      </c>
      <c r="N113" s="88">
        <f>VLOOKUP($A113,'MG Universe'!$A$2:$R$9993,14)</f>
        <v>0.86</v>
      </c>
      <c r="O113" s="18">
        <f>VLOOKUP($A113,'MG Universe'!$A$2:$R$9993,15)</f>
        <v>-14.03</v>
      </c>
      <c r="P113" s="19">
        <f>VLOOKUP($A113,'MG Universe'!$A$2:$R$9993,16)</f>
        <v>8.5999999999999993E-2</v>
      </c>
      <c r="Q113" s="89">
        <f>VLOOKUP($A113,'MG Universe'!$A$2:$R$9993,17)</f>
        <v>0</v>
      </c>
      <c r="R113" s="18">
        <f>VLOOKUP($A113,'MG Universe'!$A$2:$R$9993,18)</f>
        <v>17.600000000000001</v>
      </c>
    </row>
    <row r="114" spans="1:18" x14ac:dyDescent="0.55000000000000004">
      <c r="A114" s="15" t="s">
        <v>341</v>
      </c>
      <c r="B114" s="127" t="str">
        <f>VLOOKUP($A114,'MG Universe'!$A$2:$R$9993,2)</f>
        <v>salesforce.com, inc.</v>
      </c>
      <c r="C114" s="15" t="str">
        <f>VLOOKUP($A114,'MG Universe'!$A$2:$R$9993,3)</f>
        <v>F</v>
      </c>
      <c r="D114" s="15" t="str">
        <f>VLOOKUP($A114,'MG Universe'!$A$2:$R$9993,4)</f>
        <v>S</v>
      </c>
      <c r="E114" s="15" t="str">
        <f>VLOOKUP($A114,'MG Universe'!$A$2:$R$9993,5)</f>
        <v>O</v>
      </c>
      <c r="F114" s="16" t="str">
        <f>VLOOKUP($A114,'MG Universe'!$A$2:$R$9993,6)</f>
        <v>SO</v>
      </c>
      <c r="G114" s="85">
        <f>VLOOKUP($A114,'MG Universe'!$A$2:$R$9993,7)</f>
        <v>42399</v>
      </c>
      <c r="H114" s="18">
        <f>VLOOKUP($A114,'MG Universe'!$A$2:$R$9993,8)</f>
        <v>0</v>
      </c>
      <c r="I114" s="18">
        <f>VLOOKUP($A114,'MG Universe'!$A$2:$R$9993,9)</f>
        <v>81.349999999999994</v>
      </c>
      <c r="J114" s="19" t="str">
        <f>VLOOKUP($A114,'MG Universe'!$A$2:$R$9993,10)</f>
        <v>N/A</v>
      </c>
      <c r="K114" s="86" t="str">
        <f>VLOOKUP($A114,'MG Universe'!$A$2:$R$9993,11)</f>
        <v>N/A</v>
      </c>
      <c r="L114" s="19">
        <f>VLOOKUP($A114,'MG Universe'!$A$2:$R$9993,12)</f>
        <v>0</v>
      </c>
      <c r="M114" s="87">
        <f>VLOOKUP($A114,'MG Universe'!$A$2:$R$9993,13)</f>
        <v>1.4</v>
      </c>
      <c r="N114" s="88">
        <f>VLOOKUP($A114,'MG Universe'!$A$2:$R$9993,14)</f>
        <v>0.74</v>
      </c>
      <c r="O114" s="18">
        <f>VLOOKUP($A114,'MG Universe'!$A$2:$R$9993,15)</f>
        <v>-4.8499999999999996</v>
      </c>
      <c r="P114" s="19">
        <f>VLOOKUP($A114,'MG Universe'!$A$2:$R$9993,16)</f>
        <v>-1.9794</v>
      </c>
      <c r="Q114" s="89">
        <f>VLOOKUP($A114,'MG Universe'!$A$2:$R$9993,17)</f>
        <v>0</v>
      </c>
      <c r="R114" s="18">
        <f>VLOOKUP($A114,'MG Universe'!$A$2:$R$9993,18)</f>
        <v>4.9000000000000004</v>
      </c>
    </row>
    <row r="115" spans="1:18" x14ac:dyDescent="0.55000000000000004">
      <c r="A115" s="15" t="s">
        <v>345</v>
      </c>
      <c r="B115" s="127" t="str">
        <f>VLOOKUP($A115,'MG Universe'!$A$2:$R$9993,2)</f>
        <v>Cisco Systems, Inc.</v>
      </c>
      <c r="C115" s="15" t="str">
        <f>VLOOKUP($A115,'MG Universe'!$A$2:$R$9993,3)</f>
        <v>B</v>
      </c>
      <c r="D115" s="15" t="str">
        <f>VLOOKUP($A115,'MG Universe'!$A$2:$R$9993,4)</f>
        <v>D</v>
      </c>
      <c r="E115" s="15" t="str">
        <f>VLOOKUP($A115,'MG Universe'!$A$2:$R$9993,5)</f>
        <v>F</v>
      </c>
      <c r="F115" s="16" t="str">
        <f>VLOOKUP($A115,'MG Universe'!$A$2:$R$9993,6)</f>
        <v>DF</v>
      </c>
      <c r="G115" s="85">
        <f>VLOOKUP($A115,'MG Universe'!$A$2:$R$9993,7)</f>
        <v>42746</v>
      </c>
      <c r="H115" s="18">
        <f>VLOOKUP($A115,'MG Universe'!$A$2:$R$9993,8)</f>
        <v>37.19</v>
      </c>
      <c r="I115" s="18">
        <f>VLOOKUP($A115,'MG Universe'!$A$2:$R$9993,9)</f>
        <v>34.18</v>
      </c>
      <c r="J115" s="19">
        <f>VLOOKUP($A115,'MG Universe'!$A$2:$R$9993,10)</f>
        <v>0.91910000000000003</v>
      </c>
      <c r="K115" s="86">
        <f>VLOOKUP($A115,'MG Universe'!$A$2:$R$9993,11)</f>
        <v>17.09</v>
      </c>
      <c r="L115" s="19">
        <f>VLOOKUP($A115,'MG Universe'!$A$2:$R$9993,12)</f>
        <v>2.9000000000000001E-2</v>
      </c>
      <c r="M115" s="87">
        <f>VLOOKUP($A115,'MG Universe'!$A$2:$R$9993,13)</f>
        <v>1.4</v>
      </c>
      <c r="N115" s="88">
        <f>VLOOKUP($A115,'MG Universe'!$A$2:$R$9993,14)</f>
        <v>3.58</v>
      </c>
      <c r="O115" s="18">
        <f>VLOOKUP($A115,'MG Universe'!$A$2:$R$9993,15)</f>
        <v>4</v>
      </c>
      <c r="P115" s="19">
        <f>VLOOKUP($A115,'MG Universe'!$A$2:$R$9993,16)</f>
        <v>4.2999999999999997E-2</v>
      </c>
      <c r="Q115" s="89">
        <f>VLOOKUP($A115,'MG Universe'!$A$2:$R$9993,17)</f>
        <v>7</v>
      </c>
      <c r="R115" s="18">
        <f>VLOOKUP($A115,'MG Universe'!$A$2:$R$9993,18)</f>
        <v>25.55</v>
      </c>
    </row>
    <row r="116" spans="1:18" x14ac:dyDescent="0.55000000000000004">
      <c r="A116" s="15" t="s">
        <v>1543</v>
      </c>
      <c r="B116" s="127" t="str">
        <f>VLOOKUP($A116,'MG Universe'!$A$2:$R$9993,2)</f>
        <v>CSRA Inc</v>
      </c>
      <c r="C116" s="15" t="str">
        <f>VLOOKUP($A116,'MG Universe'!$A$2:$R$9993,3)</f>
        <v>D+</v>
      </c>
      <c r="D116" s="15" t="str">
        <f>VLOOKUP($A116,'MG Universe'!$A$2:$R$9993,4)</f>
        <v>S</v>
      </c>
      <c r="E116" s="15" t="str">
        <f>VLOOKUP($A116,'MG Universe'!$A$2:$R$9993,5)</f>
        <v>F</v>
      </c>
      <c r="F116" s="16" t="str">
        <f>VLOOKUP($A116,'MG Universe'!$A$2:$R$9993,6)</f>
        <v>SF</v>
      </c>
      <c r="G116" s="85">
        <f>VLOOKUP($A116,'MG Universe'!$A$2:$R$9993,7)</f>
        <v>42794</v>
      </c>
      <c r="H116" s="18">
        <f>VLOOKUP($A116,'MG Universe'!$A$2:$R$9993,8)</f>
        <v>31.42</v>
      </c>
      <c r="I116" s="18">
        <f>VLOOKUP($A116,'MG Universe'!$A$2:$R$9993,9)</f>
        <v>29.82</v>
      </c>
      <c r="J116" s="19">
        <f>VLOOKUP($A116,'MG Universe'!$A$2:$R$9993,10)</f>
        <v>0.94910000000000005</v>
      </c>
      <c r="K116" s="86">
        <f>VLOOKUP($A116,'MG Universe'!$A$2:$R$9993,11)</f>
        <v>36.369999999999997</v>
      </c>
      <c r="L116" s="19">
        <f>VLOOKUP($A116,'MG Universe'!$A$2:$R$9993,12)</f>
        <v>1.34E-2</v>
      </c>
      <c r="M116" s="87" t="e">
        <f>VLOOKUP($A116,'MG Universe'!$A$2:$R$9993,13)</f>
        <v>#N/A</v>
      </c>
      <c r="N116" s="88">
        <f>VLOOKUP($A116,'MG Universe'!$A$2:$R$9993,14)</f>
        <v>0.99</v>
      </c>
      <c r="O116" s="18">
        <f>VLOOKUP($A116,'MG Universe'!$A$2:$R$9993,15)</f>
        <v>-21.64</v>
      </c>
      <c r="P116" s="19">
        <f>VLOOKUP($A116,'MG Universe'!$A$2:$R$9993,16)</f>
        <v>0.13930000000000001</v>
      </c>
      <c r="Q116" s="89">
        <f>VLOOKUP($A116,'MG Universe'!$A$2:$R$9993,17)</f>
        <v>2</v>
      </c>
      <c r="R116" s="18">
        <f>VLOOKUP($A116,'MG Universe'!$A$2:$R$9993,18)</f>
        <v>9.3000000000000007</v>
      </c>
    </row>
    <row r="117" spans="1:18" x14ac:dyDescent="0.55000000000000004">
      <c r="A117" s="15" t="s">
        <v>347</v>
      </c>
      <c r="B117" s="127" t="str">
        <f>VLOOKUP($A117,'MG Universe'!$A$2:$R$9993,2)</f>
        <v>CSX Corporation</v>
      </c>
      <c r="C117" s="15" t="str">
        <f>VLOOKUP($A117,'MG Universe'!$A$2:$R$9993,3)</f>
        <v>C</v>
      </c>
      <c r="D117" s="15" t="str">
        <f>VLOOKUP($A117,'MG Universe'!$A$2:$R$9993,4)</f>
        <v>D</v>
      </c>
      <c r="E117" s="15" t="str">
        <f>VLOOKUP($A117,'MG Universe'!$A$2:$R$9993,5)</f>
        <v>O</v>
      </c>
      <c r="F117" s="16" t="str">
        <f>VLOOKUP($A117,'MG Universe'!$A$2:$R$9993,6)</f>
        <v>DO</v>
      </c>
      <c r="G117" s="85">
        <f>VLOOKUP($A117,'MG Universe'!$A$2:$R$9993,7)</f>
        <v>42586</v>
      </c>
      <c r="H117" s="18">
        <f>VLOOKUP($A117,'MG Universe'!$A$2:$R$9993,8)</f>
        <v>27.64</v>
      </c>
      <c r="I117" s="18">
        <f>VLOOKUP($A117,'MG Universe'!$A$2:$R$9993,9)</f>
        <v>48.56</v>
      </c>
      <c r="J117" s="19">
        <f>VLOOKUP($A117,'MG Universe'!$A$2:$R$9993,10)</f>
        <v>1.7568999999999999</v>
      </c>
      <c r="K117" s="86">
        <f>VLOOKUP($A117,'MG Universe'!$A$2:$R$9993,11)</f>
        <v>26.39</v>
      </c>
      <c r="L117" s="19">
        <f>VLOOKUP($A117,'MG Universe'!$A$2:$R$9993,12)</f>
        <v>1.4800000000000001E-2</v>
      </c>
      <c r="M117" s="87">
        <f>VLOOKUP($A117,'MG Universe'!$A$2:$R$9993,13)</f>
        <v>1.2</v>
      </c>
      <c r="N117" s="88">
        <f>VLOOKUP($A117,'MG Universe'!$A$2:$R$9993,14)</f>
        <v>0.98</v>
      </c>
      <c r="O117" s="18">
        <f>VLOOKUP($A117,'MG Universe'!$A$2:$R$9993,15)</f>
        <v>-21.75</v>
      </c>
      <c r="P117" s="19">
        <f>VLOOKUP($A117,'MG Universe'!$A$2:$R$9993,16)</f>
        <v>8.9499999999999996E-2</v>
      </c>
      <c r="Q117" s="89">
        <f>VLOOKUP($A117,'MG Universe'!$A$2:$R$9993,17)</f>
        <v>12</v>
      </c>
      <c r="R117" s="18">
        <f>VLOOKUP($A117,'MG Universe'!$A$2:$R$9993,18)</f>
        <v>21.49</v>
      </c>
    </row>
    <row r="118" spans="1:18" x14ac:dyDescent="0.55000000000000004">
      <c r="A118" s="15" t="s">
        <v>349</v>
      </c>
      <c r="B118" s="127" t="str">
        <f>VLOOKUP($A118,'MG Universe'!$A$2:$R$9993,2)</f>
        <v>Cintas Corporation</v>
      </c>
      <c r="C118" s="15" t="str">
        <f>VLOOKUP($A118,'MG Universe'!$A$2:$R$9993,3)</f>
        <v>B+</v>
      </c>
      <c r="D118" s="15" t="str">
        <f>VLOOKUP($A118,'MG Universe'!$A$2:$R$9993,4)</f>
        <v>E</v>
      </c>
      <c r="E118" s="15" t="str">
        <f>VLOOKUP($A118,'MG Universe'!$A$2:$R$9993,5)</f>
        <v>U</v>
      </c>
      <c r="F118" s="16" t="str">
        <f>VLOOKUP($A118,'MG Universe'!$A$2:$R$9993,6)</f>
        <v>EU</v>
      </c>
      <c r="G118" s="85">
        <f>VLOOKUP($A118,'MG Universe'!$A$2:$R$9993,7)</f>
        <v>42572</v>
      </c>
      <c r="H118" s="18">
        <f>VLOOKUP($A118,'MG Universe'!$A$2:$R$9993,8)</f>
        <v>167.73</v>
      </c>
      <c r="I118" s="18">
        <f>VLOOKUP($A118,'MG Universe'!$A$2:$R$9993,9)</f>
        <v>118.01</v>
      </c>
      <c r="J118" s="19">
        <f>VLOOKUP($A118,'MG Universe'!$A$2:$R$9993,10)</f>
        <v>0.7036</v>
      </c>
      <c r="K118" s="86">
        <f>VLOOKUP($A118,'MG Universe'!$A$2:$R$9993,11)</f>
        <v>27.07</v>
      </c>
      <c r="L118" s="19">
        <f>VLOOKUP($A118,'MG Universe'!$A$2:$R$9993,12)</f>
        <v>8.8999999999999999E-3</v>
      </c>
      <c r="M118" s="87">
        <f>VLOOKUP($A118,'MG Universe'!$A$2:$R$9993,13)</f>
        <v>0.9</v>
      </c>
      <c r="N118" s="88">
        <f>VLOOKUP($A118,'MG Universe'!$A$2:$R$9993,14)</f>
        <v>1.95</v>
      </c>
      <c r="O118" s="18">
        <f>VLOOKUP($A118,'MG Universe'!$A$2:$R$9993,15)</f>
        <v>-6.11</v>
      </c>
      <c r="P118" s="19">
        <f>VLOOKUP($A118,'MG Universe'!$A$2:$R$9993,16)</f>
        <v>9.2799999999999994E-2</v>
      </c>
      <c r="Q118" s="89">
        <f>VLOOKUP($A118,'MG Universe'!$A$2:$R$9993,17)</f>
        <v>20</v>
      </c>
      <c r="R118" s="18">
        <f>VLOOKUP($A118,'MG Universe'!$A$2:$R$9993,18)</f>
        <v>40.340000000000003</v>
      </c>
    </row>
    <row r="119" spans="1:18" x14ac:dyDescent="0.55000000000000004">
      <c r="A119" s="15" t="s">
        <v>351</v>
      </c>
      <c r="B119" s="127" t="str">
        <f>VLOOKUP($A119,'MG Universe'!$A$2:$R$9993,2)</f>
        <v>Centurylink Inc</v>
      </c>
      <c r="C119" s="15" t="str">
        <f>VLOOKUP($A119,'MG Universe'!$A$2:$R$9993,3)</f>
        <v>C</v>
      </c>
      <c r="D119" s="15" t="str">
        <f>VLOOKUP($A119,'MG Universe'!$A$2:$R$9993,4)</f>
        <v>S</v>
      </c>
      <c r="E119" s="15" t="str">
        <f>VLOOKUP($A119,'MG Universe'!$A$2:$R$9993,5)</f>
        <v>O</v>
      </c>
      <c r="F119" s="16" t="str">
        <f>VLOOKUP($A119,'MG Universe'!$A$2:$R$9993,6)</f>
        <v>SO</v>
      </c>
      <c r="G119" s="85">
        <f>VLOOKUP($A119,'MG Universe'!$A$2:$R$9993,7)</f>
        <v>42412</v>
      </c>
      <c r="H119" s="18">
        <f>VLOOKUP($A119,'MG Universe'!$A$2:$R$9993,8)</f>
        <v>0</v>
      </c>
      <c r="I119" s="18">
        <f>VLOOKUP($A119,'MG Universe'!$A$2:$R$9993,9)</f>
        <v>24.26</v>
      </c>
      <c r="J119" s="19" t="str">
        <f>VLOOKUP($A119,'MG Universe'!$A$2:$R$9993,10)</f>
        <v>N/A</v>
      </c>
      <c r="K119" s="86">
        <f>VLOOKUP($A119,'MG Universe'!$A$2:$R$9993,11)</f>
        <v>17.21</v>
      </c>
      <c r="L119" s="19">
        <f>VLOOKUP($A119,'MG Universe'!$A$2:$R$9993,12)</f>
        <v>8.8999999999999996E-2</v>
      </c>
      <c r="M119" s="87">
        <f>VLOOKUP($A119,'MG Universe'!$A$2:$R$9993,13)</f>
        <v>0.8</v>
      </c>
      <c r="N119" s="88">
        <f>VLOOKUP($A119,'MG Universe'!$A$2:$R$9993,14)</f>
        <v>0.57999999999999996</v>
      </c>
      <c r="O119" s="18">
        <f>VLOOKUP($A119,'MG Universe'!$A$2:$R$9993,15)</f>
        <v>-55.66</v>
      </c>
      <c r="P119" s="19">
        <f>VLOOKUP($A119,'MG Universe'!$A$2:$R$9993,16)</f>
        <v>4.3499999999999997E-2</v>
      </c>
      <c r="Q119" s="89">
        <f>VLOOKUP($A119,'MG Universe'!$A$2:$R$9993,17)</f>
        <v>0</v>
      </c>
      <c r="R119" s="18">
        <f>VLOOKUP($A119,'MG Universe'!$A$2:$R$9993,18)</f>
        <v>34.369999999999997</v>
      </c>
    </row>
    <row r="120" spans="1:18" x14ac:dyDescent="0.55000000000000004">
      <c r="A120" s="15" t="s">
        <v>353</v>
      </c>
      <c r="B120" s="127" t="str">
        <f>VLOOKUP($A120,'MG Universe'!$A$2:$R$9993,2)</f>
        <v>Cognizant Technology Solutions Corp</v>
      </c>
      <c r="C120" s="15" t="str">
        <f>VLOOKUP($A120,'MG Universe'!$A$2:$R$9993,3)</f>
        <v>B-</v>
      </c>
      <c r="D120" s="15" t="str">
        <f>VLOOKUP($A120,'MG Universe'!$A$2:$R$9993,4)</f>
        <v>E</v>
      </c>
      <c r="E120" s="15" t="str">
        <f>VLOOKUP($A120,'MG Universe'!$A$2:$R$9993,5)</f>
        <v>U</v>
      </c>
      <c r="F120" s="16" t="str">
        <f>VLOOKUP($A120,'MG Universe'!$A$2:$R$9993,6)</f>
        <v>EU</v>
      </c>
      <c r="G120" s="85">
        <f>VLOOKUP($A120,'MG Universe'!$A$2:$R$9993,7)</f>
        <v>42552</v>
      </c>
      <c r="H120" s="18">
        <f>VLOOKUP($A120,'MG Universe'!$A$2:$R$9993,8)</f>
        <v>98.59</v>
      </c>
      <c r="I120" s="18">
        <f>VLOOKUP($A120,'MG Universe'!$A$2:$R$9993,9)</f>
        <v>59.27</v>
      </c>
      <c r="J120" s="19">
        <f>VLOOKUP($A120,'MG Universe'!$A$2:$R$9993,10)</f>
        <v>0.60119999999999996</v>
      </c>
      <c r="K120" s="86">
        <f>VLOOKUP($A120,'MG Universe'!$A$2:$R$9993,11)</f>
        <v>22.37</v>
      </c>
      <c r="L120" s="19">
        <f>VLOOKUP($A120,'MG Universe'!$A$2:$R$9993,12)</f>
        <v>0</v>
      </c>
      <c r="M120" s="87">
        <f>VLOOKUP($A120,'MG Universe'!$A$2:$R$9993,13)</f>
        <v>1.3</v>
      </c>
      <c r="N120" s="88">
        <f>VLOOKUP($A120,'MG Universe'!$A$2:$R$9993,14)</f>
        <v>3.69</v>
      </c>
      <c r="O120" s="18">
        <f>VLOOKUP($A120,'MG Universe'!$A$2:$R$9993,15)</f>
        <v>7.27</v>
      </c>
      <c r="P120" s="19">
        <f>VLOOKUP($A120,'MG Universe'!$A$2:$R$9993,16)</f>
        <v>6.93E-2</v>
      </c>
      <c r="Q120" s="89">
        <f>VLOOKUP($A120,'MG Universe'!$A$2:$R$9993,17)</f>
        <v>0</v>
      </c>
      <c r="R120" s="18">
        <f>VLOOKUP($A120,'MG Universe'!$A$2:$R$9993,18)</f>
        <v>34.21</v>
      </c>
    </row>
    <row r="121" spans="1:18" x14ac:dyDescent="0.55000000000000004">
      <c r="A121" s="15" t="s">
        <v>355</v>
      </c>
      <c r="B121" s="127" t="str">
        <f>VLOOKUP($A121,'MG Universe'!$A$2:$R$9993,2)</f>
        <v>Citrix Systems, Inc.</v>
      </c>
      <c r="C121" s="15" t="str">
        <f>VLOOKUP($A121,'MG Universe'!$A$2:$R$9993,3)</f>
        <v>D+</v>
      </c>
      <c r="D121" s="15" t="str">
        <f>VLOOKUP($A121,'MG Universe'!$A$2:$R$9993,4)</f>
        <v>S</v>
      </c>
      <c r="E121" s="15" t="str">
        <f>VLOOKUP($A121,'MG Universe'!$A$2:$R$9993,5)</f>
        <v>F</v>
      </c>
      <c r="F121" s="16" t="str">
        <f>VLOOKUP($A121,'MG Universe'!$A$2:$R$9993,6)</f>
        <v>SF</v>
      </c>
      <c r="G121" s="85">
        <f>VLOOKUP($A121,'MG Universe'!$A$2:$R$9993,7)</f>
        <v>42511</v>
      </c>
      <c r="H121" s="18">
        <f>VLOOKUP($A121,'MG Universe'!$A$2:$R$9993,8)</f>
        <v>87.53</v>
      </c>
      <c r="I121" s="18">
        <f>VLOOKUP($A121,'MG Universe'!$A$2:$R$9993,9)</f>
        <v>78.95</v>
      </c>
      <c r="J121" s="19">
        <f>VLOOKUP($A121,'MG Universe'!$A$2:$R$9993,10)</f>
        <v>0.90200000000000002</v>
      </c>
      <c r="K121" s="86">
        <f>VLOOKUP($A121,'MG Universe'!$A$2:$R$9993,11)</f>
        <v>28</v>
      </c>
      <c r="L121" s="19">
        <f>VLOOKUP($A121,'MG Universe'!$A$2:$R$9993,12)</f>
        <v>0</v>
      </c>
      <c r="M121" s="87">
        <f>VLOOKUP($A121,'MG Universe'!$A$2:$R$9993,13)</f>
        <v>1.6</v>
      </c>
      <c r="N121" s="88">
        <f>VLOOKUP($A121,'MG Universe'!$A$2:$R$9993,14)</f>
        <v>1.1000000000000001</v>
      </c>
      <c r="O121" s="18">
        <f>VLOOKUP($A121,'MG Universe'!$A$2:$R$9993,15)</f>
        <v>-10.66</v>
      </c>
      <c r="P121" s="19">
        <f>VLOOKUP($A121,'MG Universe'!$A$2:$R$9993,16)</f>
        <v>9.7500000000000003E-2</v>
      </c>
      <c r="Q121" s="89">
        <f>VLOOKUP($A121,'MG Universe'!$A$2:$R$9993,17)</f>
        <v>0</v>
      </c>
      <c r="R121" s="18">
        <f>VLOOKUP($A121,'MG Universe'!$A$2:$R$9993,18)</f>
        <v>38.479999999999997</v>
      </c>
    </row>
    <row r="122" spans="1:18" x14ac:dyDescent="0.55000000000000004">
      <c r="A122" s="15" t="s">
        <v>357</v>
      </c>
      <c r="B122" s="127" t="str">
        <f>VLOOKUP($A122,'MG Universe'!$A$2:$R$9993,2)</f>
        <v>CVS Health Corp</v>
      </c>
      <c r="C122" s="15" t="str">
        <f>VLOOKUP($A122,'MG Universe'!$A$2:$R$9993,3)</f>
        <v>C-</v>
      </c>
      <c r="D122" s="15" t="str">
        <f>VLOOKUP($A122,'MG Universe'!$A$2:$R$9993,4)</f>
        <v>S</v>
      </c>
      <c r="E122" s="15" t="str">
        <f>VLOOKUP($A122,'MG Universe'!$A$2:$R$9993,5)</f>
        <v>U</v>
      </c>
      <c r="F122" s="16" t="str">
        <f>VLOOKUP($A122,'MG Universe'!$A$2:$R$9993,6)</f>
        <v>SU</v>
      </c>
      <c r="G122" s="85">
        <f>VLOOKUP($A122,'MG Universe'!$A$2:$R$9993,7)</f>
        <v>42349</v>
      </c>
      <c r="H122" s="18">
        <f>VLOOKUP($A122,'MG Universe'!$A$2:$R$9993,8)</f>
        <v>108.55</v>
      </c>
      <c r="I122" s="18">
        <f>VLOOKUP($A122,'MG Universe'!$A$2:$R$9993,9)</f>
        <v>80.58</v>
      </c>
      <c r="J122" s="19">
        <f>VLOOKUP($A122,'MG Universe'!$A$2:$R$9993,10)</f>
        <v>0.74229999999999996</v>
      </c>
      <c r="K122" s="86">
        <f>VLOOKUP($A122,'MG Universe'!$A$2:$R$9993,11)</f>
        <v>20.25</v>
      </c>
      <c r="L122" s="19">
        <f>VLOOKUP($A122,'MG Universe'!$A$2:$R$9993,12)</f>
        <v>1.84E-2</v>
      </c>
      <c r="M122" s="87">
        <f>VLOOKUP($A122,'MG Universe'!$A$2:$R$9993,13)</f>
        <v>0.9</v>
      </c>
      <c r="N122" s="88">
        <f>VLOOKUP($A122,'MG Universe'!$A$2:$R$9993,14)</f>
        <v>1.43</v>
      </c>
      <c r="O122" s="18">
        <f>VLOOKUP($A122,'MG Universe'!$A$2:$R$9993,15)</f>
        <v>-21.8</v>
      </c>
      <c r="P122" s="19">
        <f>VLOOKUP($A122,'MG Universe'!$A$2:$R$9993,16)</f>
        <v>5.8700000000000002E-2</v>
      </c>
      <c r="Q122" s="89">
        <f>VLOOKUP($A122,'MG Universe'!$A$2:$R$9993,17)</f>
        <v>12</v>
      </c>
      <c r="R122" s="18">
        <f>VLOOKUP($A122,'MG Universe'!$A$2:$R$9993,18)</f>
        <v>60.18</v>
      </c>
    </row>
    <row r="123" spans="1:18" x14ac:dyDescent="0.55000000000000004">
      <c r="A123" s="15" t="s">
        <v>359</v>
      </c>
      <c r="B123" s="127" t="str">
        <f>VLOOKUP($A123,'MG Universe'!$A$2:$R$9993,2)</f>
        <v>Chevron Corporation</v>
      </c>
      <c r="C123" s="15" t="str">
        <f>VLOOKUP($A123,'MG Universe'!$A$2:$R$9993,3)</f>
        <v>C</v>
      </c>
      <c r="D123" s="15" t="str">
        <f>VLOOKUP($A123,'MG Universe'!$A$2:$R$9993,4)</f>
        <v>S</v>
      </c>
      <c r="E123" s="15" t="str">
        <f>VLOOKUP($A123,'MG Universe'!$A$2:$R$9993,5)</f>
        <v>O</v>
      </c>
      <c r="F123" s="16" t="str">
        <f>VLOOKUP($A123,'MG Universe'!$A$2:$R$9993,6)</f>
        <v>SO</v>
      </c>
      <c r="G123" s="85">
        <f>VLOOKUP($A123,'MG Universe'!$A$2:$R$9993,7)</f>
        <v>42600</v>
      </c>
      <c r="H123" s="18">
        <f>VLOOKUP($A123,'MG Universe'!$A$2:$R$9993,8)</f>
        <v>0</v>
      </c>
      <c r="I123" s="18">
        <f>VLOOKUP($A123,'MG Universe'!$A$2:$R$9993,9)</f>
        <v>112.5</v>
      </c>
      <c r="J123" s="19" t="str">
        <f>VLOOKUP($A123,'MG Universe'!$A$2:$R$9993,10)</f>
        <v>N/A</v>
      </c>
      <c r="K123" s="86">
        <f>VLOOKUP($A123,'MG Universe'!$A$2:$R$9993,11)</f>
        <v>24.04</v>
      </c>
      <c r="L123" s="19">
        <f>VLOOKUP($A123,'MG Universe'!$A$2:$R$9993,12)</f>
        <v>3.7999999999999999E-2</v>
      </c>
      <c r="M123" s="87">
        <f>VLOOKUP($A123,'MG Universe'!$A$2:$R$9993,13)</f>
        <v>1.2</v>
      </c>
      <c r="N123" s="88">
        <f>VLOOKUP($A123,'MG Universe'!$A$2:$R$9993,14)</f>
        <v>1.3</v>
      </c>
      <c r="O123" s="18">
        <f>VLOOKUP($A123,'MG Universe'!$A$2:$R$9993,15)</f>
        <v>-43.72</v>
      </c>
      <c r="P123" s="19">
        <f>VLOOKUP($A123,'MG Universe'!$A$2:$R$9993,16)</f>
        <v>7.7700000000000005E-2</v>
      </c>
      <c r="Q123" s="89">
        <f>VLOOKUP($A123,'MG Universe'!$A$2:$R$9993,17)</f>
        <v>20</v>
      </c>
      <c r="R123" s="18">
        <f>VLOOKUP($A123,'MG Universe'!$A$2:$R$9993,18)</f>
        <v>0</v>
      </c>
    </row>
    <row r="124" spans="1:18" x14ac:dyDescent="0.55000000000000004">
      <c r="A124" s="15" t="s">
        <v>1544</v>
      </c>
      <c r="B124" s="127" t="str">
        <f>VLOOKUP($A124,'MG Universe'!$A$2:$R$9993,2)</f>
        <v>Chevron Corporation</v>
      </c>
      <c r="C124" s="15" t="str">
        <f>VLOOKUP($A124,'MG Universe'!$A$2:$R$9993,3)</f>
        <v>C</v>
      </c>
      <c r="D124" s="15" t="str">
        <f>VLOOKUP($A124,'MG Universe'!$A$2:$R$9993,4)</f>
        <v>S</v>
      </c>
      <c r="E124" s="15" t="str">
        <f>VLOOKUP($A124,'MG Universe'!$A$2:$R$9993,5)</f>
        <v>O</v>
      </c>
      <c r="F124" s="16" t="str">
        <f>VLOOKUP($A124,'MG Universe'!$A$2:$R$9993,6)</f>
        <v>SO</v>
      </c>
      <c r="G124" s="85">
        <f>VLOOKUP($A124,'MG Universe'!$A$2:$R$9993,7)</f>
        <v>42600</v>
      </c>
      <c r="H124" s="18">
        <f>VLOOKUP($A124,'MG Universe'!$A$2:$R$9993,8)</f>
        <v>0</v>
      </c>
      <c r="I124" s="18">
        <f>VLOOKUP($A124,'MG Universe'!$A$2:$R$9993,9)</f>
        <v>112.5</v>
      </c>
      <c r="J124" s="19" t="str">
        <f>VLOOKUP($A124,'MG Universe'!$A$2:$R$9993,10)</f>
        <v>N/A</v>
      </c>
      <c r="K124" s="86">
        <f>VLOOKUP($A124,'MG Universe'!$A$2:$R$9993,11)</f>
        <v>24.04</v>
      </c>
      <c r="L124" s="19">
        <f>VLOOKUP($A124,'MG Universe'!$A$2:$R$9993,12)</f>
        <v>3.7999999999999999E-2</v>
      </c>
      <c r="M124" s="87">
        <f>VLOOKUP($A124,'MG Universe'!$A$2:$R$9993,13)</f>
        <v>1.2</v>
      </c>
      <c r="N124" s="88">
        <f>VLOOKUP($A124,'MG Universe'!$A$2:$R$9993,14)</f>
        <v>1.3</v>
      </c>
      <c r="O124" s="18">
        <f>VLOOKUP($A124,'MG Universe'!$A$2:$R$9993,15)</f>
        <v>-43.72</v>
      </c>
      <c r="P124" s="19">
        <f>VLOOKUP($A124,'MG Universe'!$A$2:$R$9993,16)</f>
        <v>7.7700000000000005E-2</v>
      </c>
      <c r="Q124" s="89">
        <f>VLOOKUP($A124,'MG Universe'!$A$2:$R$9993,17)</f>
        <v>20</v>
      </c>
      <c r="R124" s="18">
        <f>VLOOKUP($A124,'MG Universe'!$A$2:$R$9993,18)</f>
        <v>0</v>
      </c>
    </row>
    <row r="125" spans="1:18" x14ac:dyDescent="0.55000000000000004">
      <c r="A125" s="15" t="s">
        <v>25</v>
      </c>
      <c r="B125" s="127" t="str">
        <f>VLOOKUP($A125,'MG Universe'!$A$2:$R$9993,2)</f>
        <v>Dominion Resources, Inc.</v>
      </c>
      <c r="C125" s="15" t="str">
        <f>VLOOKUP($A125,'MG Universe'!$A$2:$R$9993,3)</f>
        <v>D</v>
      </c>
      <c r="D125" s="15" t="str">
        <f>VLOOKUP($A125,'MG Universe'!$A$2:$R$9993,4)</f>
        <v>S</v>
      </c>
      <c r="E125" s="15" t="str">
        <f>VLOOKUP($A125,'MG Universe'!$A$2:$R$9993,5)</f>
        <v>O</v>
      </c>
      <c r="F125" s="16" t="str">
        <f>VLOOKUP($A125,'MG Universe'!$A$2:$R$9993,6)</f>
        <v>SO</v>
      </c>
      <c r="G125" s="85">
        <f>VLOOKUP($A125,'MG Universe'!$A$2:$R$9993,7)</f>
        <v>42573</v>
      </c>
      <c r="H125" s="18">
        <f>VLOOKUP($A125,'MG Universe'!$A$2:$R$9993,8)</f>
        <v>51.21</v>
      </c>
      <c r="I125" s="18">
        <f>VLOOKUP($A125,'MG Universe'!$A$2:$R$9993,9)</f>
        <v>77.64</v>
      </c>
      <c r="J125" s="19">
        <f>VLOOKUP($A125,'MG Universe'!$A$2:$R$9993,10)</f>
        <v>1.5161</v>
      </c>
      <c r="K125" s="86">
        <f>VLOOKUP($A125,'MG Universe'!$A$2:$R$9993,11)</f>
        <v>26.32</v>
      </c>
      <c r="L125" s="19">
        <f>VLOOKUP($A125,'MG Universe'!$A$2:$R$9993,12)</f>
        <v>3.4000000000000002E-2</v>
      </c>
      <c r="M125" s="87">
        <f>VLOOKUP($A125,'MG Universe'!$A$2:$R$9993,13)</f>
        <v>0.3</v>
      </c>
      <c r="N125" s="88">
        <f>VLOOKUP($A125,'MG Universe'!$A$2:$R$9993,14)</f>
        <v>0.49</v>
      </c>
      <c r="O125" s="18">
        <f>VLOOKUP($A125,'MG Universe'!$A$2:$R$9993,15)</f>
        <v>-71.739999999999995</v>
      </c>
      <c r="P125" s="19">
        <f>VLOOKUP($A125,'MG Universe'!$A$2:$R$9993,16)</f>
        <v>8.9099999999999999E-2</v>
      </c>
      <c r="Q125" s="89">
        <f>VLOOKUP($A125,'MG Universe'!$A$2:$R$9993,17)</f>
        <v>13</v>
      </c>
      <c r="R125" s="18">
        <f>VLOOKUP($A125,'MG Universe'!$A$2:$R$9993,18)</f>
        <v>42.27</v>
      </c>
    </row>
    <row r="126" spans="1:18" x14ac:dyDescent="0.55000000000000004">
      <c r="A126" s="15" t="s">
        <v>362</v>
      </c>
      <c r="B126" s="127" t="str">
        <f>VLOOKUP($A126,'MG Universe'!$A$2:$R$9993,2)</f>
        <v>Delta Air Lines, Inc.</v>
      </c>
      <c r="C126" s="15" t="str">
        <f>VLOOKUP($A126,'MG Universe'!$A$2:$R$9993,3)</f>
        <v>C-</v>
      </c>
      <c r="D126" s="15" t="str">
        <f>VLOOKUP($A126,'MG Universe'!$A$2:$R$9993,4)</f>
        <v>S</v>
      </c>
      <c r="E126" s="15" t="str">
        <f>VLOOKUP($A126,'MG Universe'!$A$2:$R$9993,5)</f>
        <v>U</v>
      </c>
      <c r="F126" s="16" t="str">
        <f>VLOOKUP($A126,'MG Universe'!$A$2:$R$9993,6)</f>
        <v>SU</v>
      </c>
      <c r="G126" s="85">
        <f>VLOOKUP($A126,'MG Universe'!$A$2:$R$9993,7)</f>
        <v>42559</v>
      </c>
      <c r="H126" s="18">
        <f>VLOOKUP($A126,'MG Universe'!$A$2:$R$9993,8)</f>
        <v>201.82</v>
      </c>
      <c r="I126" s="18">
        <f>VLOOKUP($A126,'MG Universe'!$A$2:$R$9993,9)</f>
        <v>49.93</v>
      </c>
      <c r="J126" s="19">
        <f>VLOOKUP($A126,'MG Universe'!$A$2:$R$9993,10)</f>
        <v>0.24740000000000001</v>
      </c>
      <c r="K126" s="86">
        <f>VLOOKUP($A126,'MG Universe'!$A$2:$R$9993,11)</f>
        <v>9.5299999999999994</v>
      </c>
      <c r="L126" s="19">
        <f>VLOOKUP($A126,'MG Universe'!$A$2:$R$9993,12)</f>
        <v>0.01</v>
      </c>
      <c r="M126" s="87">
        <f>VLOOKUP($A126,'MG Universe'!$A$2:$R$9993,13)</f>
        <v>0.8</v>
      </c>
      <c r="N126" s="88">
        <f>VLOOKUP($A126,'MG Universe'!$A$2:$R$9993,14)</f>
        <v>0.51</v>
      </c>
      <c r="O126" s="18">
        <f>VLOOKUP($A126,'MG Universe'!$A$2:$R$9993,15)</f>
        <v>-42.03</v>
      </c>
      <c r="P126" s="19">
        <f>VLOOKUP($A126,'MG Universe'!$A$2:$R$9993,16)</f>
        <v>5.1000000000000004E-3</v>
      </c>
      <c r="Q126" s="89">
        <f>VLOOKUP($A126,'MG Universe'!$A$2:$R$9993,17)</f>
        <v>4</v>
      </c>
      <c r="R126" s="18">
        <f>VLOOKUP($A126,'MG Universe'!$A$2:$R$9993,18)</f>
        <v>42.87</v>
      </c>
    </row>
    <row r="127" spans="1:18" x14ac:dyDescent="0.55000000000000004">
      <c r="A127" s="15" t="s">
        <v>364</v>
      </c>
      <c r="B127" s="127" t="str">
        <f>VLOOKUP($A127,'MG Universe'!$A$2:$R$9993,2)</f>
        <v>E I Du Pont De Nemours And Co</v>
      </c>
      <c r="C127" s="15" t="str">
        <f>VLOOKUP($A127,'MG Universe'!$A$2:$R$9993,3)</f>
        <v>C</v>
      </c>
      <c r="D127" s="15" t="str">
        <f>VLOOKUP($A127,'MG Universe'!$A$2:$R$9993,4)</f>
        <v>E</v>
      </c>
      <c r="E127" s="15" t="str">
        <f>VLOOKUP($A127,'MG Universe'!$A$2:$R$9993,5)</f>
        <v>O</v>
      </c>
      <c r="F127" s="16" t="str">
        <f>VLOOKUP($A127,'MG Universe'!$A$2:$R$9993,6)</f>
        <v>EO</v>
      </c>
      <c r="G127" s="85">
        <f>VLOOKUP($A127,'MG Universe'!$A$2:$R$9993,7)</f>
        <v>42610</v>
      </c>
      <c r="H127" s="18">
        <f>VLOOKUP($A127,'MG Universe'!$A$2:$R$9993,8)</f>
        <v>36.35</v>
      </c>
      <c r="I127" s="18">
        <f>VLOOKUP($A127,'MG Universe'!$A$2:$R$9993,9)</f>
        <v>78.540000000000006</v>
      </c>
      <c r="J127" s="19">
        <f>VLOOKUP($A127,'MG Universe'!$A$2:$R$9993,10)</f>
        <v>2.1606999999999998</v>
      </c>
      <c r="K127" s="86">
        <f>VLOOKUP($A127,'MG Universe'!$A$2:$R$9993,11)</f>
        <v>23.87</v>
      </c>
      <c r="L127" s="19">
        <f>VLOOKUP($A127,'MG Universe'!$A$2:$R$9993,12)</f>
        <v>1.9400000000000001E-2</v>
      </c>
      <c r="M127" s="87">
        <f>VLOOKUP($A127,'MG Universe'!$A$2:$R$9993,13)</f>
        <v>1.7</v>
      </c>
      <c r="N127" s="88">
        <f>VLOOKUP($A127,'MG Universe'!$A$2:$R$9993,14)</f>
        <v>2.16</v>
      </c>
      <c r="O127" s="18">
        <f>VLOOKUP($A127,'MG Universe'!$A$2:$R$9993,15)</f>
        <v>-15.74</v>
      </c>
      <c r="P127" s="19">
        <f>VLOOKUP($A127,'MG Universe'!$A$2:$R$9993,16)</f>
        <v>7.6899999999999996E-2</v>
      </c>
      <c r="Q127" s="89">
        <f>VLOOKUP($A127,'MG Universe'!$A$2:$R$9993,17)</f>
        <v>0</v>
      </c>
      <c r="R127" s="18">
        <f>VLOOKUP($A127,'MG Universe'!$A$2:$R$9993,18)</f>
        <v>28.57</v>
      </c>
    </row>
    <row r="128" spans="1:18" x14ac:dyDescent="0.55000000000000004">
      <c r="A128" s="15" t="s">
        <v>366</v>
      </c>
      <c r="B128" s="127" t="str">
        <f>VLOOKUP($A128,'MG Universe'!$A$2:$R$9993,2)</f>
        <v>Deere &amp; Company</v>
      </c>
      <c r="C128" s="15" t="str">
        <f>VLOOKUP($A128,'MG Universe'!$A$2:$R$9993,3)</f>
        <v>B-</v>
      </c>
      <c r="D128" s="15" t="str">
        <f>VLOOKUP($A128,'MG Universe'!$A$2:$R$9993,4)</f>
        <v>D</v>
      </c>
      <c r="E128" s="15" t="str">
        <f>VLOOKUP($A128,'MG Universe'!$A$2:$R$9993,5)</f>
        <v>O</v>
      </c>
      <c r="F128" s="16" t="str">
        <f>VLOOKUP($A128,'MG Universe'!$A$2:$R$9993,6)</f>
        <v>DO</v>
      </c>
      <c r="G128" s="85">
        <f>VLOOKUP($A128,'MG Universe'!$A$2:$R$9993,7)</f>
        <v>42545</v>
      </c>
      <c r="H128" s="18">
        <f>VLOOKUP($A128,'MG Universe'!$A$2:$R$9993,8)</f>
        <v>68.11</v>
      </c>
      <c r="I128" s="18">
        <f>VLOOKUP($A128,'MG Universe'!$A$2:$R$9993,9)</f>
        <v>109.49</v>
      </c>
      <c r="J128" s="19">
        <f>VLOOKUP($A128,'MG Universe'!$A$2:$R$9993,10)</f>
        <v>1.6074999999999999</v>
      </c>
      <c r="K128" s="86">
        <f>VLOOKUP($A128,'MG Universe'!$A$2:$R$9993,11)</f>
        <v>17.55</v>
      </c>
      <c r="L128" s="19">
        <f>VLOOKUP($A128,'MG Universe'!$A$2:$R$9993,12)</f>
        <v>2.1899999999999999E-2</v>
      </c>
      <c r="M128" s="87">
        <f>VLOOKUP($A128,'MG Universe'!$A$2:$R$9993,13)</f>
        <v>0.7</v>
      </c>
      <c r="N128" s="88">
        <f>VLOOKUP($A128,'MG Universe'!$A$2:$R$9993,14)</f>
        <v>2.1</v>
      </c>
      <c r="O128" s="18">
        <f>VLOOKUP($A128,'MG Universe'!$A$2:$R$9993,15)</f>
        <v>-29.52</v>
      </c>
      <c r="P128" s="19">
        <f>VLOOKUP($A128,'MG Universe'!$A$2:$R$9993,16)</f>
        <v>4.5199999999999997E-2</v>
      </c>
      <c r="Q128" s="89">
        <f>VLOOKUP($A128,'MG Universe'!$A$2:$R$9993,17)</f>
        <v>13</v>
      </c>
      <c r="R128" s="18">
        <f>VLOOKUP($A128,'MG Universe'!$A$2:$R$9993,18)</f>
        <v>43.86</v>
      </c>
    </row>
    <row r="129" spans="1:18" x14ac:dyDescent="0.55000000000000004">
      <c r="A129" s="15" t="s">
        <v>368</v>
      </c>
      <c r="B129" s="127" t="str">
        <f>VLOOKUP($A129,'MG Universe'!$A$2:$R$9993,2)</f>
        <v>Discover Financial Services</v>
      </c>
      <c r="C129" s="15" t="str">
        <f>VLOOKUP($A129,'MG Universe'!$A$2:$R$9993,3)</f>
        <v>B</v>
      </c>
      <c r="D129" s="15" t="str">
        <f>VLOOKUP($A129,'MG Universe'!$A$2:$R$9993,4)</f>
        <v>D</v>
      </c>
      <c r="E129" s="15" t="str">
        <f>VLOOKUP($A129,'MG Universe'!$A$2:$R$9993,5)</f>
        <v>U</v>
      </c>
      <c r="F129" s="16" t="str">
        <f>VLOOKUP($A129,'MG Universe'!$A$2:$R$9993,6)</f>
        <v>DU</v>
      </c>
      <c r="G129" s="85">
        <f>VLOOKUP($A129,'MG Universe'!$A$2:$R$9993,7)</f>
        <v>42763</v>
      </c>
      <c r="H129" s="18">
        <f>VLOOKUP($A129,'MG Universe'!$A$2:$R$9993,8)</f>
        <v>109.91</v>
      </c>
      <c r="I129" s="18">
        <f>VLOOKUP($A129,'MG Universe'!$A$2:$R$9993,9)</f>
        <v>71.14</v>
      </c>
      <c r="J129" s="19">
        <f>VLOOKUP($A129,'MG Universe'!$A$2:$R$9993,10)</f>
        <v>0.64729999999999999</v>
      </c>
      <c r="K129" s="86">
        <f>VLOOKUP($A129,'MG Universe'!$A$2:$R$9993,11)</f>
        <v>12.93</v>
      </c>
      <c r="L129" s="19">
        <f>VLOOKUP($A129,'MG Universe'!$A$2:$R$9993,12)</f>
        <v>1.6299999999999999E-2</v>
      </c>
      <c r="M129" s="87">
        <f>VLOOKUP($A129,'MG Universe'!$A$2:$R$9993,13)</f>
        <v>1.4</v>
      </c>
      <c r="N129" s="88" t="str">
        <f>VLOOKUP($A129,'MG Universe'!$A$2:$R$9993,14)</f>
        <v>N/A</v>
      </c>
      <c r="O129" s="18" t="str">
        <f>VLOOKUP($A129,'MG Universe'!$A$2:$R$9993,15)</f>
        <v>N/A</v>
      </c>
      <c r="P129" s="19">
        <f>VLOOKUP($A129,'MG Universe'!$A$2:$R$9993,16)</f>
        <v>2.2200000000000001E-2</v>
      </c>
      <c r="Q129" s="89">
        <f>VLOOKUP($A129,'MG Universe'!$A$2:$R$9993,17)</f>
        <v>7</v>
      </c>
      <c r="R129" s="18">
        <f>VLOOKUP($A129,'MG Universe'!$A$2:$R$9993,18)</f>
        <v>62.08</v>
      </c>
    </row>
    <row r="130" spans="1:18" x14ac:dyDescent="0.55000000000000004">
      <c r="A130" s="15" t="s">
        <v>370</v>
      </c>
      <c r="B130" s="127" t="str">
        <f>VLOOKUP($A130,'MG Universe'!$A$2:$R$9993,2)</f>
        <v>Dollar General Corp.</v>
      </c>
      <c r="C130" s="15" t="str">
        <f>VLOOKUP($A130,'MG Universe'!$A$2:$R$9993,3)</f>
        <v>B-</v>
      </c>
      <c r="D130" s="15" t="str">
        <f>VLOOKUP($A130,'MG Universe'!$A$2:$R$9993,4)</f>
        <v>E</v>
      </c>
      <c r="E130" s="15" t="str">
        <f>VLOOKUP($A130,'MG Universe'!$A$2:$R$9993,5)</f>
        <v>U</v>
      </c>
      <c r="F130" s="16" t="str">
        <f>VLOOKUP($A130,'MG Universe'!$A$2:$R$9993,6)</f>
        <v>EU</v>
      </c>
      <c r="G130" s="85">
        <f>VLOOKUP($A130,'MG Universe'!$A$2:$R$9993,7)</f>
        <v>42586</v>
      </c>
      <c r="H130" s="18">
        <f>VLOOKUP($A130,'MG Universe'!$A$2:$R$9993,8)</f>
        <v>136.62</v>
      </c>
      <c r="I130" s="18">
        <f>VLOOKUP($A130,'MG Universe'!$A$2:$R$9993,9)</f>
        <v>73.02</v>
      </c>
      <c r="J130" s="19">
        <f>VLOOKUP($A130,'MG Universe'!$A$2:$R$9993,10)</f>
        <v>0.53449999999999998</v>
      </c>
      <c r="K130" s="86">
        <f>VLOOKUP($A130,'MG Universe'!$A$2:$R$9993,11)</f>
        <v>18.72</v>
      </c>
      <c r="L130" s="19">
        <f>VLOOKUP($A130,'MG Universe'!$A$2:$R$9993,12)</f>
        <v>1.2500000000000001E-2</v>
      </c>
      <c r="M130" s="87">
        <f>VLOOKUP($A130,'MG Universe'!$A$2:$R$9993,13)</f>
        <v>0.8</v>
      </c>
      <c r="N130" s="88">
        <f>VLOOKUP($A130,'MG Universe'!$A$2:$R$9993,14)</f>
        <v>1.73</v>
      </c>
      <c r="O130" s="18">
        <f>VLOOKUP($A130,'MG Universe'!$A$2:$R$9993,15)</f>
        <v>-8.5399999999999991</v>
      </c>
      <c r="P130" s="19">
        <f>VLOOKUP($A130,'MG Universe'!$A$2:$R$9993,16)</f>
        <v>5.11E-2</v>
      </c>
      <c r="Q130" s="89">
        <f>VLOOKUP($A130,'MG Universe'!$A$2:$R$9993,17)</f>
        <v>2</v>
      </c>
      <c r="R130" s="18">
        <f>VLOOKUP($A130,'MG Universe'!$A$2:$R$9993,18)</f>
        <v>44.12</v>
      </c>
    </row>
    <row r="131" spans="1:18" x14ac:dyDescent="0.55000000000000004">
      <c r="A131" s="15" t="s">
        <v>372</v>
      </c>
      <c r="B131" s="127" t="str">
        <f>VLOOKUP($A131,'MG Universe'!$A$2:$R$9993,2)</f>
        <v>Quest Diagnostics Inc</v>
      </c>
      <c r="C131" s="15" t="str">
        <f>VLOOKUP($A131,'MG Universe'!$A$2:$R$9993,3)</f>
        <v>B-</v>
      </c>
      <c r="D131" s="15" t="str">
        <f>VLOOKUP($A131,'MG Universe'!$A$2:$R$9993,4)</f>
        <v>D</v>
      </c>
      <c r="E131" s="15" t="str">
        <f>VLOOKUP($A131,'MG Universe'!$A$2:$R$9993,5)</f>
        <v>F</v>
      </c>
      <c r="F131" s="16" t="str">
        <f>VLOOKUP($A131,'MG Universe'!$A$2:$R$9993,6)</f>
        <v>DF</v>
      </c>
      <c r="G131" s="85">
        <f>VLOOKUP($A131,'MG Universe'!$A$2:$R$9993,7)</f>
        <v>42579</v>
      </c>
      <c r="H131" s="18">
        <f>VLOOKUP($A131,'MG Universe'!$A$2:$R$9993,8)</f>
        <v>91.91</v>
      </c>
      <c r="I131" s="18">
        <f>VLOOKUP($A131,'MG Universe'!$A$2:$R$9993,9)</f>
        <v>97.44</v>
      </c>
      <c r="J131" s="19">
        <f>VLOOKUP($A131,'MG Universe'!$A$2:$R$9993,10)</f>
        <v>1.0602</v>
      </c>
      <c r="K131" s="86">
        <f>VLOOKUP($A131,'MG Universe'!$A$2:$R$9993,11)</f>
        <v>20.64</v>
      </c>
      <c r="L131" s="19">
        <f>VLOOKUP($A131,'MG Universe'!$A$2:$R$9993,12)</f>
        <v>1.6E-2</v>
      </c>
      <c r="M131" s="87">
        <f>VLOOKUP($A131,'MG Universe'!$A$2:$R$9993,13)</f>
        <v>0.7</v>
      </c>
      <c r="N131" s="88">
        <f>VLOOKUP($A131,'MG Universe'!$A$2:$R$9993,14)</f>
        <v>1.36</v>
      </c>
      <c r="O131" s="18">
        <f>VLOOKUP($A131,'MG Universe'!$A$2:$R$9993,15)</f>
        <v>-28.61</v>
      </c>
      <c r="P131" s="19">
        <f>VLOOKUP($A131,'MG Universe'!$A$2:$R$9993,16)</f>
        <v>6.0699999999999997E-2</v>
      </c>
      <c r="Q131" s="89">
        <f>VLOOKUP($A131,'MG Universe'!$A$2:$R$9993,17)</f>
        <v>2</v>
      </c>
      <c r="R131" s="18">
        <f>VLOOKUP($A131,'MG Universe'!$A$2:$R$9993,18)</f>
        <v>60.49</v>
      </c>
    </row>
    <row r="132" spans="1:18" x14ac:dyDescent="0.55000000000000004">
      <c r="A132" s="15" t="s">
        <v>374</v>
      </c>
      <c r="B132" s="127" t="str">
        <f>VLOOKUP($A132,'MG Universe'!$A$2:$R$9993,2)</f>
        <v>D.R. Horton, Inc.</v>
      </c>
      <c r="C132" s="15" t="str">
        <f>VLOOKUP($A132,'MG Universe'!$A$2:$R$9993,3)</f>
        <v>B+</v>
      </c>
      <c r="D132" s="15" t="str">
        <f>VLOOKUP($A132,'MG Universe'!$A$2:$R$9993,4)</f>
        <v>E</v>
      </c>
      <c r="E132" s="15" t="str">
        <f>VLOOKUP($A132,'MG Universe'!$A$2:$R$9993,5)</f>
        <v>U</v>
      </c>
      <c r="F132" s="16" t="str">
        <f>VLOOKUP($A132,'MG Universe'!$A$2:$R$9993,6)</f>
        <v>EU</v>
      </c>
      <c r="G132" s="85">
        <f>VLOOKUP($A132,'MG Universe'!$A$2:$R$9993,7)</f>
        <v>42746</v>
      </c>
      <c r="H132" s="18">
        <f>VLOOKUP($A132,'MG Universe'!$A$2:$R$9993,8)</f>
        <v>70.209999999999994</v>
      </c>
      <c r="I132" s="18">
        <f>VLOOKUP($A132,'MG Universe'!$A$2:$R$9993,9)</f>
        <v>32</v>
      </c>
      <c r="J132" s="19">
        <f>VLOOKUP($A132,'MG Universe'!$A$2:$R$9993,10)</f>
        <v>0.45579999999999998</v>
      </c>
      <c r="K132" s="86">
        <f>VLOOKUP($A132,'MG Universe'!$A$2:$R$9993,11)</f>
        <v>14.68</v>
      </c>
      <c r="L132" s="19">
        <f>VLOOKUP($A132,'MG Universe'!$A$2:$R$9993,12)</f>
        <v>0.01</v>
      </c>
      <c r="M132" s="87">
        <f>VLOOKUP($A132,'MG Universe'!$A$2:$R$9993,13)</f>
        <v>1.1000000000000001</v>
      </c>
      <c r="N132" s="88">
        <f>VLOOKUP($A132,'MG Universe'!$A$2:$R$9993,14)</f>
        <v>6.64</v>
      </c>
      <c r="O132" s="18">
        <f>VLOOKUP($A132,'MG Universe'!$A$2:$R$9993,15)</f>
        <v>13.03</v>
      </c>
      <c r="P132" s="19">
        <f>VLOOKUP($A132,'MG Universe'!$A$2:$R$9993,16)</f>
        <v>3.09E-2</v>
      </c>
      <c r="Q132" s="89">
        <f>VLOOKUP($A132,'MG Universe'!$A$2:$R$9993,17)</f>
        <v>4</v>
      </c>
      <c r="R132" s="18">
        <f>VLOOKUP($A132,'MG Universe'!$A$2:$R$9993,18)</f>
        <v>32.39</v>
      </c>
    </row>
    <row r="133" spans="1:18" x14ac:dyDescent="0.55000000000000004">
      <c r="A133" s="15" t="s">
        <v>376</v>
      </c>
      <c r="B133" s="127" t="str">
        <f>VLOOKUP($A133,'MG Universe'!$A$2:$R$9993,2)</f>
        <v>Danaher Corporation</v>
      </c>
      <c r="C133" s="15" t="str">
        <f>VLOOKUP($A133,'MG Universe'!$A$2:$R$9993,3)</f>
        <v>D</v>
      </c>
      <c r="D133" s="15" t="str">
        <f>VLOOKUP($A133,'MG Universe'!$A$2:$R$9993,4)</f>
        <v>S</v>
      </c>
      <c r="E133" s="15" t="str">
        <f>VLOOKUP($A133,'MG Universe'!$A$2:$R$9993,5)</f>
        <v>O</v>
      </c>
      <c r="F133" s="16" t="str">
        <f>VLOOKUP($A133,'MG Universe'!$A$2:$R$9993,6)</f>
        <v>SO</v>
      </c>
      <c r="G133" s="85">
        <f>VLOOKUP($A133,'MG Universe'!$A$2:$R$9993,7)</f>
        <v>42791</v>
      </c>
      <c r="H133" s="18">
        <f>VLOOKUP($A133,'MG Universe'!$A$2:$R$9993,8)</f>
        <v>59.28</v>
      </c>
      <c r="I133" s="18">
        <f>VLOOKUP($A133,'MG Universe'!$A$2:$R$9993,9)</f>
        <v>85.55</v>
      </c>
      <c r="J133" s="19">
        <f>VLOOKUP($A133,'MG Universe'!$A$2:$R$9993,10)</f>
        <v>1.4432</v>
      </c>
      <c r="K133" s="86">
        <f>VLOOKUP($A133,'MG Universe'!$A$2:$R$9993,11)</f>
        <v>21.6</v>
      </c>
      <c r="L133" s="19">
        <f>VLOOKUP($A133,'MG Universe'!$A$2:$R$9993,12)</f>
        <v>6.7000000000000002E-3</v>
      </c>
      <c r="M133" s="87">
        <f>VLOOKUP($A133,'MG Universe'!$A$2:$R$9993,13)</f>
        <v>1</v>
      </c>
      <c r="N133" s="88">
        <f>VLOOKUP($A133,'MG Universe'!$A$2:$R$9993,14)</f>
        <v>0.97</v>
      </c>
      <c r="O133" s="18">
        <f>VLOOKUP($A133,'MG Universe'!$A$2:$R$9993,15)</f>
        <v>-22.33</v>
      </c>
      <c r="P133" s="19">
        <f>VLOOKUP($A133,'MG Universe'!$A$2:$R$9993,16)</f>
        <v>6.5500000000000003E-2</v>
      </c>
      <c r="Q133" s="89">
        <f>VLOOKUP($A133,'MG Universe'!$A$2:$R$9993,17)</f>
        <v>4</v>
      </c>
      <c r="R133" s="18">
        <f>VLOOKUP($A133,'MG Universe'!$A$2:$R$9993,18)</f>
        <v>53.93</v>
      </c>
    </row>
    <row r="134" spans="1:18" x14ac:dyDescent="0.55000000000000004">
      <c r="A134" s="15" t="s">
        <v>378</v>
      </c>
      <c r="B134" s="127" t="str">
        <f>VLOOKUP($A134,'MG Universe'!$A$2:$R$9993,2)</f>
        <v>Walt Disney Co</v>
      </c>
      <c r="C134" s="15" t="str">
        <f>VLOOKUP($A134,'MG Universe'!$A$2:$R$9993,3)</f>
        <v>C-</v>
      </c>
      <c r="D134" s="15" t="str">
        <f>VLOOKUP($A134,'MG Universe'!$A$2:$R$9993,4)</f>
        <v>S</v>
      </c>
      <c r="E134" s="15" t="str">
        <f>VLOOKUP($A134,'MG Universe'!$A$2:$R$9993,5)</f>
        <v>U</v>
      </c>
      <c r="F134" s="16" t="str">
        <f>VLOOKUP($A134,'MG Universe'!$A$2:$R$9993,6)</f>
        <v>SU</v>
      </c>
      <c r="G134" s="85">
        <f>VLOOKUP($A134,'MG Universe'!$A$2:$R$9993,7)</f>
        <v>42348</v>
      </c>
      <c r="H134" s="18">
        <f>VLOOKUP($A134,'MG Universe'!$A$2:$R$9993,8)</f>
        <v>157.29</v>
      </c>
      <c r="I134" s="18">
        <f>VLOOKUP($A134,'MG Universe'!$A$2:$R$9993,9)</f>
        <v>110.09</v>
      </c>
      <c r="J134" s="19">
        <f>VLOOKUP($A134,'MG Universe'!$A$2:$R$9993,10)</f>
        <v>0.69989999999999997</v>
      </c>
      <c r="K134" s="86">
        <f>VLOOKUP($A134,'MG Universe'!$A$2:$R$9993,11)</f>
        <v>23.78</v>
      </c>
      <c r="L134" s="19">
        <f>VLOOKUP($A134,'MG Universe'!$A$2:$R$9993,12)</f>
        <v>1.24E-2</v>
      </c>
      <c r="M134" s="87">
        <f>VLOOKUP($A134,'MG Universe'!$A$2:$R$9993,13)</f>
        <v>1.3</v>
      </c>
      <c r="N134" s="88">
        <f>VLOOKUP($A134,'MG Universe'!$A$2:$R$9993,14)</f>
        <v>1.03</v>
      </c>
      <c r="O134" s="18">
        <f>VLOOKUP($A134,'MG Universe'!$A$2:$R$9993,15)</f>
        <v>-15.88</v>
      </c>
      <c r="P134" s="19">
        <f>VLOOKUP($A134,'MG Universe'!$A$2:$R$9993,16)</f>
        <v>7.6399999999999996E-2</v>
      </c>
      <c r="Q134" s="89">
        <f>VLOOKUP($A134,'MG Universe'!$A$2:$R$9993,17)</f>
        <v>6</v>
      </c>
      <c r="R134" s="18">
        <f>VLOOKUP($A134,'MG Universe'!$A$2:$R$9993,18)</f>
        <v>58.42</v>
      </c>
    </row>
    <row r="135" spans="1:18" x14ac:dyDescent="0.55000000000000004">
      <c r="A135" s="15" t="s">
        <v>380</v>
      </c>
      <c r="B135" s="127" t="str">
        <f>VLOOKUP($A135,'MG Universe'!$A$2:$R$9993,2)</f>
        <v>Discovery Communications Inc.</v>
      </c>
      <c r="C135" s="15" t="str">
        <f>VLOOKUP($A135,'MG Universe'!$A$2:$R$9993,3)</f>
        <v>C-</v>
      </c>
      <c r="D135" s="15" t="str">
        <f>VLOOKUP($A135,'MG Universe'!$A$2:$R$9993,4)</f>
        <v>S</v>
      </c>
      <c r="E135" s="15" t="str">
        <f>VLOOKUP($A135,'MG Universe'!$A$2:$R$9993,5)</f>
        <v>U</v>
      </c>
      <c r="F135" s="16" t="str">
        <f>VLOOKUP($A135,'MG Universe'!$A$2:$R$9993,6)</f>
        <v>SU</v>
      </c>
      <c r="G135" s="85">
        <f>VLOOKUP($A135,'MG Universe'!$A$2:$R$9993,7)</f>
        <v>42583</v>
      </c>
      <c r="H135" s="18">
        <f>VLOOKUP($A135,'MG Universe'!$A$2:$R$9993,8)</f>
        <v>40.1</v>
      </c>
      <c r="I135" s="18">
        <f>VLOOKUP($A135,'MG Universe'!$A$2:$R$9993,9)</f>
        <v>28.76</v>
      </c>
      <c r="J135" s="19">
        <f>VLOOKUP($A135,'MG Universe'!$A$2:$R$9993,10)</f>
        <v>0.71719999999999995</v>
      </c>
      <c r="K135" s="86">
        <f>VLOOKUP($A135,'MG Universe'!$A$2:$R$9993,11)</f>
        <v>17.64</v>
      </c>
      <c r="L135" s="19">
        <f>VLOOKUP($A135,'MG Universe'!$A$2:$R$9993,12)</f>
        <v>0</v>
      </c>
      <c r="M135" s="87">
        <f>VLOOKUP($A135,'MG Universe'!$A$2:$R$9993,13)</f>
        <v>1.6</v>
      </c>
      <c r="N135" s="88">
        <f>VLOOKUP($A135,'MG Universe'!$A$2:$R$9993,14)</f>
        <v>1.94</v>
      </c>
      <c r="O135" s="18">
        <f>VLOOKUP($A135,'MG Universe'!$A$2:$R$9993,15)</f>
        <v>-12.45</v>
      </c>
      <c r="P135" s="19">
        <f>VLOOKUP($A135,'MG Universe'!$A$2:$R$9993,16)</f>
        <v>4.5699999999999998E-2</v>
      </c>
      <c r="Q135" s="89">
        <f>VLOOKUP($A135,'MG Universe'!$A$2:$R$9993,17)</f>
        <v>0</v>
      </c>
      <c r="R135" s="18">
        <f>VLOOKUP($A135,'MG Universe'!$A$2:$R$9993,18)</f>
        <v>22.86</v>
      </c>
    </row>
    <row r="136" spans="1:18" x14ac:dyDescent="0.55000000000000004">
      <c r="A136" s="15" t="s">
        <v>382</v>
      </c>
      <c r="B136" s="127" t="str">
        <f>VLOOKUP($A136,'MG Universe'!$A$2:$R$9993,2)</f>
        <v>Discovery Communications Inc.</v>
      </c>
      <c r="C136" s="15" t="str">
        <f>VLOOKUP($A136,'MG Universe'!$A$2:$R$9993,3)</f>
        <v>C-</v>
      </c>
      <c r="D136" s="15" t="str">
        <f>VLOOKUP($A136,'MG Universe'!$A$2:$R$9993,4)</f>
        <v>S</v>
      </c>
      <c r="E136" s="15" t="str">
        <f>VLOOKUP($A136,'MG Universe'!$A$2:$R$9993,5)</f>
        <v>U</v>
      </c>
      <c r="F136" s="16" t="str">
        <f>VLOOKUP($A136,'MG Universe'!$A$2:$R$9993,6)</f>
        <v>SU</v>
      </c>
      <c r="G136" s="85">
        <f>VLOOKUP($A136,'MG Universe'!$A$2:$R$9993,7)</f>
        <v>42583</v>
      </c>
      <c r="H136" s="18">
        <f>VLOOKUP($A136,'MG Universe'!$A$2:$R$9993,8)</f>
        <v>40.1</v>
      </c>
      <c r="I136" s="18">
        <f>VLOOKUP($A136,'MG Universe'!$A$2:$R$9993,9)</f>
        <v>28.07</v>
      </c>
      <c r="J136" s="19">
        <f>VLOOKUP($A136,'MG Universe'!$A$2:$R$9993,10)</f>
        <v>0.7</v>
      </c>
      <c r="K136" s="86">
        <f>VLOOKUP($A136,'MG Universe'!$A$2:$R$9993,11)</f>
        <v>17.22</v>
      </c>
      <c r="L136" s="19">
        <f>VLOOKUP($A136,'MG Universe'!$A$2:$R$9993,12)</f>
        <v>0</v>
      </c>
      <c r="M136" s="87">
        <f>VLOOKUP($A136,'MG Universe'!$A$2:$R$9993,13)</f>
        <v>1.5</v>
      </c>
      <c r="N136" s="88">
        <f>VLOOKUP($A136,'MG Universe'!$A$2:$R$9993,14)</f>
        <v>1.94</v>
      </c>
      <c r="O136" s="18">
        <f>VLOOKUP($A136,'MG Universe'!$A$2:$R$9993,15)</f>
        <v>-12.45</v>
      </c>
      <c r="P136" s="19">
        <f>VLOOKUP($A136,'MG Universe'!$A$2:$R$9993,16)</f>
        <v>4.36E-2</v>
      </c>
      <c r="Q136" s="89">
        <f>VLOOKUP($A136,'MG Universe'!$A$2:$R$9993,17)</f>
        <v>0</v>
      </c>
      <c r="R136" s="18">
        <f>VLOOKUP($A136,'MG Universe'!$A$2:$R$9993,18)</f>
        <v>22.86</v>
      </c>
    </row>
    <row r="137" spans="1:18" x14ac:dyDescent="0.55000000000000004">
      <c r="A137" s="15" t="s">
        <v>383</v>
      </c>
      <c r="B137" s="127" t="str">
        <f>VLOOKUP($A137,'MG Universe'!$A$2:$R$9993,2)</f>
        <v>Delphi Automotive PLC</v>
      </c>
      <c r="C137" s="15" t="str">
        <f>VLOOKUP($A137,'MG Universe'!$A$2:$R$9993,3)</f>
        <v>C-</v>
      </c>
      <c r="D137" s="15" t="str">
        <f>VLOOKUP($A137,'MG Universe'!$A$2:$R$9993,4)</f>
        <v>S</v>
      </c>
      <c r="E137" s="15" t="str">
        <f>VLOOKUP($A137,'MG Universe'!$A$2:$R$9993,5)</f>
        <v>U</v>
      </c>
      <c r="F137" s="16" t="str">
        <f>VLOOKUP($A137,'MG Universe'!$A$2:$R$9993,6)</f>
        <v>SU</v>
      </c>
      <c r="G137" s="85">
        <f>VLOOKUP($A137,'MG Universe'!$A$2:$R$9993,7)</f>
        <v>42791</v>
      </c>
      <c r="H137" s="18">
        <f>VLOOKUP($A137,'MG Universe'!$A$2:$R$9993,8)</f>
        <v>170.59</v>
      </c>
      <c r="I137" s="18">
        <f>VLOOKUP($A137,'MG Universe'!$A$2:$R$9993,9)</f>
        <v>76.13</v>
      </c>
      <c r="J137" s="19">
        <f>VLOOKUP($A137,'MG Universe'!$A$2:$R$9993,10)</f>
        <v>0.44629999999999997</v>
      </c>
      <c r="K137" s="86">
        <f>VLOOKUP($A137,'MG Universe'!$A$2:$R$9993,11)</f>
        <v>14.7</v>
      </c>
      <c r="L137" s="19">
        <f>VLOOKUP($A137,'MG Universe'!$A$2:$R$9993,12)</f>
        <v>1.52E-2</v>
      </c>
      <c r="M137" s="87">
        <f>VLOOKUP($A137,'MG Universe'!$A$2:$R$9993,13)</f>
        <v>1.3</v>
      </c>
      <c r="N137" s="88">
        <f>VLOOKUP($A137,'MG Universe'!$A$2:$R$9993,14)</f>
        <v>1.31</v>
      </c>
      <c r="O137" s="18">
        <f>VLOOKUP($A137,'MG Universe'!$A$2:$R$9993,15)</f>
        <v>-16.34</v>
      </c>
      <c r="P137" s="19">
        <f>VLOOKUP($A137,'MG Universe'!$A$2:$R$9993,16)</f>
        <v>3.1E-2</v>
      </c>
      <c r="Q137" s="89">
        <f>VLOOKUP($A137,'MG Universe'!$A$2:$R$9993,17)</f>
        <v>2</v>
      </c>
      <c r="R137" s="18">
        <f>VLOOKUP($A137,'MG Universe'!$A$2:$R$9993,18)</f>
        <v>35.31</v>
      </c>
    </row>
    <row r="138" spans="1:18" x14ac:dyDescent="0.55000000000000004">
      <c r="A138" s="15" t="s">
        <v>1545</v>
      </c>
      <c r="B138" s="127" t="str">
        <f>VLOOKUP($A138,'MG Universe'!$A$2:$R$9993,2)</f>
        <v>Delphi Automotive PLC</v>
      </c>
      <c r="C138" s="15" t="str">
        <f>VLOOKUP($A138,'MG Universe'!$A$2:$R$9993,3)</f>
        <v>C-</v>
      </c>
      <c r="D138" s="15" t="str">
        <f>VLOOKUP($A138,'MG Universe'!$A$2:$R$9993,4)</f>
        <v>S</v>
      </c>
      <c r="E138" s="15" t="str">
        <f>VLOOKUP($A138,'MG Universe'!$A$2:$R$9993,5)</f>
        <v>U</v>
      </c>
      <c r="F138" s="16" t="str">
        <f>VLOOKUP($A138,'MG Universe'!$A$2:$R$9993,6)</f>
        <v>SU</v>
      </c>
      <c r="G138" s="85">
        <f>VLOOKUP($A138,'MG Universe'!$A$2:$R$9993,7)</f>
        <v>42791</v>
      </c>
      <c r="H138" s="18">
        <f>VLOOKUP($A138,'MG Universe'!$A$2:$R$9993,8)</f>
        <v>170.59</v>
      </c>
      <c r="I138" s="18">
        <f>VLOOKUP($A138,'MG Universe'!$A$2:$R$9993,9)</f>
        <v>76.13</v>
      </c>
      <c r="J138" s="19">
        <f>VLOOKUP($A138,'MG Universe'!$A$2:$R$9993,10)</f>
        <v>0.44629999999999997</v>
      </c>
      <c r="K138" s="86">
        <f>VLOOKUP($A138,'MG Universe'!$A$2:$R$9993,11)</f>
        <v>14.7</v>
      </c>
      <c r="L138" s="19">
        <f>VLOOKUP($A138,'MG Universe'!$A$2:$R$9993,12)</f>
        <v>1.52E-2</v>
      </c>
      <c r="M138" s="87">
        <f>VLOOKUP($A138,'MG Universe'!$A$2:$R$9993,13)</f>
        <v>1.3</v>
      </c>
      <c r="N138" s="88">
        <f>VLOOKUP($A138,'MG Universe'!$A$2:$R$9993,14)</f>
        <v>1.31</v>
      </c>
      <c r="O138" s="18">
        <f>VLOOKUP($A138,'MG Universe'!$A$2:$R$9993,15)</f>
        <v>-16.34</v>
      </c>
      <c r="P138" s="19">
        <f>VLOOKUP($A138,'MG Universe'!$A$2:$R$9993,16)</f>
        <v>3.1E-2</v>
      </c>
      <c r="Q138" s="89">
        <f>VLOOKUP($A138,'MG Universe'!$A$2:$R$9993,17)</f>
        <v>2</v>
      </c>
      <c r="R138" s="18">
        <f>VLOOKUP($A138,'MG Universe'!$A$2:$R$9993,18)</f>
        <v>35.31</v>
      </c>
    </row>
    <row r="139" spans="1:18" x14ac:dyDescent="0.55000000000000004">
      <c r="A139" s="15" t="s">
        <v>385</v>
      </c>
      <c r="B139" s="127" t="str">
        <f>VLOOKUP($A139,'MG Universe'!$A$2:$R$9993,2)</f>
        <v>Dollar Tree, Inc.</v>
      </c>
      <c r="C139" s="15" t="str">
        <f>VLOOKUP($A139,'MG Universe'!$A$2:$R$9993,3)</f>
        <v>D</v>
      </c>
      <c r="D139" s="15" t="str">
        <f>VLOOKUP($A139,'MG Universe'!$A$2:$R$9993,4)</f>
        <v>S</v>
      </c>
      <c r="E139" s="15" t="str">
        <f>VLOOKUP($A139,'MG Universe'!$A$2:$R$9993,5)</f>
        <v>O</v>
      </c>
      <c r="F139" s="16" t="str">
        <f>VLOOKUP($A139,'MG Universe'!$A$2:$R$9993,6)</f>
        <v>SO</v>
      </c>
      <c r="G139" s="85">
        <f>VLOOKUP($A139,'MG Universe'!$A$2:$R$9993,7)</f>
        <v>42774</v>
      </c>
      <c r="H139" s="18">
        <f>VLOOKUP($A139,'MG Universe'!$A$2:$R$9993,8)</f>
        <v>52.92</v>
      </c>
      <c r="I139" s="18">
        <f>VLOOKUP($A139,'MG Universe'!$A$2:$R$9993,9)</f>
        <v>76.680000000000007</v>
      </c>
      <c r="J139" s="19">
        <f>VLOOKUP($A139,'MG Universe'!$A$2:$R$9993,10)</f>
        <v>1.4490000000000001</v>
      </c>
      <c r="K139" s="86">
        <f>VLOOKUP($A139,'MG Universe'!$A$2:$R$9993,11)</f>
        <v>28.61</v>
      </c>
      <c r="L139" s="19">
        <f>VLOOKUP($A139,'MG Universe'!$A$2:$R$9993,12)</f>
        <v>0</v>
      </c>
      <c r="M139" s="87">
        <f>VLOOKUP($A139,'MG Universe'!$A$2:$R$9993,13)</f>
        <v>0.6</v>
      </c>
      <c r="N139" s="88">
        <f>VLOOKUP($A139,'MG Universe'!$A$2:$R$9993,14)</f>
        <v>2.0299999999999998</v>
      </c>
      <c r="O139" s="18">
        <f>VLOOKUP($A139,'MG Universe'!$A$2:$R$9993,15)</f>
        <v>-28.72</v>
      </c>
      <c r="P139" s="19">
        <f>VLOOKUP($A139,'MG Universe'!$A$2:$R$9993,16)</f>
        <v>0.10059999999999999</v>
      </c>
      <c r="Q139" s="89">
        <f>VLOOKUP($A139,'MG Universe'!$A$2:$R$9993,17)</f>
        <v>0</v>
      </c>
      <c r="R139" s="18">
        <f>VLOOKUP($A139,'MG Universe'!$A$2:$R$9993,18)</f>
        <v>42.08</v>
      </c>
    </row>
    <row r="140" spans="1:18" x14ac:dyDescent="0.55000000000000004">
      <c r="A140" s="15" t="s">
        <v>387</v>
      </c>
      <c r="B140" s="127" t="str">
        <f>VLOOKUP($A140,'MG Universe'!$A$2:$R$9993,2)</f>
        <v>Dun &amp; Bradstreet Corp</v>
      </c>
      <c r="C140" s="15" t="str">
        <f>VLOOKUP($A140,'MG Universe'!$A$2:$R$9993,3)</f>
        <v>D</v>
      </c>
      <c r="D140" s="15" t="str">
        <f>VLOOKUP($A140,'MG Universe'!$A$2:$R$9993,4)</f>
        <v>S</v>
      </c>
      <c r="E140" s="15" t="str">
        <f>VLOOKUP($A140,'MG Universe'!$A$2:$R$9993,5)</f>
        <v>O</v>
      </c>
      <c r="F140" s="16" t="str">
        <f>VLOOKUP($A140,'MG Universe'!$A$2:$R$9993,6)</f>
        <v>SO</v>
      </c>
      <c r="G140" s="85">
        <f>VLOOKUP($A140,'MG Universe'!$A$2:$R$9993,7)</f>
        <v>42751</v>
      </c>
      <c r="H140" s="18">
        <f>VLOOKUP($A140,'MG Universe'!$A$2:$R$9993,8)</f>
        <v>33.4</v>
      </c>
      <c r="I140" s="18">
        <f>VLOOKUP($A140,'MG Universe'!$A$2:$R$9993,9)</f>
        <v>105.54</v>
      </c>
      <c r="J140" s="19">
        <f>VLOOKUP($A140,'MG Universe'!$A$2:$R$9993,10)</f>
        <v>3.1598999999999999</v>
      </c>
      <c r="K140" s="86">
        <f>VLOOKUP($A140,'MG Universe'!$A$2:$R$9993,11)</f>
        <v>19.91</v>
      </c>
      <c r="L140" s="19">
        <f>VLOOKUP($A140,'MG Universe'!$A$2:$R$9993,12)</f>
        <v>1.8100000000000002E-2</v>
      </c>
      <c r="M140" s="87">
        <f>VLOOKUP($A140,'MG Universe'!$A$2:$R$9993,13)</f>
        <v>1.4</v>
      </c>
      <c r="N140" s="88">
        <f>VLOOKUP($A140,'MG Universe'!$A$2:$R$9993,14)</f>
        <v>0.83</v>
      </c>
      <c r="O140" s="18">
        <f>VLOOKUP($A140,'MG Universe'!$A$2:$R$9993,15)</f>
        <v>-63.37</v>
      </c>
      <c r="P140" s="19">
        <f>VLOOKUP($A140,'MG Universe'!$A$2:$R$9993,16)</f>
        <v>5.7099999999999998E-2</v>
      </c>
      <c r="Q140" s="89">
        <f>VLOOKUP($A140,'MG Universe'!$A$2:$R$9993,17)</f>
        <v>10</v>
      </c>
      <c r="R140" s="18">
        <f>VLOOKUP($A140,'MG Universe'!$A$2:$R$9993,18)</f>
        <v>0</v>
      </c>
    </row>
    <row r="141" spans="1:18" x14ac:dyDescent="0.55000000000000004">
      <c r="A141" s="15" t="s">
        <v>392</v>
      </c>
      <c r="B141" s="127" t="str">
        <f>VLOOKUP($A141,'MG Universe'!$A$2:$R$9993,2)</f>
        <v>Dover Corp</v>
      </c>
      <c r="C141" s="15" t="str">
        <f>VLOOKUP($A141,'MG Universe'!$A$2:$R$9993,3)</f>
        <v>B+</v>
      </c>
      <c r="D141" s="15" t="str">
        <f>VLOOKUP($A141,'MG Universe'!$A$2:$R$9993,4)</f>
        <v>D</v>
      </c>
      <c r="E141" s="15" t="str">
        <f>VLOOKUP($A141,'MG Universe'!$A$2:$R$9993,5)</f>
        <v>O</v>
      </c>
      <c r="F141" s="16" t="str">
        <f>VLOOKUP($A141,'MG Universe'!$A$2:$R$9993,6)</f>
        <v>DO</v>
      </c>
      <c r="G141" s="85">
        <f>VLOOKUP($A141,'MG Universe'!$A$2:$R$9993,7)</f>
        <v>42559</v>
      </c>
      <c r="H141" s="18">
        <f>VLOOKUP($A141,'MG Universe'!$A$2:$R$9993,8)</f>
        <v>60.2</v>
      </c>
      <c r="I141" s="18">
        <f>VLOOKUP($A141,'MG Universe'!$A$2:$R$9993,9)</f>
        <v>80.099999999999994</v>
      </c>
      <c r="J141" s="19">
        <f>VLOOKUP($A141,'MG Universe'!$A$2:$R$9993,10)</f>
        <v>1.3306</v>
      </c>
      <c r="K141" s="86">
        <f>VLOOKUP($A141,'MG Universe'!$A$2:$R$9993,11)</f>
        <v>17.57</v>
      </c>
      <c r="L141" s="19">
        <f>VLOOKUP($A141,'MG Universe'!$A$2:$R$9993,12)</f>
        <v>2.07E-2</v>
      </c>
      <c r="M141" s="87">
        <f>VLOOKUP($A141,'MG Universe'!$A$2:$R$9993,13)</f>
        <v>1.2</v>
      </c>
      <c r="N141" s="88">
        <f>VLOOKUP($A141,'MG Universe'!$A$2:$R$9993,14)</f>
        <v>1.42</v>
      </c>
      <c r="O141" s="18">
        <f>VLOOKUP($A141,'MG Universe'!$A$2:$R$9993,15)</f>
        <v>-18.809999999999999</v>
      </c>
      <c r="P141" s="19">
        <f>VLOOKUP($A141,'MG Universe'!$A$2:$R$9993,16)</f>
        <v>4.53E-2</v>
      </c>
      <c r="Q141" s="89">
        <f>VLOOKUP($A141,'MG Universe'!$A$2:$R$9993,17)</f>
        <v>20</v>
      </c>
      <c r="R141" s="18">
        <f>VLOOKUP($A141,'MG Universe'!$A$2:$R$9993,18)</f>
        <v>42.39</v>
      </c>
    </row>
    <row r="142" spans="1:18" x14ac:dyDescent="0.55000000000000004">
      <c r="A142" s="15" t="s">
        <v>394</v>
      </c>
      <c r="B142" s="127" t="str">
        <f>VLOOKUP($A142,'MG Universe'!$A$2:$R$9993,2)</f>
        <v>Dow Chemical Co</v>
      </c>
      <c r="C142" s="15" t="str">
        <f>VLOOKUP($A142,'MG Universe'!$A$2:$R$9993,3)</f>
        <v>B+</v>
      </c>
      <c r="D142" s="15" t="str">
        <f>VLOOKUP($A142,'MG Universe'!$A$2:$R$9993,4)</f>
        <v>D</v>
      </c>
      <c r="E142" s="15" t="str">
        <f>VLOOKUP($A142,'MG Universe'!$A$2:$R$9993,5)</f>
        <v>U</v>
      </c>
      <c r="F142" s="16" t="str">
        <f>VLOOKUP($A142,'MG Universe'!$A$2:$R$9993,6)</f>
        <v>DU</v>
      </c>
      <c r="G142" s="85">
        <f>VLOOKUP($A142,'MG Universe'!$A$2:$R$9993,7)</f>
        <v>42552</v>
      </c>
      <c r="H142" s="18">
        <f>VLOOKUP($A142,'MG Universe'!$A$2:$R$9993,8)</f>
        <v>148.28</v>
      </c>
      <c r="I142" s="18">
        <f>VLOOKUP($A142,'MG Universe'!$A$2:$R$9993,9)</f>
        <v>62.26</v>
      </c>
      <c r="J142" s="19">
        <f>VLOOKUP($A142,'MG Universe'!$A$2:$R$9993,10)</f>
        <v>0.4199</v>
      </c>
      <c r="K142" s="86">
        <f>VLOOKUP($A142,'MG Universe'!$A$2:$R$9993,11)</f>
        <v>16.170000000000002</v>
      </c>
      <c r="L142" s="19">
        <f>VLOOKUP($A142,'MG Universe'!$A$2:$R$9993,12)</f>
        <v>2.8299999999999999E-2</v>
      </c>
      <c r="M142" s="87">
        <f>VLOOKUP($A142,'MG Universe'!$A$2:$R$9993,13)</f>
        <v>1.1000000000000001</v>
      </c>
      <c r="N142" s="88">
        <f>VLOOKUP($A142,'MG Universe'!$A$2:$R$9993,14)</f>
        <v>2</v>
      </c>
      <c r="O142" s="18">
        <f>VLOOKUP($A142,'MG Universe'!$A$2:$R$9993,15)</f>
        <v>-17.46</v>
      </c>
      <c r="P142" s="19">
        <f>VLOOKUP($A142,'MG Universe'!$A$2:$R$9993,16)</f>
        <v>3.8399999999999997E-2</v>
      </c>
      <c r="Q142" s="89">
        <f>VLOOKUP($A142,'MG Universe'!$A$2:$R$9993,17)</f>
        <v>6</v>
      </c>
      <c r="R142" s="18">
        <f>VLOOKUP($A142,'MG Universe'!$A$2:$R$9993,18)</f>
        <v>37.79</v>
      </c>
    </row>
    <row r="143" spans="1:18" x14ac:dyDescent="0.55000000000000004">
      <c r="A143" s="15" t="s">
        <v>396</v>
      </c>
      <c r="B143" s="127" t="str">
        <f>VLOOKUP($A143,'MG Universe'!$A$2:$R$9993,2)</f>
        <v>Dr Pepper Snapple Group Inc.</v>
      </c>
      <c r="C143" s="15" t="str">
        <f>VLOOKUP($A143,'MG Universe'!$A$2:$R$9993,3)</f>
        <v>C-</v>
      </c>
      <c r="D143" s="15" t="str">
        <f>VLOOKUP($A143,'MG Universe'!$A$2:$R$9993,4)</f>
        <v>S</v>
      </c>
      <c r="E143" s="15" t="str">
        <f>VLOOKUP($A143,'MG Universe'!$A$2:$R$9993,5)</f>
        <v>F</v>
      </c>
      <c r="F143" s="16" t="str">
        <f>VLOOKUP($A143,'MG Universe'!$A$2:$R$9993,6)</f>
        <v>SF</v>
      </c>
      <c r="G143" s="85">
        <f>VLOOKUP($A143,'MG Universe'!$A$2:$R$9993,7)</f>
        <v>42764</v>
      </c>
      <c r="H143" s="18">
        <f>VLOOKUP($A143,'MG Universe'!$A$2:$R$9993,8)</f>
        <v>111.79</v>
      </c>
      <c r="I143" s="18">
        <f>VLOOKUP($A143,'MG Universe'!$A$2:$R$9993,9)</f>
        <v>93.44</v>
      </c>
      <c r="J143" s="19">
        <f>VLOOKUP($A143,'MG Universe'!$A$2:$R$9993,10)</f>
        <v>0.83589999999999998</v>
      </c>
      <c r="K143" s="86">
        <f>VLOOKUP($A143,'MG Universe'!$A$2:$R$9993,11)</f>
        <v>23.78</v>
      </c>
      <c r="L143" s="19">
        <f>VLOOKUP($A143,'MG Universe'!$A$2:$R$9993,12)</f>
        <v>2.2200000000000001E-2</v>
      </c>
      <c r="M143" s="87">
        <f>VLOOKUP($A143,'MG Universe'!$A$2:$R$9993,13)</f>
        <v>0.6</v>
      </c>
      <c r="N143" s="88">
        <f>VLOOKUP($A143,'MG Universe'!$A$2:$R$9993,14)</f>
        <v>1.08</v>
      </c>
      <c r="O143" s="18">
        <f>VLOOKUP($A143,'MG Universe'!$A$2:$R$9993,15)</f>
        <v>-26.61</v>
      </c>
      <c r="P143" s="19">
        <f>VLOOKUP($A143,'MG Universe'!$A$2:$R$9993,16)</f>
        <v>7.6399999999999996E-2</v>
      </c>
      <c r="Q143" s="89">
        <f>VLOOKUP($A143,'MG Universe'!$A$2:$R$9993,17)</f>
        <v>8</v>
      </c>
      <c r="R143" s="18">
        <f>VLOOKUP($A143,'MG Universe'!$A$2:$R$9993,18)</f>
        <v>34.85</v>
      </c>
    </row>
    <row r="144" spans="1:18" x14ac:dyDescent="0.55000000000000004">
      <c r="A144" s="15" t="s">
        <v>398</v>
      </c>
      <c r="B144" s="127" t="str">
        <f>VLOOKUP($A144,'MG Universe'!$A$2:$R$9993,2)</f>
        <v>Darden Restaurants, Inc.</v>
      </c>
      <c r="C144" s="15" t="str">
        <f>VLOOKUP($A144,'MG Universe'!$A$2:$R$9993,3)</f>
        <v>D+</v>
      </c>
      <c r="D144" s="15" t="str">
        <f>VLOOKUP($A144,'MG Universe'!$A$2:$R$9993,4)</f>
        <v>S</v>
      </c>
      <c r="E144" s="15" t="str">
        <f>VLOOKUP($A144,'MG Universe'!$A$2:$R$9993,5)</f>
        <v>O</v>
      </c>
      <c r="F144" s="16" t="str">
        <f>VLOOKUP($A144,'MG Universe'!$A$2:$R$9993,6)</f>
        <v>SO</v>
      </c>
      <c r="G144" s="85">
        <f>VLOOKUP($A144,'MG Universe'!$A$2:$R$9993,7)</f>
        <v>42769</v>
      </c>
      <c r="H144" s="18">
        <f>VLOOKUP($A144,'MG Universe'!$A$2:$R$9993,8)</f>
        <v>44.06</v>
      </c>
      <c r="I144" s="18">
        <f>VLOOKUP($A144,'MG Universe'!$A$2:$R$9993,9)</f>
        <v>74.680000000000007</v>
      </c>
      <c r="J144" s="19">
        <f>VLOOKUP($A144,'MG Universe'!$A$2:$R$9993,10)</f>
        <v>1.6950000000000001</v>
      </c>
      <c r="K144" s="86">
        <f>VLOOKUP($A144,'MG Universe'!$A$2:$R$9993,11)</f>
        <v>20.63</v>
      </c>
      <c r="L144" s="19">
        <f>VLOOKUP($A144,'MG Universe'!$A$2:$R$9993,12)</f>
        <v>2.8400000000000002E-2</v>
      </c>
      <c r="M144" s="87">
        <f>VLOOKUP($A144,'MG Universe'!$A$2:$R$9993,13)</f>
        <v>0.3</v>
      </c>
      <c r="N144" s="88">
        <f>VLOOKUP($A144,'MG Universe'!$A$2:$R$9993,14)</f>
        <v>0.59</v>
      </c>
      <c r="O144" s="18">
        <f>VLOOKUP($A144,'MG Universe'!$A$2:$R$9993,15)</f>
        <v>-15.41</v>
      </c>
      <c r="P144" s="19">
        <f>VLOOKUP($A144,'MG Universe'!$A$2:$R$9993,16)</f>
        <v>6.0600000000000001E-2</v>
      </c>
      <c r="Q144" s="89">
        <f>VLOOKUP($A144,'MG Universe'!$A$2:$R$9993,17)</f>
        <v>1</v>
      </c>
      <c r="R144" s="18">
        <f>VLOOKUP($A144,'MG Universe'!$A$2:$R$9993,18)</f>
        <v>35.630000000000003</v>
      </c>
    </row>
    <row r="145" spans="1:18" x14ac:dyDescent="0.55000000000000004">
      <c r="A145" s="15" t="s">
        <v>400</v>
      </c>
      <c r="B145" s="127" t="str">
        <f>VLOOKUP($A145,'MG Universe'!$A$2:$R$9993,2)</f>
        <v>DTE Energy Co</v>
      </c>
      <c r="C145" s="15" t="str">
        <f>VLOOKUP($A145,'MG Universe'!$A$2:$R$9993,3)</f>
        <v>D+</v>
      </c>
      <c r="D145" s="15" t="str">
        <f>VLOOKUP($A145,'MG Universe'!$A$2:$R$9993,4)</f>
        <v>S</v>
      </c>
      <c r="E145" s="15" t="str">
        <f>VLOOKUP($A145,'MG Universe'!$A$2:$R$9993,5)</f>
        <v>O</v>
      </c>
      <c r="F145" s="16" t="str">
        <f>VLOOKUP($A145,'MG Universe'!$A$2:$R$9993,6)</f>
        <v>SO</v>
      </c>
      <c r="G145" s="85">
        <f>VLOOKUP($A145,'MG Universe'!$A$2:$R$9993,7)</f>
        <v>42563</v>
      </c>
      <c r="H145" s="18">
        <f>VLOOKUP($A145,'MG Universe'!$A$2:$R$9993,8)</f>
        <v>65.88</v>
      </c>
      <c r="I145" s="18">
        <f>VLOOKUP($A145,'MG Universe'!$A$2:$R$9993,9)</f>
        <v>101.38</v>
      </c>
      <c r="J145" s="19">
        <f>VLOOKUP($A145,'MG Universe'!$A$2:$R$9993,10)</f>
        <v>1.5388999999999999</v>
      </c>
      <c r="K145" s="86">
        <f>VLOOKUP($A145,'MG Universe'!$A$2:$R$9993,11)</f>
        <v>22.68</v>
      </c>
      <c r="L145" s="19">
        <f>VLOOKUP($A145,'MG Universe'!$A$2:$R$9993,12)</f>
        <v>2.8400000000000002E-2</v>
      </c>
      <c r="M145" s="87">
        <f>VLOOKUP($A145,'MG Universe'!$A$2:$R$9993,13)</f>
        <v>0.2</v>
      </c>
      <c r="N145" s="88">
        <f>VLOOKUP($A145,'MG Universe'!$A$2:$R$9993,14)</f>
        <v>1.07</v>
      </c>
      <c r="O145" s="18">
        <f>VLOOKUP($A145,'MG Universe'!$A$2:$R$9993,15)</f>
        <v>-96.19</v>
      </c>
      <c r="P145" s="19">
        <f>VLOOKUP($A145,'MG Universe'!$A$2:$R$9993,16)</f>
        <v>7.0900000000000005E-2</v>
      </c>
      <c r="Q145" s="89">
        <f>VLOOKUP($A145,'MG Universe'!$A$2:$R$9993,17)</f>
        <v>7</v>
      </c>
      <c r="R145" s="18">
        <f>VLOOKUP($A145,'MG Universe'!$A$2:$R$9993,18)</f>
        <v>73.89</v>
      </c>
    </row>
    <row r="146" spans="1:18" x14ac:dyDescent="0.55000000000000004">
      <c r="A146" s="15" t="s">
        <v>402</v>
      </c>
      <c r="B146" s="127" t="str">
        <f>VLOOKUP($A146,'MG Universe'!$A$2:$R$9993,2)</f>
        <v>Duke Energy Corp</v>
      </c>
      <c r="C146" s="15" t="str">
        <f>VLOOKUP($A146,'MG Universe'!$A$2:$R$9993,3)</f>
        <v>D+</v>
      </c>
      <c r="D146" s="15" t="str">
        <f>VLOOKUP($A146,'MG Universe'!$A$2:$R$9993,4)</f>
        <v>S</v>
      </c>
      <c r="E146" s="15" t="str">
        <f>VLOOKUP($A146,'MG Universe'!$A$2:$R$9993,5)</f>
        <v>O</v>
      </c>
      <c r="F146" s="16" t="str">
        <f>VLOOKUP($A146,'MG Universe'!$A$2:$R$9993,6)</f>
        <v>SO</v>
      </c>
      <c r="G146" s="85">
        <f>VLOOKUP($A146,'MG Universe'!$A$2:$R$9993,7)</f>
        <v>42780</v>
      </c>
      <c r="H146" s="18">
        <f>VLOOKUP($A146,'MG Universe'!$A$2:$R$9993,8)</f>
        <v>50.2</v>
      </c>
      <c r="I146" s="18">
        <f>VLOOKUP($A146,'MG Universe'!$A$2:$R$9993,9)</f>
        <v>82.55</v>
      </c>
      <c r="J146" s="19">
        <f>VLOOKUP($A146,'MG Universe'!$A$2:$R$9993,10)</f>
        <v>1.6444000000000001</v>
      </c>
      <c r="K146" s="86">
        <f>VLOOKUP($A146,'MG Universe'!$A$2:$R$9993,11)</f>
        <v>22.19</v>
      </c>
      <c r="L146" s="19">
        <f>VLOOKUP($A146,'MG Universe'!$A$2:$R$9993,12)</f>
        <v>4.0300000000000002E-2</v>
      </c>
      <c r="M146" s="87">
        <f>VLOOKUP($A146,'MG Universe'!$A$2:$R$9993,13)</f>
        <v>0.1</v>
      </c>
      <c r="N146" s="88">
        <f>VLOOKUP($A146,'MG Universe'!$A$2:$R$9993,14)</f>
        <v>1.1200000000000001</v>
      </c>
      <c r="O146" s="18">
        <f>VLOOKUP($A146,'MG Universe'!$A$2:$R$9993,15)</f>
        <v>-109.5</v>
      </c>
      <c r="P146" s="19">
        <f>VLOOKUP($A146,'MG Universe'!$A$2:$R$9993,16)</f>
        <v>6.8500000000000005E-2</v>
      </c>
      <c r="Q146" s="89">
        <f>VLOOKUP($A146,'MG Universe'!$A$2:$R$9993,17)</f>
        <v>9</v>
      </c>
      <c r="R146" s="18">
        <f>VLOOKUP($A146,'MG Universe'!$A$2:$R$9993,18)</f>
        <v>74.61</v>
      </c>
    </row>
    <row r="147" spans="1:18" x14ac:dyDescent="0.55000000000000004">
      <c r="A147" s="15" t="s">
        <v>404</v>
      </c>
      <c r="B147" s="127" t="str">
        <f>VLOOKUP($A147,'MG Universe'!$A$2:$R$9993,2)</f>
        <v>Davita Inc</v>
      </c>
      <c r="C147" s="15" t="str">
        <f>VLOOKUP($A147,'MG Universe'!$A$2:$R$9993,3)</f>
        <v>D</v>
      </c>
      <c r="D147" s="15" t="str">
        <f>VLOOKUP($A147,'MG Universe'!$A$2:$R$9993,4)</f>
        <v>S</v>
      </c>
      <c r="E147" s="15" t="str">
        <f>VLOOKUP($A147,'MG Universe'!$A$2:$R$9993,5)</f>
        <v>O</v>
      </c>
      <c r="F147" s="16" t="str">
        <f>VLOOKUP($A147,'MG Universe'!$A$2:$R$9993,6)</f>
        <v>SO</v>
      </c>
      <c r="G147" s="85">
        <f>VLOOKUP($A147,'MG Universe'!$A$2:$R$9993,7)</f>
        <v>42792</v>
      </c>
      <c r="H147" s="18">
        <f>VLOOKUP($A147,'MG Universe'!$A$2:$R$9993,8)</f>
        <v>46.31</v>
      </c>
      <c r="I147" s="18">
        <f>VLOOKUP($A147,'MG Universe'!$A$2:$R$9993,9)</f>
        <v>69.41</v>
      </c>
      <c r="J147" s="19">
        <f>VLOOKUP($A147,'MG Universe'!$A$2:$R$9993,10)</f>
        <v>1.4987999999999999</v>
      </c>
      <c r="K147" s="86">
        <f>VLOOKUP($A147,'MG Universe'!$A$2:$R$9993,11)</f>
        <v>22.03</v>
      </c>
      <c r="L147" s="19">
        <f>VLOOKUP($A147,'MG Universe'!$A$2:$R$9993,12)</f>
        <v>0</v>
      </c>
      <c r="M147" s="87">
        <f>VLOOKUP($A147,'MG Universe'!$A$2:$R$9993,13)</f>
        <v>1</v>
      </c>
      <c r="N147" s="88">
        <f>VLOOKUP($A147,'MG Universe'!$A$2:$R$9993,14)</f>
        <v>1.48</v>
      </c>
      <c r="O147" s="18">
        <f>VLOOKUP($A147,'MG Universe'!$A$2:$R$9993,15)</f>
        <v>-51.4</v>
      </c>
      <c r="P147" s="19">
        <f>VLOOKUP($A147,'MG Universe'!$A$2:$R$9993,16)</f>
        <v>6.7699999999999996E-2</v>
      </c>
      <c r="Q147" s="89">
        <f>VLOOKUP($A147,'MG Universe'!$A$2:$R$9993,17)</f>
        <v>0</v>
      </c>
      <c r="R147" s="18">
        <f>VLOOKUP($A147,'MG Universe'!$A$2:$R$9993,18)</f>
        <v>42.37</v>
      </c>
    </row>
    <row r="148" spans="1:18" x14ac:dyDescent="0.55000000000000004">
      <c r="A148" s="15" t="s">
        <v>406</v>
      </c>
      <c r="B148" s="127" t="str">
        <f>VLOOKUP($A148,'MG Universe'!$A$2:$R$9993,2)</f>
        <v>Devon Energy Corp</v>
      </c>
      <c r="C148" s="15" t="str">
        <f>VLOOKUP($A148,'MG Universe'!$A$2:$R$9993,3)</f>
        <v>D</v>
      </c>
      <c r="D148" s="15" t="str">
        <f>VLOOKUP($A148,'MG Universe'!$A$2:$R$9993,4)</f>
        <v>S</v>
      </c>
      <c r="E148" s="15" t="str">
        <f>VLOOKUP($A148,'MG Universe'!$A$2:$R$9993,5)</f>
        <v>O</v>
      </c>
      <c r="F148" s="16" t="str">
        <f>VLOOKUP($A148,'MG Universe'!$A$2:$R$9993,6)</f>
        <v>SO</v>
      </c>
      <c r="G148" s="85">
        <f>VLOOKUP($A148,'MG Universe'!$A$2:$R$9993,7)</f>
        <v>42569</v>
      </c>
      <c r="H148" s="18">
        <f>VLOOKUP($A148,'MG Universe'!$A$2:$R$9993,8)</f>
        <v>0</v>
      </c>
      <c r="I148" s="18">
        <f>VLOOKUP($A148,'MG Universe'!$A$2:$R$9993,9)</f>
        <v>43.36</v>
      </c>
      <c r="J148" s="19" t="str">
        <f>VLOOKUP($A148,'MG Universe'!$A$2:$R$9993,10)</f>
        <v>N/A</v>
      </c>
      <c r="K148" s="86" t="str">
        <f>VLOOKUP($A148,'MG Universe'!$A$2:$R$9993,11)</f>
        <v>N/A</v>
      </c>
      <c r="L148" s="19">
        <f>VLOOKUP($A148,'MG Universe'!$A$2:$R$9993,12)</f>
        <v>2.2100000000000002E-2</v>
      </c>
      <c r="M148" s="87">
        <f>VLOOKUP($A148,'MG Universe'!$A$2:$R$9993,13)</f>
        <v>2.2000000000000002</v>
      </c>
      <c r="N148" s="88">
        <f>VLOOKUP($A148,'MG Universe'!$A$2:$R$9993,14)</f>
        <v>1.1299999999999999</v>
      </c>
      <c r="O148" s="18">
        <f>VLOOKUP($A148,'MG Universe'!$A$2:$R$9993,15)</f>
        <v>-40.67</v>
      </c>
      <c r="P148" s="19">
        <f>VLOOKUP($A148,'MG Universe'!$A$2:$R$9993,16)</f>
        <v>-6.6000000000000003E-2</v>
      </c>
      <c r="Q148" s="89">
        <f>VLOOKUP($A148,'MG Universe'!$A$2:$R$9993,17)</f>
        <v>6</v>
      </c>
      <c r="R148" s="18">
        <f>VLOOKUP($A148,'MG Universe'!$A$2:$R$9993,18)</f>
        <v>0</v>
      </c>
    </row>
    <row r="149" spans="1:18" x14ac:dyDescent="0.55000000000000004">
      <c r="A149" s="15" t="s">
        <v>408</v>
      </c>
      <c r="B149" s="127" t="str">
        <f>VLOOKUP($A149,'MG Universe'!$A$2:$R$9993,2)</f>
        <v>Electronic Arts Inc.</v>
      </c>
      <c r="C149" s="15" t="str">
        <f>VLOOKUP($A149,'MG Universe'!$A$2:$R$9993,3)</f>
        <v>C</v>
      </c>
      <c r="D149" s="15" t="str">
        <f>VLOOKUP($A149,'MG Universe'!$A$2:$R$9993,4)</f>
        <v>E</v>
      </c>
      <c r="E149" s="15" t="str">
        <f>VLOOKUP($A149,'MG Universe'!$A$2:$R$9993,5)</f>
        <v>F</v>
      </c>
      <c r="F149" s="16" t="str">
        <f>VLOOKUP($A149,'MG Universe'!$A$2:$R$9993,6)</f>
        <v>EF</v>
      </c>
      <c r="G149" s="85">
        <f>VLOOKUP($A149,'MG Universe'!$A$2:$R$9993,7)</f>
        <v>42510</v>
      </c>
      <c r="H149" s="18">
        <f>VLOOKUP($A149,'MG Universe'!$A$2:$R$9993,8)</f>
        <v>102.51</v>
      </c>
      <c r="I149" s="18">
        <f>VLOOKUP($A149,'MG Universe'!$A$2:$R$9993,9)</f>
        <v>86.5</v>
      </c>
      <c r="J149" s="19">
        <f>VLOOKUP($A149,'MG Universe'!$A$2:$R$9993,10)</f>
        <v>0.84379999999999999</v>
      </c>
      <c r="K149" s="86">
        <f>VLOOKUP($A149,'MG Universe'!$A$2:$R$9993,11)</f>
        <v>32.520000000000003</v>
      </c>
      <c r="L149" s="19">
        <f>VLOOKUP($A149,'MG Universe'!$A$2:$R$9993,12)</f>
        <v>0</v>
      </c>
      <c r="M149" s="87">
        <f>VLOOKUP($A149,'MG Universe'!$A$2:$R$9993,13)</f>
        <v>0.7</v>
      </c>
      <c r="N149" s="88">
        <f>VLOOKUP($A149,'MG Universe'!$A$2:$R$9993,14)</f>
        <v>1.8</v>
      </c>
      <c r="O149" s="18">
        <f>VLOOKUP($A149,'MG Universe'!$A$2:$R$9993,15)</f>
        <v>2.12</v>
      </c>
      <c r="P149" s="19">
        <f>VLOOKUP($A149,'MG Universe'!$A$2:$R$9993,16)</f>
        <v>0.1201</v>
      </c>
      <c r="Q149" s="89">
        <f>VLOOKUP($A149,'MG Universe'!$A$2:$R$9993,17)</f>
        <v>0</v>
      </c>
      <c r="R149" s="18">
        <f>VLOOKUP($A149,'MG Universe'!$A$2:$R$9993,18)</f>
        <v>29.4</v>
      </c>
    </row>
    <row r="150" spans="1:18" x14ac:dyDescent="0.55000000000000004">
      <c r="A150" s="15" t="s">
        <v>410</v>
      </c>
      <c r="B150" s="127" t="str">
        <f>VLOOKUP($A150,'MG Universe'!$A$2:$R$9993,2)</f>
        <v>eBay Inc</v>
      </c>
      <c r="C150" s="15" t="str">
        <f>VLOOKUP($A150,'MG Universe'!$A$2:$R$9993,3)</f>
        <v>D</v>
      </c>
      <c r="D150" s="15" t="str">
        <f>VLOOKUP($A150,'MG Universe'!$A$2:$R$9993,4)</f>
        <v>S</v>
      </c>
      <c r="E150" s="15" t="str">
        <f>VLOOKUP($A150,'MG Universe'!$A$2:$R$9993,5)</f>
        <v>O</v>
      </c>
      <c r="F150" s="16" t="str">
        <f>VLOOKUP($A150,'MG Universe'!$A$2:$R$9993,6)</f>
        <v>SO</v>
      </c>
      <c r="G150" s="85">
        <f>VLOOKUP($A150,'MG Universe'!$A$2:$R$9993,7)</f>
        <v>42735</v>
      </c>
      <c r="H150" s="18">
        <f>VLOOKUP($A150,'MG Universe'!$A$2:$R$9993,8)</f>
        <v>0</v>
      </c>
      <c r="I150" s="18">
        <f>VLOOKUP($A150,'MG Universe'!$A$2:$R$9993,9)</f>
        <v>33.9</v>
      </c>
      <c r="J150" s="19" t="str">
        <f>VLOOKUP($A150,'MG Universe'!$A$2:$R$9993,10)</f>
        <v>N/A</v>
      </c>
      <c r="K150" s="86">
        <f>VLOOKUP($A150,'MG Universe'!$A$2:$R$9993,11)</f>
        <v>24.74</v>
      </c>
      <c r="L150" s="19">
        <f>VLOOKUP($A150,'MG Universe'!$A$2:$R$9993,12)</f>
        <v>0</v>
      </c>
      <c r="M150" s="87">
        <f>VLOOKUP($A150,'MG Universe'!$A$2:$R$9993,13)</f>
        <v>1.3</v>
      </c>
      <c r="N150" s="88">
        <f>VLOOKUP($A150,'MG Universe'!$A$2:$R$9993,14)</f>
        <v>2.6</v>
      </c>
      <c r="O150" s="18">
        <f>VLOOKUP($A150,'MG Universe'!$A$2:$R$9993,15)</f>
        <v>-3.42</v>
      </c>
      <c r="P150" s="19">
        <f>VLOOKUP($A150,'MG Universe'!$A$2:$R$9993,16)</f>
        <v>8.1199999999999994E-2</v>
      </c>
      <c r="Q150" s="89">
        <f>VLOOKUP($A150,'MG Universe'!$A$2:$R$9993,17)</f>
        <v>0</v>
      </c>
      <c r="R150" s="18">
        <f>VLOOKUP($A150,'MG Universe'!$A$2:$R$9993,18)</f>
        <v>15.15</v>
      </c>
    </row>
    <row r="151" spans="1:18" x14ac:dyDescent="0.55000000000000004">
      <c r="A151" s="15" t="s">
        <v>412</v>
      </c>
      <c r="B151" s="127" t="str">
        <f>VLOOKUP($A151,'MG Universe'!$A$2:$R$9993,2)</f>
        <v>Ecolab Inc.</v>
      </c>
      <c r="C151" s="15" t="str">
        <f>VLOOKUP($A151,'MG Universe'!$A$2:$R$9993,3)</f>
        <v>C-</v>
      </c>
      <c r="D151" s="15" t="str">
        <f>VLOOKUP($A151,'MG Universe'!$A$2:$R$9993,4)</f>
        <v>S</v>
      </c>
      <c r="E151" s="15" t="str">
        <f>VLOOKUP($A151,'MG Universe'!$A$2:$R$9993,5)</f>
        <v>F</v>
      </c>
      <c r="F151" s="16" t="str">
        <f>VLOOKUP($A151,'MG Universe'!$A$2:$R$9993,6)</f>
        <v>SF</v>
      </c>
      <c r="G151" s="85">
        <f>VLOOKUP($A151,'MG Universe'!$A$2:$R$9993,7)</f>
        <v>42547</v>
      </c>
      <c r="H151" s="18">
        <f>VLOOKUP($A151,'MG Universe'!$A$2:$R$9993,8)</f>
        <v>117.4</v>
      </c>
      <c r="I151" s="18">
        <f>VLOOKUP($A151,'MG Universe'!$A$2:$R$9993,9)</f>
        <v>123.97</v>
      </c>
      <c r="J151" s="19">
        <f>VLOOKUP($A151,'MG Universe'!$A$2:$R$9993,10)</f>
        <v>1.056</v>
      </c>
      <c r="K151" s="86">
        <f>VLOOKUP($A151,'MG Universe'!$A$2:$R$9993,11)</f>
        <v>33.42</v>
      </c>
      <c r="L151" s="19">
        <f>VLOOKUP($A151,'MG Universe'!$A$2:$R$9993,12)</f>
        <v>1.0999999999999999E-2</v>
      </c>
      <c r="M151" s="87">
        <f>VLOOKUP($A151,'MG Universe'!$A$2:$R$9993,13)</f>
        <v>0.9</v>
      </c>
      <c r="N151" s="88">
        <f>VLOOKUP($A151,'MG Universe'!$A$2:$R$9993,14)</f>
        <v>1.01</v>
      </c>
      <c r="O151" s="18">
        <f>VLOOKUP($A151,'MG Universe'!$A$2:$R$9993,15)</f>
        <v>-25.36</v>
      </c>
      <c r="P151" s="19">
        <f>VLOOKUP($A151,'MG Universe'!$A$2:$R$9993,16)</f>
        <v>0.1246</v>
      </c>
      <c r="Q151" s="89">
        <f>VLOOKUP($A151,'MG Universe'!$A$2:$R$9993,17)</f>
        <v>20</v>
      </c>
      <c r="R151" s="18">
        <f>VLOOKUP($A151,'MG Universe'!$A$2:$R$9993,18)</f>
        <v>46.97</v>
      </c>
    </row>
    <row r="152" spans="1:18" x14ac:dyDescent="0.55000000000000004">
      <c r="A152" s="15" t="s">
        <v>414</v>
      </c>
      <c r="B152" s="127" t="str">
        <f>VLOOKUP($A152,'MG Universe'!$A$2:$R$9993,2)</f>
        <v>Consolidated Edison, Inc.</v>
      </c>
      <c r="C152" s="15" t="str">
        <f>VLOOKUP($A152,'MG Universe'!$A$2:$R$9993,3)</f>
        <v>C</v>
      </c>
      <c r="D152" s="15" t="str">
        <f>VLOOKUP($A152,'MG Universe'!$A$2:$R$9993,4)</f>
        <v>S</v>
      </c>
      <c r="E152" s="15" t="str">
        <f>VLOOKUP($A152,'MG Universe'!$A$2:$R$9993,5)</f>
        <v>O</v>
      </c>
      <c r="F152" s="16" t="str">
        <f>VLOOKUP($A152,'MG Universe'!$A$2:$R$9993,6)</f>
        <v>SO</v>
      </c>
      <c r="G152" s="85">
        <f>VLOOKUP($A152,'MG Universe'!$A$2:$R$9993,7)</f>
        <v>42792</v>
      </c>
      <c r="H152" s="18">
        <f>VLOOKUP($A152,'MG Universe'!$A$2:$R$9993,8)</f>
        <v>46.08</v>
      </c>
      <c r="I152" s="18">
        <f>VLOOKUP($A152,'MG Universe'!$A$2:$R$9993,9)</f>
        <v>77.040000000000006</v>
      </c>
      <c r="J152" s="19">
        <f>VLOOKUP($A152,'MG Universe'!$A$2:$R$9993,10)</f>
        <v>1.6718999999999999</v>
      </c>
      <c r="K152" s="86">
        <f>VLOOKUP($A152,'MG Universe'!$A$2:$R$9993,11)</f>
        <v>19.309999999999999</v>
      </c>
      <c r="L152" s="19">
        <f>VLOOKUP($A152,'MG Universe'!$A$2:$R$9993,12)</f>
        <v>3.4799999999999998E-2</v>
      </c>
      <c r="M152" s="87">
        <f>VLOOKUP($A152,'MG Universe'!$A$2:$R$9993,13)</f>
        <v>0</v>
      </c>
      <c r="N152" s="88">
        <f>VLOOKUP($A152,'MG Universe'!$A$2:$R$9993,14)</f>
        <v>0.89</v>
      </c>
      <c r="O152" s="18">
        <f>VLOOKUP($A152,'MG Universe'!$A$2:$R$9993,15)</f>
        <v>-99.77</v>
      </c>
      <c r="P152" s="19">
        <f>VLOOKUP($A152,'MG Universe'!$A$2:$R$9993,16)</f>
        <v>5.3999999999999999E-2</v>
      </c>
      <c r="Q152" s="89">
        <f>VLOOKUP($A152,'MG Universe'!$A$2:$R$9993,17)</f>
        <v>20</v>
      </c>
      <c r="R152" s="18">
        <f>VLOOKUP($A152,'MG Universe'!$A$2:$R$9993,18)</f>
        <v>65.2</v>
      </c>
    </row>
    <row r="153" spans="1:18" x14ac:dyDescent="0.55000000000000004">
      <c r="A153" s="15" t="s">
        <v>416</v>
      </c>
      <c r="B153" s="127" t="str">
        <f>VLOOKUP($A153,'MG Universe'!$A$2:$R$9993,2)</f>
        <v>Equifax Inc.</v>
      </c>
      <c r="C153" s="15" t="str">
        <f>VLOOKUP($A153,'MG Universe'!$A$2:$R$9993,3)</f>
        <v>F</v>
      </c>
      <c r="D153" s="15" t="str">
        <f>VLOOKUP($A153,'MG Universe'!$A$2:$R$9993,4)</f>
        <v>S</v>
      </c>
      <c r="E153" s="15" t="str">
        <f>VLOOKUP($A153,'MG Universe'!$A$2:$R$9993,5)</f>
        <v>O</v>
      </c>
      <c r="F153" s="16" t="str">
        <f>VLOOKUP($A153,'MG Universe'!$A$2:$R$9993,6)</f>
        <v>SO</v>
      </c>
      <c r="G153" s="85">
        <f>VLOOKUP($A153,'MG Universe'!$A$2:$R$9993,7)</f>
        <v>42770</v>
      </c>
      <c r="H153" s="18">
        <f>VLOOKUP($A153,'MG Universe'!$A$2:$R$9993,8)</f>
        <v>105.99</v>
      </c>
      <c r="I153" s="18">
        <f>VLOOKUP($A153,'MG Universe'!$A$2:$R$9993,9)</f>
        <v>131.11000000000001</v>
      </c>
      <c r="J153" s="19">
        <f>VLOOKUP($A153,'MG Universe'!$A$2:$R$9993,10)</f>
        <v>1.2370000000000001</v>
      </c>
      <c r="K153" s="86">
        <f>VLOOKUP($A153,'MG Universe'!$A$2:$R$9993,11)</f>
        <v>37.25</v>
      </c>
      <c r="L153" s="19">
        <f>VLOOKUP($A153,'MG Universe'!$A$2:$R$9993,12)</f>
        <v>9.7999999999999997E-3</v>
      </c>
      <c r="M153" s="87">
        <f>VLOOKUP($A153,'MG Universe'!$A$2:$R$9993,13)</f>
        <v>0.8</v>
      </c>
      <c r="N153" s="88">
        <f>VLOOKUP($A153,'MG Universe'!$A$2:$R$9993,14)</f>
        <v>0.51</v>
      </c>
      <c r="O153" s="18">
        <f>VLOOKUP($A153,'MG Universe'!$A$2:$R$9993,15)</f>
        <v>-28.02</v>
      </c>
      <c r="P153" s="19">
        <f>VLOOKUP($A153,'MG Universe'!$A$2:$R$9993,16)</f>
        <v>0.14369999999999999</v>
      </c>
      <c r="Q153" s="89">
        <f>VLOOKUP($A153,'MG Universe'!$A$2:$R$9993,17)</f>
        <v>7</v>
      </c>
      <c r="R153" s="18">
        <f>VLOOKUP($A153,'MG Universe'!$A$2:$R$9993,18)</f>
        <v>47.46</v>
      </c>
    </row>
    <row r="154" spans="1:18" x14ac:dyDescent="0.55000000000000004">
      <c r="A154" s="15" t="s">
        <v>418</v>
      </c>
      <c r="B154" s="127" t="str">
        <f>VLOOKUP($A154,'MG Universe'!$A$2:$R$9993,2)</f>
        <v>Edison International</v>
      </c>
      <c r="C154" s="15" t="str">
        <f>VLOOKUP($A154,'MG Universe'!$A$2:$R$9993,3)</f>
        <v>C</v>
      </c>
      <c r="D154" s="15" t="str">
        <f>VLOOKUP($A154,'MG Universe'!$A$2:$R$9993,4)</f>
        <v>S</v>
      </c>
      <c r="E154" s="15" t="str">
        <f>VLOOKUP($A154,'MG Universe'!$A$2:$R$9993,5)</f>
        <v>U</v>
      </c>
      <c r="F154" s="16" t="str">
        <f>VLOOKUP($A154,'MG Universe'!$A$2:$R$9993,6)</f>
        <v>SU</v>
      </c>
      <c r="G154" s="85">
        <f>VLOOKUP($A154,'MG Universe'!$A$2:$R$9993,7)</f>
        <v>42555</v>
      </c>
      <c r="H154" s="18">
        <f>VLOOKUP($A154,'MG Universe'!$A$2:$R$9993,8)</f>
        <v>131.34</v>
      </c>
      <c r="I154" s="18">
        <f>VLOOKUP($A154,'MG Universe'!$A$2:$R$9993,9)</f>
        <v>79.739999999999995</v>
      </c>
      <c r="J154" s="19">
        <f>VLOOKUP($A154,'MG Universe'!$A$2:$R$9993,10)</f>
        <v>0.60709999999999997</v>
      </c>
      <c r="K154" s="86">
        <f>VLOOKUP($A154,'MG Universe'!$A$2:$R$9993,11)</f>
        <v>23.38</v>
      </c>
      <c r="L154" s="19">
        <f>VLOOKUP($A154,'MG Universe'!$A$2:$R$9993,12)</f>
        <v>2.2599999999999999E-2</v>
      </c>
      <c r="M154" s="87">
        <f>VLOOKUP($A154,'MG Universe'!$A$2:$R$9993,13)</f>
        <v>0.2</v>
      </c>
      <c r="N154" s="88">
        <f>VLOOKUP($A154,'MG Universe'!$A$2:$R$9993,14)</f>
        <v>0.56999999999999995</v>
      </c>
      <c r="O154" s="18">
        <f>VLOOKUP($A154,'MG Universe'!$A$2:$R$9993,15)</f>
        <v>-111.56</v>
      </c>
      <c r="P154" s="19">
        <f>VLOOKUP($A154,'MG Universe'!$A$2:$R$9993,16)</f>
        <v>7.4399999999999994E-2</v>
      </c>
      <c r="Q154" s="89">
        <f>VLOOKUP($A154,'MG Universe'!$A$2:$R$9993,17)</f>
        <v>14</v>
      </c>
      <c r="R154" s="18">
        <f>VLOOKUP($A154,'MG Universe'!$A$2:$R$9993,18)</f>
        <v>54.93</v>
      </c>
    </row>
    <row r="155" spans="1:18" x14ac:dyDescent="0.55000000000000004">
      <c r="A155" s="15" t="s">
        <v>420</v>
      </c>
      <c r="B155" s="127" t="str">
        <f>VLOOKUP($A155,'MG Universe'!$A$2:$R$9993,2)</f>
        <v>Estee Lauder Companies Inc</v>
      </c>
      <c r="C155" s="15" t="str">
        <f>VLOOKUP($A155,'MG Universe'!$A$2:$R$9993,3)</f>
        <v>C</v>
      </c>
      <c r="D155" s="15" t="str">
        <f>VLOOKUP($A155,'MG Universe'!$A$2:$R$9993,4)</f>
        <v>E</v>
      </c>
      <c r="E155" s="15" t="str">
        <f>VLOOKUP($A155,'MG Universe'!$A$2:$R$9993,5)</f>
        <v>F</v>
      </c>
      <c r="F155" s="16" t="str">
        <f>VLOOKUP($A155,'MG Universe'!$A$2:$R$9993,6)</f>
        <v>EF</v>
      </c>
      <c r="G155" s="85">
        <f>VLOOKUP($A155,'MG Universe'!$A$2:$R$9993,7)</f>
        <v>42509</v>
      </c>
      <c r="H155" s="18">
        <f>VLOOKUP($A155,'MG Universe'!$A$2:$R$9993,8)</f>
        <v>96.21</v>
      </c>
      <c r="I155" s="18">
        <f>VLOOKUP($A155,'MG Universe'!$A$2:$R$9993,9)</f>
        <v>82.85</v>
      </c>
      <c r="J155" s="19">
        <f>VLOOKUP($A155,'MG Universe'!$A$2:$R$9993,10)</f>
        <v>0.86109999999999998</v>
      </c>
      <c r="K155" s="86">
        <f>VLOOKUP($A155,'MG Universe'!$A$2:$R$9993,11)</f>
        <v>28.77</v>
      </c>
      <c r="L155" s="19">
        <f>VLOOKUP($A155,'MG Universe'!$A$2:$R$9993,12)</f>
        <v>1.2999999999999999E-2</v>
      </c>
      <c r="M155" s="87">
        <f>VLOOKUP($A155,'MG Universe'!$A$2:$R$9993,13)</f>
        <v>0.9</v>
      </c>
      <c r="N155" s="88">
        <f>VLOOKUP($A155,'MG Universe'!$A$2:$R$9993,14)</f>
        <v>1.75</v>
      </c>
      <c r="O155" s="18">
        <f>VLOOKUP($A155,'MG Universe'!$A$2:$R$9993,15)</f>
        <v>-2</v>
      </c>
      <c r="P155" s="19">
        <f>VLOOKUP($A155,'MG Universe'!$A$2:$R$9993,16)</f>
        <v>0.1013</v>
      </c>
      <c r="Q155" s="89">
        <f>VLOOKUP($A155,'MG Universe'!$A$2:$R$9993,17)</f>
        <v>2</v>
      </c>
      <c r="R155" s="18">
        <f>VLOOKUP($A155,'MG Universe'!$A$2:$R$9993,18)</f>
        <v>26.79</v>
      </c>
    </row>
    <row r="156" spans="1:18" x14ac:dyDescent="0.55000000000000004">
      <c r="A156" s="15" t="s">
        <v>422</v>
      </c>
      <c r="B156" s="127" t="str">
        <f>VLOOKUP($A156,'MG Universe'!$A$2:$R$9993,2)</f>
        <v>Eastman Chemical Company</v>
      </c>
      <c r="C156" s="15" t="str">
        <f>VLOOKUP($A156,'MG Universe'!$A$2:$R$9993,3)</f>
        <v>B+</v>
      </c>
      <c r="D156" s="15" t="str">
        <f>VLOOKUP($A156,'MG Universe'!$A$2:$R$9993,4)</f>
        <v>D</v>
      </c>
      <c r="E156" s="15" t="str">
        <f>VLOOKUP($A156,'MG Universe'!$A$2:$R$9993,5)</f>
        <v>U</v>
      </c>
      <c r="F156" s="16" t="str">
        <f>VLOOKUP($A156,'MG Universe'!$A$2:$R$9993,6)</f>
        <v>DU</v>
      </c>
      <c r="G156" s="85">
        <f>VLOOKUP($A156,'MG Universe'!$A$2:$R$9993,7)</f>
        <v>42552</v>
      </c>
      <c r="H156" s="18">
        <f>VLOOKUP($A156,'MG Universe'!$A$2:$R$9993,8)</f>
        <v>204.91</v>
      </c>
      <c r="I156" s="18">
        <f>VLOOKUP($A156,'MG Universe'!$A$2:$R$9993,9)</f>
        <v>80.25</v>
      </c>
      <c r="J156" s="19">
        <f>VLOOKUP($A156,'MG Universe'!$A$2:$R$9993,10)</f>
        <v>0.3916</v>
      </c>
      <c r="K156" s="86">
        <f>VLOOKUP($A156,'MG Universe'!$A$2:$R$9993,11)</f>
        <v>13.62</v>
      </c>
      <c r="L156" s="19">
        <f>VLOOKUP($A156,'MG Universe'!$A$2:$R$9993,12)</f>
        <v>2.1399999999999999E-2</v>
      </c>
      <c r="M156" s="87">
        <f>VLOOKUP($A156,'MG Universe'!$A$2:$R$9993,13)</f>
        <v>1.4</v>
      </c>
      <c r="N156" s="88">
        <f>VLOOKUP($A156,'MG Universe'!$A$2:$R$9993,14)</f>
        <v>1.55</v>
      </c>
      <c r="O156" s="18">
        <f>VLOOKUP($A156,'MG Universe'!$A$2:$R$9993,15)</f>
        <v>-57.45</v>
      </c>
      <c r="P156" s="19">
        <f>VLOOKUP($A156,'MG Universe'!$A$2:$R$9993,16)</f>
        <v>2.5600000000000001E-2</v>
      </c>
      <c r="Q156" s="89">
        <f>VLOOKUP($A156,'MG Universe'!$A$2:$R$9993,17)</f>
        <v>7</v>
      </c>
      <c r="R156" s="18">
        <f>VLOOKUP($A156,'MG Universe'!$A$2:$R$9993,18)</f>
        <v>64.98</v>
      </c>
    </row>
    <row r="157" spans="1:18" x14ac:dyDescent="0.55000000000000004">
      <c r="A157" s="15" t="s">
        <v>424</v>
      </c>
      <c r="B157" s="127" t="str">
        <f>VLOOKUP($A157,'MG Universe'!$A$2:$R$9993,2)</f>
        <v>Emerson Electric Co.</v>
      </c>
      <c r="C157" s="15" t="str">
        <f>VLOOKUP($A157,'MG Universe'!$A$2:$R$9993,3)</f>
        <v>C</v>
      </c>
      <c r="D157" s="15" t="str">
        <f>VLOOKUP($A157,'MG Universe'!$A$2:$R$9993,4)</f>
        <v>S</v>
      </c>
      <c r="E157" s="15" t="str">
        <f>VLOOKUP($A157,'MG Universe'!$A$2:$R$9993,5)</f>
        <v>O</v>
      </c>
      <c r="F157" s="16" t="str">
        <f>VLOOKUP($A157,'MG Universe'!$A$2:$R$9993,6)</f>
        <v>SO</v>
      </c>
      <c r="G157" s="85">
        <f>VLOOKUP($A157,'MG Universe'!$A$2:$R$9993,7)</f>
        <v>42412</v>
      </c>
      <c r="H157" s="18">
        <f>VLOOKUP($A157,'MG Universe'!$A$2:$R$9993,8)</f>
        <v>38.39</v>
      </c>
      <c r="I157" s="18">
        <f>VLOOKUP($A157,'MG Universe'!$A$2:$R$9993,9)</f>
        <v>60.1</v>
      </c>
      <c r="J157" s="19">
        <f>VLOOKUP($A157,'MG Universe'!$A$2:$R$9993,10)</f>
        <v>1.5654999999999999</v>
      </c>
      <c r="K157" s="86">
        <f>VLOOKUP($A157,'MG Universe'!$A$2:$R$9993,11)</f>
        <v>18.899999999999999</v>
      </c>
      <c r="L157" s="19">
        <f>VLOOKUP($A157,'MG Universe'!$A$2:$R$9993,12)</f>
        <v>3.1399999999999997E-2</v>
      </c>
      <c r="M157" s="87">
        <f>VLOOKUP($A157,'MG Universe'!$A$2:$R$9993,13)</f>
        <v>1.2</v>
      </c>
      <c r="N157" s="88">
        <f>VLOOKUP($A157,'MG Universe'!$A$2:$R$9993,14)</f>
        <v>1.18</v>
      </c>
      <c r="O157" s="18">
        <f>VLOOKUP($A157,'MG Universe'!$A$2:$R$9993,15)</f>
        <v>-6.75</v>
      </c>
      <c r="P157" s="19">
        <f>VLOOKUP($A157,'MG Universe'!$A$2:$R$9993,16)</f>
        <v>5.1999999999999998E-2</v>
      </c>
      <c r="Q157" s="89">
        <f>VLOOKUP($A157,'MG Universe'!$A$2:$R$9993,17)</f>
        <v>20</v>
      </c>
      <c r="R157" s="18">
        <f>VLOOKUP($A157,'MG Universe'!$A$2:$R$9993,18)</f>
        <v>27.4</v>
      </c>
    </row>
    <row r="158" spans="1:18" x14ac:dyDescent="0.55000000000000004">
      <c r="A158" s="15" t="s">
        <v>426</v>
      </c>
      <c r="B158" s="127" t="str">
        <f>VLOOKUP($A158,'MG Universe'!$A$2:$R$9993,2)</f>
        <v>Endo International plc - Ordinary Shares</v>
      </c>
      <c r="C158" s="15" t="str">
        <f>VLOOKUP($A158,'MG Universe'!$A$2:$R$9993,3)</f>
        <v>D+</v>
      </c>
      <c r="D158" s="15" t="str">
        <f>VLOOKUP($A158,'MG Universe'!$A$2:$R$9993,4)</f>
        <v>S</v>
      </c>
      <c r="E158" s="15" t="str">
        <f>VLOOKUP($A158,'MG Universe'!$A$2:$R$9993,5)</f>
        <v>O</v>
      </c>
      <c r="F158" s="16" t="str">
        <f>VLOOKUP($A158,'MG Universe'!$A$2:$R$9993,6)</f>
        <v>SO</v>
      </c>
      <c r="G158" s="85">
        <f>VLOOKUP($A158,'MG Universe'!$A$2:$R$9993,7)</f>
        <v>42608</v>
      </c>
      <c r="H158" s="18">
        <f>VLOOKUP($A158,'MG Universe'!$A$2:$R$9993,8)</f>
        <v>0</v>
      </c>
      <c r="I158" s="18">
        <f>VLOOKUP($A158,'MG Universe'!$A$2:$R$9993,9)</f>
        <v>13.65</v>
      </c>
      <c r="J158" s="19" t="str">
        <f>VLOOKUP($A158,'MG Universe'!$A$2:$R$9993,10)</f>
        <v>N/A</v>
      </c>
      <c r="K158" s="86" t="str">
        <f>VLOOKUP($A158,'MG Universe'!$A$2:$R$9993,11)</f>
        <v>N/A</v>
      </c>
      <c r="L158" s="19">
        <f>VLOOKUP($A158,'MG Universe'!$A$2:$R$9993,12)</f>
        <v>0</v>
      </c>
      <c r="M158" s="87">
        <f>VLOOKUP($A158,'MG Universe'!$A$2:$R$9993,13)</f>
        <v>0.5</v>
      </c>
      <c r="N158" s="88">
        <f>VLOOKUP($A158,'MG Universe'!$A$2:$R$9993,14)</f>
        <v>0.9</v>
      </c>
      <c r="O158" s="18">
        <f>VLOOKUP($A158,'MG Universe'!$A$2:$R$9993,15)</f>
        <v>-40.49</v>
      </c>
      <c r="P158" s="19">
        <f>VLOOKUP($A158,'MG Universe'!$A$2:$R$9993,16)</f>
        <v>-6.4899999999999999E-2</v>
      </c>
      <c r="Q158" s="89">
        <f>VLOOKUP($A158,'MG Universe'!$A$2:$R$9993,17)</f>
        <v>0</v>
      </c>
      <c r="R158" s="18">
        <f>VLOOKUP($A158,'MG Universe'!$A$2:$R$9993,18)</f>
        <v>45.34</v>
      </c>
    </row>
    <row r="159" spans="1:18" x14ac:dyDescent="0.55000000000000004">
      <c r="A159" s="15" t="s">
        <v>428</v>
      </c>
      <c r="B159" s="127" t="str">
        <f>VLOOKUP($A159,'MG Universe'!$A$2:$R$9993,2)</f>
        <v>EOG Resources Inc</v>
      </c>
      <c r="C159" s="15" t="str">
        <f>VLOOKUP($A159,'MG Universe'!$A$2:$R$9993,3)</f>
        <v>F</v>
      </c>
      <c r="D159" s="15" t="str">
        <f>VLOOKUP($A159,'MG Universe'!$A$2:$R$9993,4)</f>
        <v>S</v>
      </c>
      <c r="E159" s="15" t="str">
        <f>VLOOKUP($A159,'MG Universe'!$A$2:$R$9993,5)</f>
        <v>O</v>
      </c>
      <c r="F159" s="16" t="str">
        <f>VLOOKUP($A159,'MG Universe'!$A$2:$R$9993,6)</f>
        <v>SO</v>
      </c>
      <c r="G159" s="85">
        <f>VLOOKUP($A159,'MG Universe'!$A$2:$R$9993,7)</f>
        <v>42582</v>
      </c>
      <c r="H159" s="18">
        <f>VLOOKUP($A159,'MG Universe'!$A$2:$R$9993,8)</f>
        <v>0</v>
      </c>
      <c r="I159" s="18">
        <f>VLOOKUP($A159,'MG Universe'!$A$2:$R$9993,9)</f>
        <v>96.99</v>
      </c>
      <c r="J159" s="19" t="str">
        <f>VLOOKUP($A159,'MG Universe'!$A$2:$R$9993,10)</f>
        <v>N/A</v>
      </c>
      <c r="K159" s="86" t="str">
        <f>VLOOKUP($A159,'MG Universe'!$A$2:$R$9993,11)</f>
        <v>N/A</v>
      </c>
      <c r="L159" s="19">
        <f>VLOOKUP($A159,'MG Universe'!$A$2:$R$9993,12)</f>
        <v>6.8999999999999999E-3</v>
      </c>
      <c r="M159" s="87">
        <f>VLOOKUP($A159,'MG Universe'!$A$2:$R$9993,13)</f>
        <v>1</v>
      </c>
      <c r="N159" s="88">
        <f>VLOOKUP($A159,'MG Universe'!$A$2:$R$9993,14)</f>
        <v>1.53</v>
      </c>
      <c r="O159" s="18">
        <f>VLOOKUP($A159,'MG Universe'!$A$2:$R$9993,15)</f>
        <v>-21.16</v>
      </c>
      <c r="P159" s="19">
        <f>VLOOKUP($A159,'MG Universe'!$A$2:$R$9993,16)</f>
        <v>-0.41839999999999999</v>
      </c>
      <c r="Q159" s="89">
        <f>VLOOKUP($A159,'MG Universe'!$A$2:$R$9993,17)</f>
        <v>18</v>
      </c>
      <c r="R159" s="18">
        <f>VLOOKUP($A159,'MG Universe'!$A$2:$R$9993,18)</f>
        <v>0</v>
      </c>
    </row>
    <row r="160" spans="1:18" x14ac:dyDescent="0.55000000000000004">
      <c r="A160" s="15" t="s">
        <v>432</v>
      </c>
      <c r="B160" s="127" t="str">
        <f>VLOOKUP($A160,'MG Universe'!$A$2:$R$9993,2)</f>
        <v>Equinix, Inc.</v>
      </c>
      <c r="C160" s="15" t="str">
        <f>VLOOKUP($A160,'MG Universe'!$A$2:$R$9993,3)</f>
        <v>F</v>
      </c>
      <c r="D160" s="15" t="str">
        <f>VLOOKUP($A160,'MG Universe'!$A$2:$R$9993,4)</f>
        <v>S</v>
      </c>
      <c r="E160" s="15" t="str">
        <f>VLOOKUP($A160,'MG Universe'!$A$2:$R$9993,5)</f>
        <v>O</v>
      </c>
      <c r="F160" s="16" t="str">
        <f>VLOOKUP($A160,'MG Universe'!$A$2:$R$9993,6)</f>
        <v>SO</v>
      </c>
      <c r="G160" s="85">
        <f>VLOOKUP($A160,'MG Universe'!$A$2:$R$9993,7)</f>
        <v>42608</v>
      </c>
      <c r="H160" s="18">
        <f>VLOOKUP($A160,'MG Universe'!$A$2:$R$9993,8)</f>
        <v>58.46</v>
      </c>
      <c r="I160" s="18">
        <f>VLOOKUP($A160,'MG Universe'!$A$2:$R$9993,9)</f>
        <v>376.07</v>
      </c>
      <c r="J160" s="19">
        <f>VLOOKUP($A160,'MG Universe'!$A$2:$R$9993,10)</f>
        <v>6.4329000000000001</v>
      </c>
      <c r="K160" s="86">
        <f>VLOOKUP($A160,'MG Universe'!$A$2:$R$9993,11)</f>
        <v>133.83000000000001</v>
      </c>
      <c r="L160" s="19">
        <f>VLOOKUP($A160,'MG Universe'!$A$2:$R$9993,12)</f>
        <v>1.83E-2</v>
      </c>
      <c r="M160" s="87">
        <f>VLOOKUP($A160,'MG Universe'!$A$2:$R$9993,13)</f>
        <v>0.7</v>
      </c>
      <c r="N160" s="88">
        <f>VLOOKUP($A160,'MG Universe'!$A$2:$R$9993,14)</f>
        <v>1.34</v>
      </c>
      <c r="O160" s="18">
        <f>VLOOKUP($A160,'MG Universe'!$A$2:$R$9993,15)</f>
        <v>-91.92</v>
      </c>
      <c r="P160" s="19">
        <f>VLOOKUP($A160,'MG Universe'!$A$2:$R$9993,16)</f>
        <v>0.62670000000000003</v>
      </c>
      <c r="Q160" s="89">
        <f>VLOOKUP($A160,'MG Universe'!$A$2:$R$9993,17)</f>
        <v>2</v>
      </c>
      <c r="R160" s="18">
        <f>VLOOKUP($A160,'MG Universe'!$A$2:$R$9993,18)</f>
        <v>105.77</v>
      </c>
    </row>
    <row r="161" spans="1:18" x14ac:dyDescent="0.55000000000000004">
      <c r="A161" s="15" t="s">
        <v>433</v>
      </c>
      <c r="B161" s="127" t="str">
        <f>VLOOKUP($A161,'MG Universe'!$A$2:$R$9993,2)</f>
        <v>Equity Residential</v>
      </c>
      <c r="C161" s="15" t="str">
        <f>VLOOKUP($A161,'MG Universe'!$A$2:$R$9993,3)</f>
        <v>B+</v>
      </c>
      <c r="D161" s="15" t="str">
        <f>VLOOKUP($A161,'MG Universe'!$A$2:$R$9993,4)</f>
        <v>D</v>
      </c>
      <c r="E161" s="15" t="str">
        <f>VLOOKUP($A161,'MG Universe'!$A$2:$R$9993,5)</f>
        <v>U</v>
      </c>
      <c r="F161" s="16" t="str">
        <f>VLOOKUP($A161,'MG Universe'!$A$2:$R$9993,6)</f>
        <v>DU</v>
      </c>
      <c r="G161" s="85">
        <f>VLOOKUP($A161,'MG Universe'!$A$2:$R$9993,7)</f>
        <v>42792</v>
      </c>
      <c r="H161" s="18">
        <f>VLOOKUP($A161,'MG Universe'!$A$2:$R$9993,8)</f>
        <v>89.59</v>
      </c>
      <c r="I161" s="18">
        <f>VLOOKUP($A161,'MG Universe'!$A$2:$R$9993,9)</f>
        <v>63.07</v>
      </c>
      <c r="J161" s="19">
        <f>VLOOKUP($A161,'MG Universe'!$A$2:$R$9993,10)</f>
        <v>0.70399999999999996</v>
      </c>
      <c r="K161" s="86">
        <f>VLOOKUP($A161,'MG Universe'!$A$2:$R$9993,11)</f>
        <v>14.05</v>
      </c>
      <c r="L161" s="19">
        <f>VLOOKUP($A161,'MG Universe'!$A$2:$R$9993,12)</f>
        <v>3.2000000000000001E-2</v>
      </c>
      <c r="M161" s="87">
        <f>VLOOKUP($A161,'MG Universe'!$A$2:$R$9993,13)</f>
        <v>0.3</v>
      </c>
      <c r="N161" s="88">
        <f>VLOOKUP($A161,'MG Universe'!$A$2:$R$9993,14)</f>
        <v>0.37</v>
      </c>
      <c r="O161" s="18">
        <f>VLOOKUP($A161,'MG Universe'!$A$2:$R$9993,15)</f>
        <v>-27.02</v>
      </c>
      <c r="P161" s="19">
        <f>VLOOKUP($A161,'MG Universe'!$A$2:$R$9993,16)</f>
        <v>2.7699999999999999E-2</v>
      </c>
      <c r="Q161" s="89">
        <f>VLOOKUP($A161,'MG Universe'!$A$2:$R$9993,17)</f>
        <v>1</v>
      </c>
      <c r="R161" s="18">
        <f>VLOOKUP($A161,'MG Universe'!$A$2:$R$9993,18)</f>
        <v>24.78</v>
      </c>
    </row>
    <row r="162" spans="1:18" x14ac:dyDescent="0.55000000000000004">
      <c r="A162" s="15" t="s">
        <v>435</v>
      </c>
      <c r="B162" s="127" t="str">
        <f>VLOOKUP($A162,'MG Universe'!$A$2:$R$9993,2)</f>
        <v>EQT Corporation</v>
      </c>
      <c r="C162" s="15" t="str">
        <f>VLOOKUP($A162,'MG Universe'!$A$2:$R$9993,3)</f>
        <v>F</v>
      </c>
      <c r="D162" s="15" t="str">
        <f>VLOOKUP($A162,'MG Universe'!$A$2:$R$9993,4)</f>
        <v>S</v>
      </c>
      <c r="E162" s="15" t="str">
        <f>VLOOKUP($A162,'MG Universe'!$A$2:$R$9993,5)</f>
        <v>O</v>
      </c>
      <c r="F162" s="16" t="str">
        <f>VLOOKUP($A162,'MG Universe'!$A$2:$R$9993,6)</f>
        <v>SO</v>
      </c>
      <c r="G162" s="85">
        <f>VLOOKUP($A162,'MG Universe'!$A$2:$R$9993,7)</f>
        <v>42553</v>
      </c>
      <c r="H162" s="18">
        <f>VLOOKUP($A162,'MG Universe'!$A$2:$R$9993,8)</f>
        <v>0</v>
      </c>
      <c r="I162" s="18">
        <f>VLOOKUP($A162,'MG Universe'!$A$2:$R$9993,9)</f>
        <v>59.89</v>
      </c>
      <c r="J162" s="19" t="str">
        <f>VLOOKUP($A162,'MG Universe'!$A$2:$R$9993,10)</f>
        <v>N/A</v>
      </c>
      <c r="K162" s="86">
        <f>VLOOKUP($A162,'MG Universe'!$A$2:$R$9993,11)</f>
        <v>299.45</v>
      </c>
      <c r="L162" s="19">
        <f>VLOOKUP($A162,'MG Universe'!$A$2:$R$9993,12)</f>
        <v>2E-3</v>
      </c>
      <c r="M162" s="87">
        <f>VLOOKUP($A162,'MG Universe'!$A$2:$R$9993,13)</f>
        <v>0.8</v>
      </c>
      <c r="N162" s="88">
        <f>VLOOKUP($A162,'MG Universe'!$A$2:$R$9993,14)</f>
        <v>5.12</v>
      </c>
      <c r="O162" s="18">
        <f>VLOOKUP($A162,'MG Universe'!$A$2:$R$9993,15)</f>
        <v>-40.729999999999997</v>
      </c>
      <c r="P162" s="19">
        <f>VLOOKUP($A162,'MG Universe'!$A$2:$R$9993,16)</f>
        <v>1.4548000000000001</v>
      </c>
      <c r="Q162" s="89">
        <f>VLOOKUP($A162,'MG Universe'!$A$2:$R$9993,17)</f>
        <v>0</v>
      </c>
      <c r="R162" s="18">
        <f>VLOOKUP($A162,'MG Universe'!$A$2:$R$9993,18)</f>
        <v>0</v>
      </c>
    </row>
    <row r="163" spans="1:18" x14ac:dyDescent="0.55000000000000004">
      <c r="A163" s="15" t="s">
        <v>437</v>
      </c>
      <c r="B163" s="127" t="str">
        <f>VLOOKUP($A163,'MG Universe'!$A$2:$R$9993,2)</f>
        <v>Eversource Energy</v>
      </c>
      <c r="C163" s="15" t="str">
        <f>VLOOKUP($A163,'MG Universe'!$A$2:$R$9993,3)</f>
        <v>D+</v>
      </c>
      <c r="D163" s="15" t="str">
        <f>VLOOKUP($A163,'MG Universe'!$A$2:$R$9993,4)</f>
        <v>S</v>
      </c>
      <c r="E163" s="15" t="str">
        <f>VLOOKUP($A163,'MG Universe'!$A$2:$R$9993,5)</f>
        <v>O</v>
      </c>
      <c r="F163" s="16" t="str">
        <f>VLOOKUP($A163,'MG Universe'!$A$2:$R$9993,6)</f>
        <v>SO</v>
      </c>
      <c r="G163" s="85">
        <f>VLOOKUP($A163,'MG Universe'!$A$2:$R$9993,7)</f>
        <v>42608</v>
      </c>
      <c r="H163" s="18">
        <f>VLOOKUP($A163,'MG Universe'!$A$2:$R$9993,8)</f>
        <v>47.39</v>
      </c>
      <c r="I163" s="18">
        <f>VLOOKUP($A163,'MG Universe'!$A$2:$R$9993,9)</f>
        <v>58.66</v>
      </c>
      <c r="J163" s="19">
        <f>VLOOKUP($A163,'MG Universe'!$A$2:$R$9993,10)</f>
        <v>1.2378</v>
      </c>
      <c r="K163" s="86">
        <f>VLOOKUP($A163,'MG Universe'!$A$2:$R$9993,11)</f>
        <v>22.05</v>
      </c>
      <c r="L163" s="19">
        <f>VLOOKUP($A163,'MG Universe'!$A$2:$R$9993,12)</f>
        <v>2.9499999999999998E-2</v>
      </c>
      <c r="M163" s="87">
        <f>VLOOKUP($A163,'MG Universe'!$A$2:$R$9993,13)</f>
        <v>0.3</v>
      </c>
      <c r="N163" s="88">
        <f>VLOOKUP($A163,'MG Universe'!$A$2:$R$9993,14)</f>
        <v>1.05</v>
      </c>
      <c r="O163" s="18">
        <f>VLOOKUP($A163,'MG Universe'!$A$2:$R$9993,15)</f>
        <v>-56.39</v>
      </c>
      <c r="P163" s="19">
        <f>VLOOKUP($A163,'MG Universe'!$A$2:$R$9993,16)</f>
        <v>6.7799999999999999E-2</v>
      </c>
      <c r="Q163" s="89">
        <f>VLOOKUP($A163,'MG Universe'!$A$2:$R$9993,17)</f>
        <v>19</v>
      </c>
      <c r="R163" s="18">
        <f>VLOOKUP($A163,'MG Universe'!$A$2:$R$9993,18)</f>
        <v>46.01</v>
      </c>
    </row>
    <row r="164" spans="1:18" x14ac:dyDescent="0.55000000000000004">
      <c r="A164" s="15" t="s">
        <v>439</v>
      </c>
      <c r="B164" s="127" t="str">
        <f>VLOOKUP($A164,'MG Universe'!$A$2:$R$9993,2)</f>
        <v>Express Scripts Holding Company</v>
      </c>
      <c r="C164" s="15" t="str">
        <f>VLOOKUP($A164,'MG Universe'!$A$2:$R$9993,3)</f>
        <v>C-</v>
      </c>
      <c r="D164" s="15" t="str">
        <f>VLOOKUP($A164,'MG Universe'!$A$2:$R$9993,4)</f>
        <v>S</v>
      </c>
      <c r="E164" s="15" t="str">
        <f>VLOOKUP($A164,'MG Universe'!$A$2:$R$9993,5)</f>
        <v>U</v>
      </c>
      <c r="F164" s="16" t="str">
        <f>VLOOKUP($A164,'MG Universe'!$A$2:$R$9993,6)</f>
        <v>SU</v>
      </c>
      <c r="G164" s="85">
        <f>VLOOKUP($A164,'MG Universe'!$A$2:$R$9993,7)</f>
        <v>42612</v>
      </c>
      <c r="H164" s="18">
        <f>VLOOKUP($A164,'MG Universe'!$A$2:$R$9993,8)</f>
        <v>126.8</v>
      </c>
      <c r="I164" s="18">
        <f>VLOOKUP($A164,'MG Universe'!$A$2:$R$9993,9)</f>
        <v>70.650000000000006</v>
      </c>
      <c r="J164" s="19">
        <f>VLOOKUP($A164,'MG Universe'!$A$2:$R$9993,10)</f>
        <v>0.55720000000000003</v>
      </c>
      <c r="K164" s="86">
        <f>VLOOKUP($A164,'MG Universe'!$A$2:$R$9993,11)</f>
        <v>18.989999999999998</v>
      </c>
      <c r="L164" s="19">
        <f>VLOOKUP($A164,'MG Universe'!$A$2:$R$9993,12)</f>
        <v>0</v>
      </c>
      <c r="M164" s="87">
        <f>VLOOKUP($A164,'MG Universe'!$A$2:$R$9993,13)</f>
        <v>0.9</v>
      </c>
      <c r="N164" s="88">
        <f>VLOOKUP($A164,'MG Universe'!$A$2:$R$9993,14)</f>
        <v>0.55000000000000004</v>
      </c>
      <c r="O164" s="18">
        <f>VLOOKUP($A164,'MG Universe'!$A$2:$R$9993,15)</f>
        <v>-39.08</v>
      </c>
      <c r="P164" s="19">
        <f>VLOOKUP($A164,'MG Universe'!$A$2:$R$9993,16)</f>
        <v>5.2499999999999998E-2</v>
      </c>
      <c r="Q164" s="89">
        <f>VLOOKUP($A164,'MG Universe'!$A$2:$R$9993,17)</f>
        <v>0</v>
      </c>
      <c r="R164" s="18">
        <f>VLOOKUP($A164,'MG Universe'!$A$2:$R$9993,18)</f>
        <v>54.85</v>
      </c>
    </row>
    <row r="165" spans="1:18" x14ac:dyDescent="0.55000000000000004">
      <c r="A165" s="15" t="s">
        <v>441</v>
      </c>
      <c r="B165" s="127" t="str">
        <f>VLOOKUP($A165,'MG Universe'!$A$2:$R$9993,2)</f>
        <v>Essex Property Trust Inc</v>
      </c>
      <c r="C165" s="15" t="str">
        <f>VLOOKUP($A165,'MG Universe'!$A$2:$R$9993,3)</f>
        <v>C</v>
      </c>
      <c r="D165" s="15" t="str">
        <f>VLOOKUP($A165,'MG Universe'!$A$2:$R$9993,4)</f>
        <v>S</v>
      </c>
      <c r="E165" s="15" t="str">
        <f>VLOOKUP($A165,'MG Universe'!$A$2:$R$9993,5)</f>
        <v>O</v>
      </c>
      <c r="F165" s="16" t="str">
        <f>VLOOKUP($A165,'MG Universe'!$A$2:$R$9993,6)</f>
        <v>SO</v>
      </c>
      <c r="G165" s="85">
        <f>VLOOKUP($A165,'MG Universe'!$A$2:$R$9993,7)</f>
        <v>42286</v>
      </c>
      <c r="H165" s="18">
        <f>VLOOKUP($A165,'MG Universe'!$A$2:$R$9993,8)</f>
        <v>153.41</v>
      </c>
      <c r="I165" s="18">
        <f>VLOOKUP($A165,'MG Universe'!$A$2:$R$9993,9)</f>
        <v>234.7</v>
      </c>
      <c r="J165" s="19">
        <f>VLOOKUP($A165,'MG Universe'!$A$2:$R$9993,10)</f>
        <v>1.5299</v>
      </c>
      <c r="K165" s="86">
        <f>VLOOKUP($A165,'MG Universe'!$A$2:$R$9993,11)</f>
        <v>58.97</v>
      </c>
      <c r="L165" s="19">
        <f>VLOOKUP($A165,'MG Universe'!$A$2:$R$9993,12)</f>
        <v>2.52E-2</v>
      </c>
      <c r="M165" s="87">
        <f>VLOOKUP($A165,'MG Universe'!$A$2:$R$9993,13)</f>
        <v>0.5</v>
      </c>
      <c r="N165" s="88">
        <f>VLOOKUP($A165,'MG Universe'!$A$2:$R$9993,14)</f>
        <v>0.89</v>
      </c>
      <c r="O165" s="18">
        <f>VLOOKUP($A165,'MG Universe'!$A$2:$R$9993,15)</f>
        <v>-85.3</v>
      </c>
      <c r="P165" s="19">
        <f>VLOOKUP($A165,'MG Universe'!$A$2:$R$9993,16)</f>
        <v>0.25230000000000002</v>
      </c>
      <c r="Q165" s="89">
        <f>VLOOKUP($A165,'MG Universe'!$A$2:$R$9993,17)</f>
        <v>20</v>
      </c>
      <c r="R165" s="18">
        <f>VLOOKUP($A165,'MG Universe'!$A$2:$R$9993,18)</f>
        <v>115.6</v>
      </c>
    </row>
    <row r="166" spans="1:18" x14ac:dyDescent="0.55000000000000004">
      <c r="A166" s="15" t="s">
        <v>445</v>
      </c>
      <c r="B166" s="127" t="str">
        <f>VLOOKUP($A166,'MG Universe'!$A$2:$R$9993,2)</f>
        <v>E*TRADE Financial Corp</v>
      </c>
      <c r="C166" s="15" t="str">
        <f>VLOOKUP($A166,'MG Universe'!$A$2:$R$9993,3)</f>
        <v>D</v>
      </c>
      <c r="D166" s="15" t="str">
        <f>VLOOKUP($A166,'MG Universe'!$A$2:$R$9993,4)</f>
        <v>S</v>
      </c>
      <c r="E166" s="15" t="str">
        <f>VLOOKUP($A166,'MG Universe'!$A$2:$R$9993,5)</f>
        <v>F</v>
      </c>
      <c r="F166" s="16" t="str">
        <f>VLOOKUP($A166,'MG Universe'!$A$2:$R$9993,6)</f>
        <v>SF</v>
      </c>
      <c r="G166" s="85">
        <f>VLOOKUP($A166,'MG Universe'!$A$2:$R$9993,7)</f>
        <v>42569</v>
      </c>
      <c r="H166" s="18">
        <f>VLOOKUP($A166,'MG Universe'!$A$2:$R$9993,8)</f>
        <v>37.17</v>
      </c>
      <c r="I166" s="18">
        <f>VLOOKUP($A166,'MG Universe'!$A$2:$R$9993,9)</f>
        <v>34.51</v>
      </c>
      <c r="J166" s="19">
        <f>VLOOKUP($A166,'MG Universe'!$A$2:$R$9993,10)</f>
        <v>0.9284</v>
      </c>
      <c r="K166" s="86">
        <f>VLOOKUP($A166,'MG Universe'!$A$2:$R$9993,11)</f>
        <v>35.58</v>
      </c>
      <c r="L166" s="19">
        <f>VLOOKUP($A166,'MG Universe'!$A$2:$R$9993,12)</f>
        <v>0</v>
      </c>
      <c r="M166" s="87">
        <f>VLOOKUP($A166,'MG Universe'!$A$2:$R$9993,13)</f>
        <v>1.8</v>
      </c>
      <c r="N166" s="88" t="str">
        <f>VLOOKUP($A166,'MG Universe'!$A$2:$R$9993,14)</f>
        <v>N/A</v>
      </c>
      <c r="O166" s="18" t="str">
        <f>VLOOKUP($A166,'MG Universe'!$A$2:$R$9993,15)</f>
        <v>N/A</v>
      </c>
      <c r="P166" s="19">
        <f>VLOOKUP($A166,'MG Universe'!$A$2:$R$9993,16)</f>
        <v>0.13539999999999999</v>
      </c>
      <c r="Q166" s="89">
        <f>VLOOKUP($A166,'MG Universe'!$A$2:$R$9993,17)</f>
        <v>0</v>
      </c>
      <c r="R166" s="18">
        <f>VLOOKUP($A166,'MG Universe'!$A$2:$R$9993,18)</f>
        <v>26.58</v>
      </c>
    </row>
    <row r="167" spans="1:18" x14ac:dyDescent="0.55000000000000004">
      <c r="A167" s="15" t="s">
        <v>447</v>
      </c>
      <c r="B167" s="127" t="str">
        <f>VLOOKUP($A167,'MG Universe'!$A$2:$R$9993,2)</f>
        <v>Eaton Corporation, PLC Ordinary Shares</v>
      </c>
      <c r="C167" s="15" t="str">
        <f>VLOOKUP($A167,'MG Universe'!$A$2:$R$9993,3)</f>
        <v>B</v>
      </c>
      <c r="D167" s="15" t="str">
        <f>VLOOKUP($A167,'MG Universe'!$A$2:$R$9993,4)</f>
        <v>D</v>
      </c>
      <c r="E167" s="15" t="str">
        <f>VLOOKUP($A167,'MG Universe'!$A$2:$R$9993,5)</f>
        <v>F</v>
      </c>
      <c r="F167" s="16" t="str">
        <f>VLOOKUP($A167,'MG Universe'!$A$2:$R$9993,6)</f>
        <v>DF</v>
      </c>
      <c r="G167" s="85">
        <f>VLOOKUP($A167,'MG Universe'!$A$2:$R$9993,7)</f>
        <v>42569</v>
      </c>
      <c r="H167" s="18">
        <f>VLOOKUP($A167,'MG Universe'!$A$2:$R$9993,8)</f>
        <v>67.900000000000006</v>
      </c>
      <c r="I167" s="18">
        <f>VLOOKUP($A167,'MG Universe'!$A$2:$R$9993,9)</f>
        <v>71.98</v>
      </c>
      <c r="J167" s="19">
        <f>VLOOKUP($A167,'MG Universe'!$A$2:$R$9993,10)</f>
        <v>1.0601</v>
      </c>
      <c r="K167" s="86">
        <f>VLOOKUP($A167,'MG Universe'!$A$2:$R$9993,11)</f>
        <v>18</v>
      </c>
      <c r="L167" s="19">
        <f>VLOOKUP($A167,'MG Universe'!$A$2:$R$9993,12)</f>
        <v>3.0800000000000001E-2</v>
      </c>
      <c r="M167" s="87">
        <f>VLOOKUP($A167,'MG Universe'!$A$2:$R$9993,13)</f>
        <v>1.3</v>
      </c>
      <c r="N167" s="88">
        <f>VLOOKUP($A167,'MG Universe'!$A$2:$R$9993,14)</f>
        <v>1.4</v>
      </c>
      <c r="O167" s="18">
        <f>VLOOKUP($A167,'MG Universe'!$A$2:$R$9993,15)</f>
        <v>-19.68</v>
      </c>
      <c r="P167" s="19">
        <f>VLOOKUP($A167,'MG Universe'!$A$2:$R$9993,16)</f>
        <v>4.7500000000000001E-2</v>
      </c>
      <c r="Q167" s="89">
        <f>VLOOKUP($A167,'MG Universe'!$A$2:$R$9993,17)</f>
        <v>7</v>
      </c>
      <c r="R167" s="18">
        <f>VLOOKUP($A167,'MG Universe'!$A$2:$R$9993,18)</f>
        <v>55.91</v>
      </c>
    </row>
    <row r="168" spans="1:18" x14ac:dyDescent="0.55000000000000004">
      <c r="A168" s="15" t="s">
        <v>449</v>
      </c>
      <c r="B168" s="127" t="str">
        <f>VLOOKUP($A168,'MG Universe'!$A$2:$R$9993,2)</f>
        <v>Entergy Corporation</v>
      </c>
      <c r="C168" s="15" t="str">
        <f>VLOOKUP($A168,'MG Universe'!$A$2:$R$9993,3)</f>
        <v>D</v>
      </c>
      <c r="D168" s="15" t="str">
        <f>VLOOKUP($A168,'MG Universe'!$A$2:$R$9993,4)</f>
        <v>S</v>
      </c>
      <c r="E168" s="15" t="str">
        <f>VLOOKUP($A168,'MG Universe'!$A$2:$R$9993,5)</f>
        <v>O</v>
      </c>
      <c r="F168" s="16" t="str">
        <f>VLOOKUP($A168,'MG Universe'!$A$2:$R$9993,6)</f>
        <v>SO</v>
      </c>
      <c r="G168" s="85">
        <f>VLOOKUP($A168,'MG Universe'!$A$2:$R$9993,7)</f>
        <v>42396</v>
      </c>
      <c r="H168" s="18">
        <f>VLOOKUP($A168,'MG Universe'!$A$2:$R$9993,8)</f>
        <v>0</v>
      </c>
      <c r="I168" s="18">
        <f>VLOOKUP($A168,'MG Universe'!$A$2:$R$9993,9)</f>
        <v>76.66</v>
      </c>
      <c r="J168" s="19" t="str">
        <f>VLOOKUP($A168,'MG Universe'!$A$2:$R$9993,10)</f>
        <v>N/A</v>
      </c>
      <c r="K168" s="86">
        <f>VLOOKUP($A168,'MG Universe'!$A$2:$R$9993,11)</f>
        <v>24.73</v>
      </c>
      <c r="L168" s="19">
        <f>VLOOKUP($A168,'MG Universe'!$A$2:$R$9993,12)</f>
        <v>4.3799999999999999E-2</v>
      </c>
      <c r="M168" s="87">
        <f>VLOOKUP($A168,'MG Universe'!$A$2:$R$9993,13)</f>
        <v>0.4</v>
      </c>
      <c r="N168" s="88">
        <f>VLOOKUP($A168,'MG Universe'!$A$2:$R$9993,14)</f>
        <v>1.19</v>
      </c>
      <c r="O168" s="18">
        <f>VLOOKUP($A168,'MG Universe'!$A$2:$R$9993,15)</f>
        <v>-177.32</v>
      </c>
      <c r="P168" s="19">
        <f>VLOOKUP($A168,'MG Universe'!$A$2:$R$9993,16)</f>
        <v>8.1100000000000005E-2</v>
      </c>
      <c r="Q168" s="89">
        <f>VLOOKUP($A168,'MG Universe'!$A$2:$R$9993,17)</f>
        <v>0</v>
      </c>
      <c r="R168" s="18" t="str">
        <f>VLOOKUP($A168,'MG Universe'!$A$2:$R$9993,18)</f>
        <v>N/A</v>
      </c>
    </row>
    <row r="169" spans="1:18" x14ac:dyDescent="0.55000000000000004">
      <c r="A169" s="15" t="s">
        <v>1546</v>
      </c>
      <c r="B169" s="127" t="str">
        <f>VLOOKUP($A169,'MG Universe'!$A$2:$R$9993,2)</f>
        <v>Entergy Corporation</v>
      </c>
      <c r="C169" s="15" t="str">
        <f>VLOOKUP($A169,'MG Universe'!$A$2:$R$9993,3)</f>
        <v>D</v>
      </c>
      <c r="D169" s="15" t="str">
        <f>VLOOKUP($A169,'MG Universe'!$A$2:$R$9993,4)</f>
        <v>S</v>
      </c>
      <c r="E169" s="15" t="str">
        <f>VLOOKUP($A169,'MG Universe'!$A$2:$R$9993,5)</f>
        <v>O</v>
      </c>
      <c r="F169" s="16" t="str">
        <f>VLOOKUP($A169,'MG Universe'!$A$2:$R$9993,6)</f>
        <v>SO</v>
      </c>
      <c r="G169" s="85">
        <f>VLOOKUP($A169,'MG Universe'!$A$2:$R$9993,7)</f>
        <v>42396</v>
      </c>
      <c r="H169" s="18">
        <f>VLOOKUP($A169,'MG Universe'!$A$2:$R$9993,8)</f>
        <v>0</v>
      </c>
      <c r="I169" s="18">
        <f>VLOOKUP($A169,'MG Universe'!$A$2:$R$9993,9)</f>
        <v>76.66</v>
      </c>
      <c r="J169" s="19" t="str">
        <f>VLOOKUP($A169,'MG Universe'!$A$2:$R$9993,10)</f>
        <v>N/A</v>
      </c>
      <c r="K169" s="86">
        <f>VLOOKUP($A169,'MG Universe'!$A$2:$R$9993,11)</f>
        <v>24.73</v>
      </c>
      <c r="L169" s="19">
        <f>VLOOKUP($A169,'MG Universe'!$A$2:$R$9993,12)</f>
        <v>4.3799999999999999E-2</v>
      </c>
      <c r="M169" s="87">
        <f>VLOOKUP($A169,'MG Universe'!$A$2:$R$9993,13)</f>
        <v>0.4</v>
      </c>
      <c r="N169" s="88">
        <f>VLOOKUP($A169,'MG Universe'!$A$2:$R$9993,14)</f>
        <v>1.19</v>
      </c>
      <c r="O169" s="18">
        <f>VLOOKUP($A169,'MG Universe'!$A$2:$R$9993,15)</f>
        <v>-177.32</v>
      </c>
      <c r="P169" s="19">
        <f>VLOOKUP($A169,'MG Universe'!$A$2:$R$9993,16)</f>
        <v>8.1100000000000005E-2</v>
      </c>
      <c r="Q169" s="89">
        <f>VLOOKUP($A169,'MG Universe'!$A$2:$R$9993,17)</f>
        <v>0</v>
      </c>
      <c r="R169" s="18" t="str">
        <f>VLOOKUP($A169,'MG Universe'!$A$2:$R$9993,18)</f>
        <v>N/A</v>
      </c>
    </row>
    <row r="170" spans="1:18" x14ac:dyDescent="0.55000000000000004">
      <c r="A170" s="15" t="s">
        <v>451</v>
      </c>
      <c r="B170" s="127" t="str">
        <f>VLOOKUP($A170,'MG Universe'!$A$2:$R$9993,2)</f>
        <v>Edwards Lifesciences Corp</v>
      </c>
      <c r="C170" s="15" t="str">
        <f>VLOOKUP($A170,'MG Universe'!$A$2:$R$9993,3)</f>
        <v>C</v>
      </c>
      <c r="D170" s="15" t="str">
        <f>VLOOKUP($A170,'MG Universe'!$A$2:$R$9993,4)</f>
        <v>E</v>
      </c>
      <c r="E170" s="15" t="str">
        <f>VLOOKUP($A170,'MG Universe'!$A$2:$R$9993,5)</f>
        <v>F</v>
      </c>
      <c r="F170" s="16" t="str">
        <f>VLOOKUP($A170,'MG Universe'!$A$2:$R$9993,6)</f>
        <v>EF</v>
      </c>
      <c r="G170" s="85">
        <f>VLOOKUP($A170,'MG Universe'!$A$2:$R$9993,7)</f>
        <v>42765</v>
      </c>
      <c r="H170" s="18">
        <f>VLOOKUP($A170,'MG Universe'!$A$2:$R$9993,8)</f>
        <v>96.94</v>
      </c>
      <c r="I170" s="18">
        <f>VLOOKUP($A170,'MG Universe'!$A$2:$R$9993,9)</f>
        <v>94.04</v>
      </c>
      <c r="J170" s="19">
        <f>VLOOKUP($A170,'MG Universe'!$A$2:$R$9993,10)</f>
        <v>0.97009999999999996</v>
      </c>
      <c r="K170" s="86">
        <f>VLOOKUP($A170,'MG Universe'!$A$2:$R$9993,11)</f>
        <v>37.32</v>
      </c>
      <c r="L170" s="19">
        <f>VLOOKUP($A170,'MG Universe'!$A$2:$R$9993,12)</f>
        <v>0</v>
      </c>
      <c r="M170" s="87">
        <f>VLOOKUP($A170,'MG Universe'!$A$2:$R$9993,13)</f>
        <v>0.5</v>
      </c>
      <c r="N170" s="88">
        <f>VLOOKUP($A170,'MG Universe'!$A$2:$R$9993,14)</f>
        <v>4.08</v>
      </c>
      <c r="O170" s="18">
        <f>VLOOKUP($A170,'MG Universe'!$A$2:$R$9993,15)</f>
        <v>2.4</v>
      </c>
      <c r="P170" s="19">
        <f>VLOOKUP($A170,'MG Universe'!$A$2:$R$9993,16)</f>
        <v>0.14410000000000001</v>
      </c>
      <c r="Q170" s="89">
        <f>VLOOKUP($A170,'MG Universe'!$A$2:$R$9993,17)</f>
        <v>0</v>
      </c>
      <c r="R170" s="18">
        <f>VLOOKUP($A170,'MG Universe'!$A$2:$R$9993,18)</f>
        <v>27.04</v>
      </c>
    </row>
    <row r="171" spans="1:18" x14ac:dyDescent="0.55000000000000004">
      <c r="A171" s="15" t="s">
        <v>453</v>
      </c>
      <c r="B171" s="127" t="str">
        <f>VLOOKUP($A171,'MG Universe'!$A$2:$R$9993,2)</f>
        <v>Exelon Corporation</v>
      </c>
      <c r="C171" s="15" t="str">
        <f>VLOOKUP($A171,'MG Universe'!$A$2:$R$9993,3)</f>
        <v>D+</v>
      </c>
      <c r="D171" s="15" t="str">
        <f>VLOOKUP($A171,'MG Universe'!$A$2:$R$9993,4)</f>
        <v>S</v>
      </c>
      <c r="E171" s="15" t="str">
        <f>VLOOKUP($A171,'MG Universe'!$A$2:$R$9993,5)</f>
        <v>O</v>
      </c>
      <c r="F171" s="16" t="str">
        <f>VLOOKUP($A171,'MG Universe'!$A$2:$R$9993,6)</f>
        <v>SO</v>
      </c>
      <c r="G171" s="85">
        <f>VLOOKUP($A171,'MG Universe'!$A$2:$R$9993,7)</f>
        <v>42569</v>
      </c>
      <c r="H171" s="18">
        <f>VLOOKUP($A171,'MG Universe'!$A$2:$R$9993,8)</f>
        <v>0</v>
      </c>
      <c r="I171" s="18">
        <f>VLOOKUP($A171,'MG Universe'!$A$2:$R$9993,9)</f>
        <v>36.71</v>
      </c>
      <c r="J171" s="19" t="str">
        <f>VLOOKUP($A171,'MG Universe'!$A$2:$R$9993,10)</f>
        <v>N/A</v>
      </c>
      <c r="K171" s="86">
        <f>VLOOKUP($A171,'MG Universe'!$A$2:$R$9993,11)</f>
        <v>17.559999999999999</v>
      </c>
      <c r="L171" s="19">
        <f>VLOOKUP($A171,'MG Universe'!$A$2:$R$9993,12)</f>
        <v>3.3799999999999997E-2</v>
      </c>
      <c r="M171" s="87">
        <f>VLOOKUP($A171,'MG Universe'!$A$2:$R$9993,13)</f>
        <v>0.3</v>
      </c>
      <c r="N171" s="88">
        <f>VLOOKUP($A171,'MG Universe'!$A$2:$R$9993,14)</f>
        <v>0.83</v>
      </c>
      <c r="O171" s="18">
        <f>VLOOKUP($A171,'MG Universe'!$A$2:$R$9993,15)</f>
        <v>-6.83</v>
      </c>
      <c r="P171" s="19">
        <f>VLOOKUP($A171,'MG Universe'!$A$2:$R$9993,16)</f>
        <v>4.53E-2</v>
      </c>
      <c r="Q171" s="89">
        <f>VLOOKUP($A171,'MG Universe'!$A$2:$R$9993,17)</f>
        <v>0</v>
      </c>
      <c r="R171" s="18">
        <f>VLOOKUP($A171,'MG Universe'!$A$2:$R$9993,18)</f>
        <v>36.29</v>
      </c>
    </row>
    <row r="172" spans="1:18" x14ac:dyDescent="0.55000000000000004">
      <c r="A172" s="15" t="s">
        <v>455</v>
      </c>
      <c r="B172" s="127" t="str">
        <f>VLOOKUP($A172,'MG Universe'!$A$2:$R$9993,2)</f>
        <v>Expeditors International of Washington</v>
      </c>
      <c r="C172" s="15" t="str">
        <f>VLOOKUP($A172,'MG Universe'!$A$2:$R$9993,3)</f>
        <v>B-</v>
      </c>
      <c r="D172" s="15" t="str">
        <f>VLOOKUP($A172,'MG Universe'!$A$2:$R$9993,4)</f>
        <v>E</v>
      </c>
      <c r="E172" s="15" t="str">
        <f>VLOOKUP($A172,'MG Universe'!$A$2:$R$9993,5)</f>
        <v>O</v>
      </c>
      <c r="F172" s="16" t="str">
        <f>VLOOKUP($A172,'MG Universe'!$A$2:$R$9993,6)</f>
        <v>EO</v>
      </c>
      <c r="G172" s="85">
        <f>VLOOKUP($A172,'MG Universe'!$A$2:$R$9993,7)</f>
        <v>42546</v>
      </c>
      <c r="H172" s="18">
        <f>VLOOKUP($A172,'MG Universe'!$A$2:$R$9993,8)</f>
        <v>39.14</v>
      </c>
      <c r="I172" s="18">
        <f>VLOOKUP($A172,'MG Universe'!$A$2:$R$9993,9)</f>
        <v>56.38</v>
      </c>
      <c r="J172" s="19">
        <f>VLOOKUP($A172,'MG Universe'!$A$2:$R$9993,10)</f>
        <v>1.4404999999999999</v>
      </c>
      <c r="K172" s="86">
        <f>VLOOKUP($A172,'MG Universe'!$A$2:$R$9993,11)</f>
        <v>26.98</v>
      </c>
      <c r="L172" s="19">
        <f>VLOOKUP($A172,'MG Universe'!$A$2:$R$9993,12)</f>
        <v>1.2800000000000001E-2</v>
      </c>
      <c r="M172" s="87">
        <f>VLOOKUP($A172,'MG Universe'!$A$2:$R$9993,13)</f>
        <v>0.6</v>
      </c>
      <c r="N172" s="88">
        <f>VLOOKUP($A172,'MG Universe'!$A$2:$R$9993,14)</f>
        <v>2.44</v>
      </c>
      <c r="O172" s="18">
        <f>VLOOKUP($A172,'MG Universe'!$A$2:$R$9993,15)</f>
        <v>6.49</v>
      </c>
      <c r="P172" s="19">
        <f>VLOOKUP($A172,'MG Universe'!$A$2:$R$9993,16)</f>
        <v>9.2399999999999996E-2</v>
      </c>
      <c r="Q172" s="89">
        <f>VLOOKUP($A172,'MG Universe'!$A$2:$R$9993,17)</f>
        <v>20</v>
      </c>
      <c r="R172" s="18">
        <f>VLOOKUP($A172,'MG Universe'!$A$2:$R$9993,18)</f>
        <v>22.07</v>
      </c>
    </row>
    <row r="173" spans="1:18" x14ac:dyDescent="0.55000000000000004">
      <c r="A173" s="15" t="s">
        <v>457</v>
      </c>
      <c r="B173" s="127" t="str">
        <f>VLOOKUP($A173,'MG Universe'!$A$2:$R$9993,2)</f>
        <v>Expedia Inc</v>
      </c>
      <c r="C173" s="15" t="str">
        <f>VLOOKUP($A173,'MG Universe'!$A$2:$R$9993,3)</f>
        <v>D</v>
      </c>
      <c r="D173" s="15" t="str">
        <f>VLOOKUP($A173,'MG Universe'!$A$2:$R$9993,4)</f>
        <v>S</v>
      </c>
      <c r="E173" s="15" t="str">
        <f>VLOOKUP($A173,'MG Universe'!$A$2:$R$9993,5)</f>
        <v>F</v>
      </c>
      <c r="F173" s="16" t="str">
        <f>VLOOKUP($A173,'MG Universe'!$A$2:$R$9993,6)</f>
        <v>SF</v>
      </c>
      <c r="G173" s="85">
        <f>VLOOKUP($A173,'MG Universe'!$A$2:$R$9993,7)</f>
        <v>42769</v>
      </c>
      <c r="H173" s="18">
        <f>VLOOKUP($A173,'MG Universe'!$A$2:$R$9993,8)</f>
        <v>124.64</v>
      </c>
      <c r="I173" s="18">
        <f>VLOOKUP($A173,'MG Universe'!$A$2:$R$9993,9)</f>
        <v>119.04</v>
      </c>
      <c r="J173" s="19">
        <f>VLOOKUP($A173,'MG Universe'!$A$2:$R$9993,10)</f>
        <v>0.95509999999999995</v>
      </c>
      <c r="K173" s="86">
        <f>VLOOKUP($A173,'MG Universe'!$A$2:$R$9993,11)</f>
        <v>36.74</v>
      </c>
      <c r="L173" s="19">
        <f>VLOOKUP($A173,'MG Universe'!$A$2:$R$9993,12)</f>
        <v>8.2000000000000007E-3</v>
      </c>
      <c r="M173" s="87">
        <f>VLOOKUP($A173,'MG Universe'!$A$2:$R$9993,13)</f>
        <v>0.7</v>
      </c>
      <c r="N173" s="88">
        <f>VLOOKUP($A173,'MG Universe'!$A$2:$R$9993,14)</f>
        <v>0.55000000000000004</v>
      </c>
      <c r="O173" s="18">
        <f>VLOOKUP($A173,'MG Universe'!$A$2:$R$9993,15)</f>
        <v>-55.93</v>
      </c>
      <c r="P173" s="19">
        <f>VLOOKUP($A173,'MG Universe'!$A$2:$R$9993,16)</f>
        <v>0.14119999999999999</v>
      </c>
      <c r="Q173" s="89">
        <f>VLOOKUP($A173,'MG Universe'!$A$2:$R$9993,17)</f>
        <v>4</v>
      </c>
      <c r="R173" s="18">
        <f>VLOOKUP($A173,'MG Universe'!$A$2:$R$9993,18)</f>
        <v>36.54</v>
      </c>
    </row>
    <row r="174" spans="1:18" x14ac:dyDescent="0.55000000000000004">
      <c r="A174" s="15" t="s">
        <v>1547</v>
      </c>
      <c r="B174" s="127" t="str">
        <f>VLOOKUP($A174,'MG Universe'!$A$2:$R$9993,2)</f>
        <v>Expedia Inc</v>
      </c>
      <c r="C174" s="15" t="str">
        <f>VLOOKUP($A174,'MG Universe'!$A$2:$R$9993,3)</f>
        <v>D</v>
      </c>
      <c r="D174" s="15" t="str">
        <f>VLOOKUP($A174,'MG Universe'!$A$2:$R$9993,4)</f>
        <v>S</v>
      </c>
      <c r="E174" s="15" t="str">
        <f>VLOOKUP($A174,'MG Universe'!$A$2:$R$9993,5)</f>
        <v>F</v>
      </c>
      <c r="F174" s="16" t="str">
        <f>VLOOKUP($A174,'MG Universe'!$A$2:$R$9993,6)</f>
        <v>SF</v>
      </c>
      <c r="G174" s="85">
        <f>VLOOKUP($A174,'MG Universe'!$A$2:$R$9993,7)</f>
        <v>42769</v>
      </c>
      <c r="H174" s="18">
        <f>VLOOKUP($A174,'MG Universe'!$A$2:$R$9993,8)</f>
        <v>124.64</v>
      </c>
      <c r="I174" s="18">
        <f>VLOOKUP($A174,'MG Universe'!$A$2:$R$9993,9)</f>
        <v>119.04</v>
      </c>
      <c r="J174" s="19">
        <f>VLOOKUP($A174,'MG Universe'!$A$2:$R$9993,10)</f>
        <v>0.95509999999999995</v>
      </c>
      <c r="K174" s="86">
        <f>VLOOKUP($A174,'MG Universe'!$A$2:$R$9993,11)</f>
        <v>36.74</v>
      </c>
      <c r="L174" s="19">
        <f>VLOOKUP($A174,'MG Universe'!$A$2:$R$9993,12)</f>
        <v>8.2000000000000007E-3</v>
      </c>
      <c r="M174" s="87">
        <f>VLOOKUP($A174,'MG Universe'!$A$2:$R$9993,13)</f>
        <v>0.7</v>
      </c>
      <c r="N174" s="88">
        <f>VLOOKUP($A174,'MG Universe'!$A$2:$R$9993,14)</f>
        <v>0.55000000000000004</v>
      </c>
      <c r="O174" s="18">
        <f>VLOOKUP($A174,'MG Universe'!$A$2:$R$9993,15)</f>
        <v>-55.93</v>
      </c>
      <c r="P174" s="19">
        <f>VLOOKUP($A174,'MG Universe'!$A$2:$R$9993,16)</f>
        <v>0.14119999999999999</v>
      </c>
      <c r="Q174" s="89">
        <f>VLOOKUP($A174,'MG Universe'!$A$2:$R$9993,17)</f>
        <v>4</v>
      </c>
      <c r="R174" s="18">
        <f>VLOOKUP($A174,'MG Universe'!$A$2:$R$9993,18)</f>
        <v>36.54</v>
      </c>
    </row>
    <row r="175" spans="1:18" x14ac:dyDescent="0.55000000000000004">
      <c r="A175" s="15" t="s">
        <v>32</v>
      </c>
      <c r="B175" s="127" t="str">
        <f>VLOOKUP($A175,'MG Universe'!$A$2:$R$9993,2)</f>
        <v>Ford Motor Company</v>
      </c>
      <c r="C175" s="15" t="str">
        <f>VLOOKUP($A175,'MG Universe'!$A$2:$R$9993,3)</f>
        <v>C</v>
      </c>
      <c r="D175" s="15" t="str">
        <f>VLOOKUP($A175,'MG Universe'!$A$2:$R$9993,4)</f>
        <v>S</v>
      </c>
      <c r="E175" s="15" t="str">
        <f>VLOOKUP($A175,'MG Universe'!$A$2:$R$9993,5)</f>
        <v>O</v>
      </c>
      <c r="F175" s="16" t="str">
        <f>VLOOKUP($A175,'MG Universe'!$A$2:$R$9993,6)</f>
        <v>SO</v>
      </c>
      <c r="G175" s="85">
        <f>VLOOKUP($A175,'MG Universe'!$A$2:$R$9993,7)</f>
        <v>42706</v>
      </c>
      <c r="H175" s="18">
        <f>VLOOKUP($A175,'MG Universe'!$A$2:$R$9993,8)</f>
        <v>8</v>
      </c>
      <c r="I175" s="18">
        <f>VLOOKUP($A175,'MG Universe'!$A$2:$R$9993,9)</f>
        <v>12.53</v>
      </c>
      <c r="J175" s="19">
        <f>VLOOKUP($A175,'MG Universe'!$A$2:$R$9993,10)</f>
        <v>1.5663</v>
      </c>
      <c r="K175" s="86">
        <f>VLOOKUP($A175,'MG Universe'!$A$2:$R$9993,11)</f>
        <v>7.88</v>
      </c>
      <c r="L175" s="19">
        <f>VLOOKUP($A175,'MG Universe'!$A$2:$R$9993,12)</f>
        <v>4.7899999999999998E-2</v>
      </c>
      <c r="M175" s="87">
        <f>VLOOKUP($A175,'MG Universe'!$A$2:$R$9993,13)</f>
        <v>1</v>
      </c>
      <c r="N175" s="88">
        <f>VLOOKUP($A175,'MG Universe'!$A$2:$R$9993,14)</f>
        <v>1.1599999999999999</v>
      </c>
      <c r="O175" s="18">
        <f>VLOOKUP($A175,'MG Universe'!$A$2:$R$9993,15)</f>
        <v>-24.99</v>
      </c>
      <c r="P175" s="19">
        <f>VLOOKUP($A175,'MG Universe'!$A$2:$R$9993,16)</f>
        <v>-3.0999999999999999E-3</v>
      </c>
      <c r="Q175" s="89">
        <f>VLOOKUP($A175,'MG Universe'!$A$2:$R$9993,17)</f>
        <v>5</v>
      </c>
      <c r="R175" s="18">
        <f>VLOOKUP($A175,'MG Universe'!$A$2:$R$9993,18)</f>
        <v>17.3</v>
      </c>
    </row>
    <row r="176" spans="1:18" x14ac:dyDescent="0.55000000000000004">
      <c r="A176" s="15" t="s">
        <v>460</v>
      </c>
      <c r="B176" s="127" t="str">
        <f>VLOOKUP($A176,'MG Universe'!$A$2:$R$9993,2)</f>
        <v>Fastenal Company</v>
      </c>
      <c r="C176" s="15" t="str">
        <f>VLOOKUP($A176,'MG Universe'!$A$2:$R$9993,3)</f>
        <v>C</v>
      </c>
      <c r="D176" s="15" t="str">
        <f>VLOOKUP($A176,'MG Universe'!$A$2:$R$9993,4)</f>
        <v>E</v>
      </c>
      <c r="E176" s="15" t="str">
        <f>VLOOKUP($A176,'MG Universe'!$A$2:$R$9993,5)</f>
        <v>O</v>
      </c>
      <c r="F176" s="16" t="str">
        <f>VLOOKUP($A176,'MG Universe'!$A$2:$R$9993,6)</f>
        <v>EO</v>
      </c>
      <c r="G176" s="85">
        <f>VLOOKUP($A176,'MG Universe'!$A$2:$R$9993,7)</f>
        <v>42558</v>
      </c>
      <c r="H176" s="18">
        <f>VLOOKUP($A176,'MG Universe'!$A$2:$R$9993,8)</f>
        <v>40.08</v>
      </c>
      <c r="I176" s="18">
        <f>VLOOKUP($A176,'MG Universe'!$A$2:$R$9993,9)</f>
        <v>50.03</v>
      </c>
      <c r="J176" s="19">
        <f>VLOOKUP($A176,'MG Universe'!$A$2:$R$9993,10)</f>
        <v>1.2483</v>
      </c>
      <c r="K176" s="86">
        <f>VLOOKUP($A176,'MG Universe'!$A$2:$R$9993,11)</f>
        <v>29.6</v>
      </c>
      <c r="L176" s="19">
        <f>VLOOKUP($A176,'MG Universe'!$A$2:$R$9993,12)</f>
        <v>2.2800000000000001E-2</v>
      </c>
      <c r="M176" s="87">
        <f>VLOOKUP($A176,'MG Universe'!$A$2:$R$9993,13)</f>
        <v>1</v>
      </c>
      <c r="N176" s="88">
        <f>VLOOKUP($A176,'MG Universe'!$A$2:$R$9993,14)</f>
        <v>4.4000000000000004</v>
      </c>
      <c r="O176" s="18">
        <f>VLOOKUP($A176,'MG Universe'!$A$2:$R$9993,15)</f>
        <v>3.27</v>
      </c>
      <c r="P176" s="19">
        <f>VLOOKUP($A176,'MG Universe'!$A$2:$R$9993,16)</f>
        <v>0.1055</v>
      </c>
      <c r="Q176" s="89">
        <f>VLOOKUP($A176,'MG Universe'!$A$2:$R$9993,17)</f>
        <v>19</v>
      </c>
      <c r="R176" s="18">
        <f>VLOOKUP($A176,'MG Universe'!$A$2:$R$9993,18)</f>
        <v>15.85</v>
      </c>
    </row>
    <row r="177" spans="1:18" x14ac:dyDescent="0.55000000000000004">
      <c r="A177" s="15" t="s">
        <v>462</v>
      </c>
      <c r="B177" s="127" t="str">
        <f>VLOOKUP($A177,'MG Universe'!$A$2:$R$9993,2)</f>
        <v>Facebook Inc</v>
      </c>
      <c r="C177" s="15" t="str">
        <f>VLOOKUP($A177,'MG Universe'!$A$2:$R$9993,3)</f>
        <v>C</v>
      </c>
      <c r="D177" s="15" t="str">
        <f>VLOOKUP($A177,'MG Universe'!$A$2:$R$9993,4)</f>
        <v>E</v>
      </c>
      <c r="E177" s="15" t="str">
        <f>VLOOKUP($A177,'MG Universe'!$A$2:$R$9993,5)</f>
        <v>O</v>
      </c>
      <c r="F177" s="16" t="str">
        <f>VLOOKUP($A177,'MG Universe'!$A$2:$R$9993,6)</f>
        <v>EO</v>
      </c>
      <c r="G177" s="85">
        <f>VLOOKUP($A177,'MG Universe'!$A$2:$R$9993,7)</f>
        <v>42557</v>
      </c>
      <c r="H177" s="18">
        <f>VLOOKUP($A177,'MG Universe'!$A$2:$R$9993,8)</f>
        <v>58.06</v>
      </c>
      <c r="I177" s="18">
        <f>VLOOKUP($A177,'MG Universe'!$A$2:$R$9993,9)</f>
        <v>135.54</v>
      </c>
      <c r="J177" s="19">
        <f>VLOOKUP($A177,'MG Universe'!$A$2:$R$9993,10)</f>
        <v>2.3344999999999998</v>
      </c>
      <c r="K177" s="86">
        <f>VLOOKUP($A177,'MG Universe'!$A$2:$R$9993,11)</f>
        <v>89.76</v>
      </c>
      <c r="L177" s="19">
        <f>VLOOKUP($A177,'MG Universe'!$A$2:$R$9993,12)</f>
        <v>0</v>
      </c>
      <c r="M177" s="87">
        <f>VLOOKUP($A177,'MG Universe'!$A$2:$R$9993,13)</f>
        <v>0.7</v>
      </c>
      <c r="N177" s="88">
        <f>VLOOKUP($A177,'MG Universe'!$A$2:$R$9993,14)</f>
        <v>13.16</v>
      </c>
      <c r="O177" s="18">
        <f>VLOOKUP($A177,'MG Universe'!$A$2:$R$9993,15)</f>
        <v>6.54</v>
      </c>
      <c r="P177" s="19">
        <f>VLOOKUP($A177,'MG Universe'!$A$2:$R$9993,16)</f>
        <v>0.40629999999999999</v>
      </c>
      <c r="Q177" s="89">
        <f>VLOOKUP($A177,'MG Universe'!$A$2:$R$9993,17)</f>
        <v>0</v>
      </c>
      <c r="R177" s="18">
        <f>VLOOKUP($A177,'MG Universe'!$A$2:$R$9993,18)</f>
        <v>31.05</v>
      </c>
    </row>
    <row r="178" spans="1:18" x14ac:dyDescent="0.55000000000000004">
      <c r="A178" s="15" t="s">
        <v>1548</v>
      </c>
      <c r="B178" s="127" t="str">
        <f>VLOOKUP($A178,'MG Universe'!$A$2:$R$9993,2)</f>
        <v>Facebook Inc</v>
      </c>
      <c r="C178" s="15" t="str">
        <f>VLOOKUP($A178,'MG Universe'!$A$2:$R$9993,3)</f>
        <v>C</v>
      </c>
      <c r="D178" s="15" t="str">
        <f>VLOOKUP($A178,'MG Universe'!$A$2:$R$9993,4)</f>
        <v>E</v>
      </c>
      <c r="E178" s="15" t="str">
        <f>VLOOKUP($A178,'MG Universe'!$A$2:$R$9993,5)</f>
        <v>O</v>
      </c>
      <c r="F178" s="16" t="str">
        <f>VLOOKUP($A178,'MG Universe'!$A$2:$R$9993,6)</f>
        <v>EO</v>
      </c>
      <c r="G178" s="85">
        <f>VLOOKUP($A178,'MG Universe'!$A$2:$R$9993,7)</f>
        <v>42557</v>
      </c>
      <c r="H178" s="18">
        <f>VLOOKUP($A178,'MG Universe'!$A$2:$R$9993,8)</f>
        <v>58.06</v>
      </c>
      <c r="I178" s="18">
        <f>VLOOKUP($A178,'MG Universe'!$A$2:$R$9993,9)</f>
        <v>135.54</v>
      </c>
      <c r="J178" s="19">
        <f>VLOOKUP($A178,'MG Universe'!$A$2:$R$9993,10)</f>
        <v>2.3344999999999998</v>
      </c>
      <c r="K178" s="86">
        <f>VLOOKUP($A178,'MG Universe'!$A$2:$R$9993,11)</f>
        <v>89.76</v>
      </c>
      <c r="L178" s="19">
        <f>VLOOKUP($A178,'MG Universe'!$A$2:$R$9993,12)</f>
        <v>0</v>
      </c>
      <c r="M178" s="87">
        <f>VLOOKUP($A178,'MG Universe'!$A$2:$R$9993,13)</f>
        <v>0.7</v>
      </c>
      <c r="N178" s="88">
        <f>VLOOKUP($A178,'MG Universe'!$A$2:$R$9993,14)</f>
        <v>13.16</v>
      </c>
      <c r="O178" s="18">
        <f>VLOOKUP($A178,'MG Universe'!$A$2:$R$9993,15)</f>
        <v>6.54</v>
      </c>
      <c r="P178" s="19">
        <f>VLOOKUP($A178,'MG Universe'!$A$2:$R$9993,16)</f>
        <v>0.40629999999999999</v>
      </c>
      <c r="Q178" s="89">
        <f>VLOOKUP($A178,'MG Universe'!$A$2:$R$9993,17)</f>
        <v>0</v>
      </c>
      <c r="R178" s="18">
        <f>VLOOKUP($A178,'MG Universe'!$A$2:$R$9993,18)</f>
        <v>31.05</v>
      </c>
    </row>
    <row r="179" spans="1:18" x14ac:dyDescent="0.55000000000000004">
      <c r="A179" s="15" t="s">
        <v>464</v>
      </c>
      <c r="B179" s="127" t="str">
        <f>VLOOKUP($A179,'MG Universe'!$A$2:$R$9993,2)</f>
        <v>Freeport-McMoRan Inc</v>
      </c>
      <c r="C179" s="15" t="str">
        <f>VLOOKUP($A179,'MG Universe'!$A$2:$R$9993,3)</f>
        <v>F</v>
      </c>
      <c r="D179" s="15" t="str">
        <f>VLOOKUP($A179,'MG Universe'!$A$2:$R$9993,4)</f>
        <v>S</v>
      </c>
      <c r="E179" s="15" t="str">
        <f>VLOOKUP($A179,'MG Universe'!$A$2:$R$9993,5)</f>
        <v>O</v>
      </c>
      <c r="F179" s="16" t="str">
        <f>VLOOKUP($A179,'MG Universe'!$A$2:$R$9993,6)</f>
        <v>SO</v>
      </c>
      <c r="G179" s="85">
        <f>VLOOKUP($A179,'MG Universe'!$A$2:$R$9993,7)</f>
        <v>42766</v>
      </c>
      <c r="H179" s="18">
        <f>VLOOKUP($A179,'MG Universe'!$A$2:$R$9993,8)</f>
        <v>0</v>
      </c>
      <c r="I179" s="18">
        <f>VLOOKUP($A179,'MG Universe'!$A$2:$R$9993,9)</f>
        <v>13.4</v>
      </c>
      <c r="J179" s="19" t="str">
        <f>VLOOKUP($A179,'MG Universe'!$A$2:$R$9993,10)</f>
        <v>N/A</v>
      </c>
      <c r="K179" s="86" t="str">
        <f>VLOOKUP($A179,'MG Universe'!$A$2:$R$9993,11)</f>
        <v>N/A</v>
      </c>
      <c r="L179" s="19">
        <f>VLOOKUP($A179,'MG Universe'!$A$2:$R$9993,12)</f>
        <v>3.7000000000000002E-3</v>
      </c>
      <c r="M179" s="87">
        <f>VLOOKUP($A179,'MG Universe'!$A$2:$R$9993,13)</f>
        <v>2.5</v>
      </c>
      <c r="N179" s="88">
        <f>VLOOKUP($A179,'MG Universe'!$A$2:$R$9993,14)</f>
        <v>2.4500000000000002</v>
      </c>
      <c r="O179" s="18">
        <f>VLOOKUP($A179,'MG Universe'!$A$2:$R$9993,15)</f>
        <v>-14.77</v>
      </c>
      <c r="P179" s="19">
        <f>VLOOKUP($A179,'MG Universe'!$A$2:$R$9993,16)</f>
        <v>-6.4899999999999999E-2</v>
      </c>
      <c r="Q179" s="89">
        <f>VLOOKUP($A179,'MG Universe'!$A$2:$R$9993,17)</f>
        <v>1</v>
      </c>
      <c r="R179" s="18">
        <f>VLOOKUP($A179,'MG Universe'!$A$2:$R$9993,18)</f>
        <v>5.5</v>
      </c>
    </row>
    <row r="180" spans="1:18" x14ac:dyDescent="0.55000000000000004">
      <c r="A180" s="15" t="s">
        <v>466</v>
      </c>
      <c r="B180" s="127" t="str">
        <f>VLOOKUP($A180,'MG Universe'!$A$2:$R$9993,2)</f>
        <v>FedEx Corporation</v>
      </c>
      <c r="C180" s="15" t="str">
        <f>VLOOKUP($A180,'MG Universe'!$A$2:$R$9993,3)</f>
        <v>D+</v>
      </c>
      <c r="D180" s="15" t="str">
        <f>VLOOKUP($A180,'MG Universe'!$A$2:$R$9993,4)</f>
        <v>S</v>
      </c>
      <c r="E180" s="15" t="str">
        <f>VLOOKUP($A180,'MG Universe'!$A$2:$R$9993,5)</f>
        <v>F</v>
      </c>
      <c r="F180" s="16" t="str">
        <f>VLOOKUP($A180,'MG Universe'!$A$2:$R$9993,6)</f>
        <v>SF</v>
      </c>
      <c r="G180" s="85">
        <f>VLOOKUP($A180,'MG Universe'!$A$2:$R$9993,7)</f>
        <v>42570</v>
      </c>
      <c r="H180" s="18">
        <f>VLOOKUP($A180,'MG Universe'!$A$2:$R$9993,8)</f>
        <v>193.58</v>
      </c>
      <c r="I180" s="18">
        <f>VLOOKUP($A180,'MG Universe'!$A$2:$R$9993,9)</f>
        <v>192.98</v>
      </c>
      <c r="J180" s="19">
        <f>VLOOKUP($A180,'MG Universe'!$A$2:$R$9993,10)</f>
        <v>0.99690000000000001</v>
      </c>
      <c r="K180" s="86">
        <f>VLOOKUP($A180,'MG Universe'!$A$2:$R$9993,11)</f>
        <v>25.63</v>
      </c>
      <c r="L180" s="19">
        <f>VLOOKUP($A180,'MG Universe'!$A$2:$R$9993,12)</f>
        <v>5.1999999999999998E-3</v>
      </c>
      <c r="M180" s="87">
        <f>VLOOKUP($A180,'MG Universe'!$A$2:$R$9993,13)</f>
        <v>1.1000000000000001</v>
      </c>
      <c r="N180" s="88">
        <f>VLOOKUP($A180,'MG Universe'!$A$2:$R$9993,14)</f>
        <v>1.5</v>
      </c>
      <c r="O180" s="18">
        <f>VLOOKUP($A180,'MG Universe'!$A$2:$R$9993,15)</f>
        <v>-72.73</v>
      </c>
      <c r="P180" s="19">
        <f>VLOOKUP($A180,'MG Universe'!$A$2:$R$9993,16)</f>
        <v>8.5599999999999996E-2</v>
      </c>
      <c r="Q180" s="89">
        <f>VLOOKUP($A180,'MG Universe'!$A$2:$R$9993,17)</f>
        <v>7</v>
      </c>
      <c r="R180" s="18">
        <f>VLOOKUP($A180,'MG Universe'!$A$2:$R$9993,18)</f>
        <v>115.27</v>
      </c>
    </row>
    <row r="181" spans="1:18" x14ac:dyDescent="0.55000000000000004">
      <c r="A181" s="15" t="s">
        <v>468</v>
      </c>
      <c r="B181" s="127" t="str">
        <f>VLOOKUP($A181,'MG Universe'!$A$2:$R$9993,2)</f>
        <v>FirstEnergy Corp.</v>
      </c>
      <c r="C181" s="15" t="str">
        <f>VLOOKUP($A181,'MG Universe'!$A$2:$R$9993,3)</f>
        <v>C</v>
      </c>
      <c r="D181" s="15" t="str">
        <f>VLOOKUP($A181,'MG Universe'!$A$2:$R$9993,4)</f>
        <v>S</v>
      </c>
      <c r="E181" s="15" t="str">
        <f>VLOOKUP($A181,'MG Universe'!$A$2:$R$9993,5)</f>
        <v>O</v>
      </c>
      <c r="F181" s="16" t="str">
        <f>VLOOKUP($A181,'MG Universe'!$A$2:$R$9993,6)</f>
        <v>SO</v>
      </c>
      <c r="G181" s="85">
        <f>VLOOKUP($A181,'MG Universe'!$A$2:$R$9993,7)</f>
        <v>42557</v>
      </c>
      <c r="H181" s="18">
        <f>VLOOKUP($A181,'MG Universe'!$A$2:$R$9993,8)</f>
        <v>0</v>
      </c>
      <c r="I181" s="18">
        <f>VLOOKUP($A181,'MG Universe'!$A$2:$R$9993,9)</f>
        <v>32.43</v>
      </c>
      <c r="J181" s="19" t="str">
        <f>VLOOKUP($A181,'MG Universe'!$A$2:$R$9993,10)</f>
        <v>N/A</v>
      </c>
      <c r="K181" s="86">
        <f>VLOOKUP($A181,'MG Universe'!$A$2:$R$9993,11)</f>
        <v>20.92</v>
      </c>
      <c r="L181" s="19">
        <f>VLOOKUP($A181,'MG Universe'!$A$2:$R$9993,12)</f>
        <v>4.4400000000000002E-2</v>
      </c>
      <c r="M181" s="87">
        <f>VLOOKUP($A181,'MG Universe'!$A$2:$R$9993,13)</f>
        <v>0.2</v>
      </c>
      <c r="N181" s="88">
        <f>VLOOKUP($A181,'MG Universe'!$A$2:$R$9993,14)</f>
        <v>0.51</v>
      </c>
      <c r="O181" s="18">
        <f>VLOOKUP($A181,'MG Universe'!$A$2:$R$9993,15)</f>
        <v>-86.86</v>
      </c>
      <c r="P181" s="19">
        <f>VLOOKUP($A181,'MG Universe'!$A$2:$R$9993,16)</f>
        <v>6.2100000000000002E-2</v>
      </c>
      <c r="Q181" s="89">
        <f>VLOOKUP($A181,'MG Universe'!$A$2:$R$9993,17)</f>
        <v>0</v>
      </c>
      <c r="R181" s="18">
        <f>VLOOKUP($A181,'MG Universe'!$A$2:$R$9993,18)</f>
        <v>39.64</v>
      </c>
    </row>
    <row r="182" spans="1:18" x14ac:dyDescent="0.55000000000000004">
      <c r="A182" s="15" t="s">
        <v>470</v>
      </c>
      <c r="B182" s="127" t="str">
        <f>VLOOKUP($A182,'MG Universe'!$A$2:$R$9993,2)</f>
        <v>F5 Networks, Inc.</v>
      </c>
      <c r="C182" s="15" t="str">
        <f>VLOOKUP($A182,'MG Universe'!$A$2:$R$9993,3)</f>
        <v>D+</v>
      </c>
      <c r="D182" s="15" t="str">
        <f>VLOOKUP($A182,'MG Universe'!$A$2:$R$9993,4)</f>
        <v>S</v>
      </c>
      <c r="E182" s="15" t="str">
        <f>VLOOKUP($A182,'MG Universe'!$A$2:$R$9993,5)</f>
        <v>F</v>
      </c>
      <c r="F182" s="16" t="str">
        <f>VLOOKUP($A182,'MG Universe'!$A$2:$R$9993,6)</f>
        <v>SF</v>
      </c>
      <c r="G182" s="85">
        <f>VLOOKUP($A182,'MG Universe'!$A$2:$R$9993,7)</f>
        <v>42575</v>
      </c>
      <c r="H182" s="18">
        <f>VLOOKUP($A182,'MG Universe'!$A$2:$R$9993,8)</f>
        <v>175.08</v>
      </c>
      <c r="I182" s="18">
        <f>VLOOKUP($A182,'MG Universe'!$A$2:$R$9993,9)</f>
        <v>143.27000000000001</v>
      </c>
      <c r="J182" s="19">
        <f>VLOOKUP($A182,'MG Universe'!$A$2:$R$9993,10)</f>
        <v>0.81830000000000003</v>
      </c>
      <c r="K182" s="86">
        <f>VLOOKUP($A182,'MG Universe'!$A$2:$R$9993,11)</f>
        <v>29.54</v>
      </c>
      <c r="L182" s="19">
        <f>VLOOKUP($A182,'MG Universe'!$A$2:$R$9993,12)</f>
        <v>0</v>
      </c>
      <c r="M182" s="87">
        <f>VLOOKUP($A182,'MG Universe'!$A$2:$R$9993,13)</f>
        <v>1.3</v>
      </c>
      <c r="N182" s="88">
        <f>VLOOKUP($A182,'MG Universe'!$A$2:$R$9993,14)</f>
        <v>1.49</v>
      </c>
      <c r="O182" s="18">
        <f>VLOOKUP($A182,'MG Universe'!$A$2:$R$9993,15)</f>
        <v>1.96</v>
      </c>
      <c r="P182" s="19">
        <f>VLOOKUP($A182,'MG Universe'!$A$2:$R$9993,16)</f>
        <v>0.1052</v>
      </c>
      <c r="Q182" s="89">
        <f>VLOOKUP($A182,'MG Universe'!$A$2:$R$9993,17)</f>
        <v>0</v>
      </c>
      <c r="R182" s="18">
        <f>VLOOKUP($A182,'MG Universe'!$A$2:$R$9993,18)</f>
        <v>48.67</v>
      </c>
    </row>
    <row r="183" spans="1:18" x14ac:dyDescent="0.55000000000000004">
      <c r="A183" s="15" t="s">
        <v>472</v>
      </c>
      <c r="B183" s="127" t="str">
        <f>VLOOKUP($A183,'MG Universe'!$A$2:$R$9993,2)</f>
        <v>Fidelity National Information Servcs Inc</v>
      </c>
      <c r="C183" s="15" t="str">
        <f>VLOOKUP($A183,'MG Universe'!$A$2:$R$9993,3)</f>
        <v>D</v>
      </c>
      <c r="D183" s="15" t="str">
        <f>VLOOKUP($A183,'MG Universe'!$A$2:$R$9993,4)</f>
        <v>S</v>
      </c>
      <c r="E183" s="15" t="str">
        <f>VLOOKUP($A183,'MG Universe'!$A$2:$R$9993,5)</f>
        <v>F</v>
      </c>
      <c r="F183" s="16" t="str">
        <f>VLOOKUP($A183,'MG Universe'!$A$2:$R$9993,6)</f>
        <v>SF</v>
      </c>
      <c r="G183" s="85">
        <f>VLOOKUP($A183,'MG Universe'!$A$2:$R$9993,7)</f>
        <v>42558</v>
      </c>
      <c r="H183" s="18">
        <f>VLOOKUP($A183,'MG Universe'!$A$2:$R$9993,8)</f>
        <v>101.31</v>
      </c>
      <c r="I183" s="18">
        <f>VLOOKUP($A183,'MG Universe'!$A$2:$R$9993,9)</f>
        <v>82.27</v>
      </c>
      <c r="J183" s="19">
        <f>VLOOKUP($A183,'MG Universe'!$A$2:$R$9993,10)</f>
        <v>0.81210000000000004</v>
      </c>
      <c r="K183" s="86">
        <f>VLOOKUP($A183,'MG Universe'!$A$2:$R$9993,11)</f>
        <v>31.28</v>
      </c>
      <c r="L183" s="19">
        <f>VLOOKUP($A183,'MG Universe'!$A$2:$R$9993,12)</f>
        <v>1.26E-2</v>
      </c>
      <c r="M183" s="87">
        <f>VLOOKUP($A183,'MG Universe'!$A$2:$R$9993,13)</f>
        <v>0.8</v>
      </c>
      <c r="N183" s="88">
        <f>VLOOKUP($A183,'MG Universe'!$A$2:$R$9993,14)</f>
        <v>1.0900000000000001</v>
      </c>
      <c r="O183" s="18">
        <f>VLOOKUP($A183,'MG Universe'!$A$2:$R$9993,15)</f>
        <v>-41</v>
      </c>
      <c r="P183" s="19">
        <f>VLOOKUP($A183,'MG Universe'!$A$2:$R$9993,16)</f>
        <v>0.1139</v>
      </c>
      <c r="Q183" s="89">
        <f>VLOOKUP($A183,'MG Universe'!$A$2:$R$9993,17)</f>
        <v>5</v>
      </c>
      <c r="R183" s="18">
        <f>VLOOKUP($A183,'MG Universe'!$A$2:$R$9993,18)</f>
        <v>49.38</v>
      </c>
    </row>
    <row r="184" spans="1:18" x14ac:dyDescent="0.55000000000000004">
      <c r="A184" s="15" t="s">
        <v>474</v>
      </c>
      <c r="B184" s="127" t="str">
        <f>VLOOKUP($A184,'MG Universe'!$A$2:$R$9993,2)</f>
        <v>Fiserv Inc</v>
      </c>
      <c r="C184" s="15" t="str">
        <f>VLOOKUP($A184,'MG Universe'!$A$2:$R$9993,3)</f>
        <v>D</v>
      </c>
      <c r="D184" s="15" t="str">
        <f>VLOOKUP($A184,'MG Universe'!$A$2:$R$9993,4)</f>
        <v>S</v>
      </c>
      <c r="E184" s="15" t="str">
        <f>VLOOKUP($A184,'MG Universe'!$A$2:$R$9993,5)</f>
        <v>F</v>
      </c>
      <c r="F184" s="16" t="str">
        <f>VLOOKUP($A184,'MG Universe'!$A$2:$R$9993,6)</f>
        <v>SF</v>
      </c>
      <c r="G184" s="85">
        <f>VLOOKUP($A184,'MG Universe'!$A$2:$R$9993,7)</f>
        <v>42584</v>
      </c>
      <c r="H184" s="18">
        <f>VLOOKUP($A184,'MG Universe'!$A$2:$R$9993,8)</f>
        <v>108.97</v>
      </c>
      <c r="I184" s="18">
        <f>VLOOKUP($A184,'MG Universe'!$A$2:$R$9993,9)</f>
        <v>115.4</v>
      </c>
      <c r="J184" s="19">
        <f>VLOOKUP($A184,'MG Universe'!$A$2:$R$9993,10)</f>
        <v>1.0589999999999999</v>
      </c>
      <c r="K184" s="86">
        <f>VLOOKUP($A184,'MG Universe'!$A$2:$R$9993,11)</f>
        <v>34.86</v>
      </c>
      <c r="L184" s="19">
        <f>VLOOKUP($A184,'MG Universe'!$A$2:$R$9993,12)</f>
        <v>0</v>
      </c>
      <c r="M184" s="87">
        <f>VLOOKUP($A184,'MG Universe'!$A$2:$R$9993,13)</f>
        <v>0.8</v>
      </c>
      <c r="N184" s="88">
        <f>VLOOKUP($A184,'MG Universe'!$A$2:$R$9993,14)</f>
        <v>0.96</v>
      </c>
      <c r="O184" s="18">
        <f>VLOOKUP($A184,'MG Universe'!$A$2:$R$9993,15)</f>
        <v>-23.72</v>
      </c>
      <c r="P184" s="19">
        <f>VLOOKUP($A184,'MG Universe'!$A$2:$R$9993,16)</f>
        <v>0.1318</v>
      </c>
      <c r="Q184" s="89">
        <f>VLOOKUP($A184,'MG Universe'!$A$2:$R$9993,17)</f>
        <v>0</v>
      </c>
      <c r="R184" s="18">
        <f>VLOOKUP($A184,'MG Universe'!$A$2:$R$9993,18)</f>
        <v>34.24</v>
      </c>
    </row>
    <row r="185" spans="1:18" x14ac:dyDescent="0.55000000000000004">
      <c r="A185" s="15" t="s">
        <v>476</v>
      </c>
      <c r="B185" s="127" t="str">
        <f>VLOOKUP($A185,'MG Universe'!$A$2:$R$9993,2)</f>
        <v>Fifth Third Bancorp</v>
      </c>
      <c r="C185" s="15" t="str">
        <f>VLOOKUP($A185,'MG Universe'!$A$2:$R$9993,3)</f>
        <v>B-</v>
      </c>
      <c r="D185" s="15" t="str">
        <f>VLOOKUP($A185,'MG Universe'!$A$2:$R$9993,4)</f>
        <v>E</v>
      </c>
      <c r="E185" s="15" t="str">
        <f>VLOOKUP($A185,'MG Universe'!$A$2:$R$9993,5)</f>
        <v>U</v>
      </c>
      <c r="F185" s="16" t="str">
        <f>VLOOKUP($A185,'MG Universe'!$A$2:$R$9993,6)</f>
        <v>EU</v>
      </c>
      <c r="G185" s="85">
        <f>VLOOKUP($A185,'MG Universe'!$A$2:$R$9993,7)</f>
        <v>42553</v>
      </c>
      <c r="H185" s="18">
        <f>VLOOKUP($A185,'MG Universe'!$A$2:$R$9993,8)</f>
        <v>67.040000000000006</v>
      </c>
      <c r="I185" s="18">
        <f>VLOOKUP($A185,'MG Universe'!$A$2:$R$9993,9)</f>
        <v>27.44</v>
      </c>
      <c r="J185" s="19">
        <f>VLOOKUP($A185,'MG Universe'!$A$2:$R$9993,10)</f>
        <v>0.4093</v>
      </c>
      <c r="K185" s="86">
        <f>VLOOKUP($A185,'MG Universe'!$A$2:$R$9993,11)</f>
        <v>15.77</v>
      </c>
      <c r="L185" s="19">
        <f>VLOOKUP($A185,'MG Universe'!$A$2:$R$9993,12)</f>
        <v>1.9E-2</v>
      </c>
      <c r="M185" s="87">
        <f>VLOOKUP($A185,'MG Universe'!$A$2:$R$9993,13)</f>
        <v>1.3</v>
      </c>
      <c r="N185" s="88" t="str">
        <f>VLOOKUP($A185,'MG Universe'!$A$2:$R$9993,14)</f>
        <v>N/A</v>
      </c>
      <c r="O185" s="18" t="str">
        <f>VLOOKUP($A185,'MG Universe'!$A$2:$R$9993,15)</f>
        <v>N/A</v>
      </c>
      <c r="P185" s="19">
        <f>VLOOKUP($A185,'MG Universe'!$A$2:$R$9993,16)</f>
        <v>3.6400000000000002E-2</v>
      </c>
      <c r="Q185" s="89">
        <f>VLOOKUP($A185,'MG Universe'!$A$2:$R$9993,17)</f>
        <v>6</v>
      </c>
      <c r="R185" s="18">
        <f>VLOOKUP($A185,'MG Universe'!$A$2:$R$9993,18)</f>
        <v>25.45</v>
      </c>
    </row>
    <row r="186" spans="1:18" x14ac:dyDescent="0.55000000000000004">
      <c r="A186" s="15" t="s">
        <v>1549</v>
      </c>
      <c r="B186" s="127" t="str">
        <f>VLOOKUP($A186,'MG Universe'!$A$2:$R$9993,2)</f>
        <v>Fifth Third Bancorp</v>
      </c>
      <c r="C186" s="15" t="str">
        <f>VLOOKUP($A186,'MG Universe'!$A$2:$R$9993,3)</f>
        <v>B-</v>
      </c>
      <c r="D186" s="15" t="str">
        <f>VLOOKUP($A186,'MG Universe'!$A$2:$R$9993,4)</f>
        <v>E</v>
      </c>
      <c r="E186" s="15" t="str">
        <f>VLOOKUP($A186,'MG Universe'!$A$2:$R$9993,5)</f>
        <v>U</v>
      </c>
      <c r="F186" s="16" t="str">
        <f>VLOOKUP($A186,'MG Universe'!$A$2:$R$9993,6)</f>
        <v>EU</v>
      </c>
      <c r="G186" s="85">
        <f>VLOOKUP($A186,'MG Universe'!$A$2:$R$9993,7)</f>
        <v>42553</v>
      </c>
      <c r="H186" s="18">
        <f>VLOOKUP($A186,'MG Universe'!$A$2:$R$9993,8)</f>
        <v>67.040000000000006</v>
      </c>
      <c r="I186" s="18">
        <f>VLOOKUP($A186,'MG Universe'!$A$2:$R$9993,9)</f>
        <v>27.44</v>
      </c>
      <c r="J186" s="19">
        <f>VLOOKUP($A186,'MG Universe'!$A$2:$R$9993,10)</f>
        <v>0.4093</v>
      </c>
      <c r="K186" s="86">
        <f>VLOOKUP($A186,'MG Universe'!$A$2:$R$9993,11)</f>
        <v>15.77</v>
      </c>
      <c r="L186" s="19">
        <f>VLOOKUP($A186,'MG Universe'!$A$2:$R$9993,12)</f>
        <v>1.9E-2</v>
      </c>
      <c r="M186" s="87">
        <f>VLOOKUP($A186,'MG Universe'!$A$2:$R$9993,13)</f>
        <v>1.3</v>
      </c>
      <c r="N186" s="88" t="str">
        <f>VLOOKUP($A186,'MG Universe'!$A$2:$R$9993,14)</f>
        <v>N/A</v>
      </c>
      <c r="O186" s="18" t="str">
        <f>VLOOKUP($A186,'MG Universe'!$A$2:$R$9993,15)</f>
        <v>N/A</v>
      </c>
      <c r="P186" s="19">
        <f>VLOOKUP($A186,'MG Universe'!$A$2:$R$9993,16)</f>
        <v>3.6400000000000002E-2</v>
      </c>
      <c r="Q186" s="89">
        <f>VLOOKUP($A186,'MG Universe'!$A$2:$R$9993,17)</f>
        <v>6</v>
      </c>
      <c r="R186" s="18">
        <f>VLOOKUP($A186,'MG Universe'!$A$2:$R$9993,18)</f>
        <v>25.45</v>
      </c>
    </row>
    <row r="187" spans="1:18" x14ac:dyDescent="0.55000000000000004">
      <c r="A187" s="15" t="s">
        <v>60</v>
      </c>
      <c r="B187" s="127" t="str">
        <f>VLOOKUP($A187,'MG Universe'!$A$2:$R$9993,2)</f>
        <v>FLIR Systems, Inc.</v>
      </c>
      <c r="C187" s="15" t="str">
        <f>VLOOKUP($A187,'MG Universe'!$A$2:$R$9993,3)</f>
        <v>C</v>
      </c>
      <c r="D187" s="15" t="str">
        <f>VLOOKUP($A187,'MG Universe'!$A$2:$R$9993,4)</f>
        <v>E</v>
      </c>
      <c r="E187" s="15" t="str">
        <f>VLOOKUP($A187,'MG Universe'!$A$2:$R$9993,5)</f>
        <v>O</v>
      </c>
      <c r="F187" s="16" t="str">
        <f>VLOOKUP($A187,'MG Universe'!$A$2:$R$9993,6)</f>
        <v>EO</v>
      </c>
      <c r="G187" s="85">
        <f>VLOOKUP($A187,'MG Universe'!$A$2:$R$9993,7)</f>
        <v>42693</v>
      </c>
      <c r="H187" s="18">
        <f>VLOOKUP($A187,'MG Universe'!$A$2:$R$9993,8)</f>
        <v>11.51</v>
      </c>
      <c r="I187" s="18">
        <f>VLOOKUP($A187,'MG Universe'!$A$2:$R$9993,9)</f>
        <v>36.71</v>
      </c>
      <c r="J187" s="19">
        <f>VLOOKUP($A187,'MG Universe'!$A$2:$R$9993,10)</f>
        <v>3.1894</v>
      </c>
      <c r="K187" s="86">
        <f>VLOOKUP($A187,'MG Universe'!$A$2:$R$9993,11)</f>
        <v>25.85</v>
      </c>
      <c r="L187" s="19">
        <f>VLOOKUP($A187,'MG Universe'!$A$2:$R$9993,12)</f>
        <v>1.2800000000000001E-2</v>
      </c>
      <c r="M187" s="87">
        <f>VLOOKUP($A187,'MG Universe'!$A$2:$R$9993,13)</f>
        <v>0.5</v>
      </c>
      <c r="N187" s="88">
        <f>VLOOKUP($A187,'MG Universe'!$A$2:$R$9993,14)</f>
        <v>4.6900000000000004</v>
      </c>
      <c r="O187" s="18">
        <f>VLOOKUP($A187,'MG Universe'!$A$2:$R$9993,15)</f>
        <v>3.78</v>
      </c>
      <c r="P187" s="19">
        <f>VLOOKUP($A187,'MG Universe'!$A$2:$R$9993,16)</f>
        <v>8.6800000000000002E-2</v>
      </c>
      <c r="Q187" s="89">
        <f>VLOOKUP($A187,'MG Universe'!$A$2:$R$9993,17)</f>
        <v>6</v>
      </c>
      <c r="R187" s="18">
        <f>VLOOKUP($A187,'MG Universe'!$A$2:$R$9993,18)</f>
        <v>18.63</v>
      </c>
    </row>
    <row r="188" spans="1:18" x14ac:dyDescent="0.55000000000000004">
      <c r="A188" s="15" t="s">
        <v>478</v>
      </c>
      <c r="B188" s="127" t="str">
        <f>VLOOKUP($A188,'MG Universe'!$A$2:$R$9993,2)</f>
        <v>Fluor Corporation (NEW)</v>
      </c>
      <c r="C188" s="15" t="str">
        <f>VLOOKUP($A188,'MG Universe'!$A$2:$R$9993,3)</f>
        <v>D</v>
      </c>
      <c r="D188" s="15" t="str">
        <f>VLOOKUP($A188,'MG Universe'!$A$2:$R$9993,4)</f>
        <v>S</v>
      </c>
      <c r="E188" s="15" t="str">
        <f>VLOOKUP($A188,'MG Universe'!$A$2:$R$9993,5)</f>
        <v>O</v>
      </c>
      <c r="F188" s="16" t="str">
        <f>VLOOKUP($A188,'MG Universe'!$A$2:$R$9993,6)</f>
        <v>SO</v>
      </c>
      <c r="G188" s="85">
        <f>VLOOKUP($A188,'MG Universe'!$A$2:$R$9993,7)</f>
        <v>42714</v>
      </c>
      <c r="H188" s="18">
        <f>VLOOKUP($A188,'MG Universe'!$A$2:$R$9993,8)</f>
        <v>20.63</v>
      </c>
      <c r="I188" s="18">
        <f>VLOOKUP($A188,'MG Universe'!$A$2:$R$9993,9)</f>
        <v>55.39</v>
      </c>
      <c r="J188" s="19">
        <f>VLOOKUP($A188,'MG Universe'!$A$2:$R$9993,10)</f>
        <v>2.6848999999999998</v>
      </c>
      <c r="K188" s="86">
        <f>VLOOKUP($A188,'MG Universe'!$A$2:$R$9993,11)</f>
        <v>19.5</v>
      </c>
      <c r="L188" s="19">
        <f>VLOOKUP($A188,'MG Universe'!$A$2:$R$9993,12)</f>
        <v>1.52E-2</v>
      </c>
      <c r="M188" s="87">
        <f>VLOOKUP($A188,'MG Universe'!$A$2:$R$9993,13)</f>
        <v>1.6</v>
      </c>
      <c r="N188" s="88">
        <f>VLOOKUP($A188,'MG Universe'!$A$2:$R$9993,14)</f>
        <v>1.48</v>
      </c>
      <c r="O188" s="18">
        <f>VLOOKUP($A188,'MG Universe'!$A$2:$R$9993,15)</f>
        <v>-3.33</v>
      </c>
      <c r="P188" s="19">
        <f>VLOOKUP($A188,'MG Universe'!$A$2:$R$9993,16)</f>
        <v>5.5E-2</v>
      </c>
      <c r="Q188" s="89">
        <f>VLOOKUP($A188,'MG Universe'!$A$2:$R$9993,17)</f>
        <v>0</v>
      </c>
      <c r="R188" s="18">
        <f>VLOOKUP($A188,'MG Universe'!$A$2:$R$9993,18)</f>
        <v>33.229999999999997</v>
      </c>
    </row>
    <row r="189" spans="1:18" x14ac:dyDescent="0.55000000000000004">
      <c r="A189" s="15" t="s">
        <v>480</v>
      </c>
      <c r="B189" s="127" t="str">
        <f>VLOOKUP($A189,'MG Universe'!$A$2:$R$9993,2)</f>
        <v>Flowserve Corp</v>
      </c>
      <c r="C189" s="15" t="str">
        <f>VLOOKUP($A189,'MG Universe'!$A$2:$R$9993,3)</f>
        <v>C</v>
      </c>
      <c r="D189" s="15" t="str">
        <f>VLOOKUP($A189,'MG Universe'!$A$2:$R$9993,4)</f>
        <v>E</v>
      </c>
      <c r="E189" s="15" t="str">
        <f>VLOOKUP($A189,'MG Universe'!$A$2:$R$9993,5)</f>
        <v>O</v>
      </c>
      <c r="F189" s="16" t="str">
        <f>VLOOKUP($A189,'MG Universe'!$A$2:$R$9993,6)</f>
        <v>EO</v>
      </c>
      <c r="G189" s="85">
        <f>VLOOKUP($A189,'MG Universe'!$A$2:$R$9993,7)</f>
        <v>42511</v>
      </c>
      <c r="H189" s="18">
        <f>VLOOKUP($A189,'MG Universe'!$A$2:$R$9993,8)</f>
        <v>27.5</v>
      </c>
      <c r="I189" s="18">
        <f>VLOOKUP($A189,'MG Universe'!$A$2:$R$9993,9)</f>
        <v>46.45</v>
      </c>
      <c r="J189" s="19">
        <f>VLOOKUP($A189,'MG Universe'!$A$2:$R$9993,10)</f>
        <v>1.6891</v>
      </c>
      <c r="K189" s="86">
        <f>VLOOKUP($A189,'MG Universe'!$A$2:$R$9993,11)</f>
        <v>17.010000000000002</v>
      </c>
      <c r="L189" s="19">
        <f>VLOOKUP($A189,'MG Universe'!$A$2:$R$9993,12)</f>
        <v>1.5699999999999999E-2</v>
      </c>
      <c r="M189" s="87">
        <f>VLOOKUP($A189,'MG Universe'!$A$2:$R$9993,13)</f>
        <v>1.6</v>
      </c>
      <c r="N189" s="88">
        <f>VLOOKUP($A189,'MG Universe'!$A$2:$R$9993,14)</f>
        <v>1.9</v>
      </c>
      <c r="O189" s="18">
        <f>VLOOKUP($A189,'MG Universe'!$A$2:$R$9993,15)</f>
        <v>-6.34</v>
      </c>
      <c r="P189" s="19">
        <f>VLOOKUP($A189,'MG Universe'!$A$2:$R$9993,16)</f>
        <v>4.2599999999999999E-2</v>
      </c>
      <c r="Q189" s="89">
        <f>VLOOKUP($A189,'MG Universe'!$A$2:$R$9993,17)</f>
        <v>10</v>
      </c>
      <c r="R189" s="18">
        <f>VLOOKUP($A189,'MG Universe'!$A$2:$R$9993,18)</f>
        <v>26.79</v>
      </c>
    </row>
    <row r="190" spans="1:18" x14ac:dyDescent="0.55000000000000004">
      <c r="A190" s="15" t="s">
        <v>482</v>
      </c>
      <c r="B190" s="127" t="str">
        <f>VLOOKUP($A190,'MG Universe'!$A$2:$R$9993,2)</f>
        <v>FMC Corp</v>
      </c>
      <c r="C190" s="15" t="str">
        <f>VLOOKUP($A190,'MG Universe'!$A$2:$R$9993,3)</f>
        <v>C+</v>
      </c>
      <c r="D190" s="15" t="str">
        <f>VLOOKUP($A190,'MG Universe'!$A$2:$R$9993,4)</f>
        <v>D</v>
      </c>
      <c r="E190" s="15" t="str">
        <f>VLOOKUP($A190,'MG Universe'!$A$2:$R$9993,5)</f>
        <v>O</v>
      </c>
      <c r="F190" s="16" t="str">
        <f>VLOOKUP($A190,'MG Universe'!$A$2:$R$9993,6)</f>
        <v>DO</v>
      </c>
      <c r="G190" s="85">
        <f>VLOOKUP($A190,'MG Universe'!$A$2:$R$9993,7)</f>
        <v>42557</v>
      </c>
      <c r="H190" s="18">
        <f>VLOOKUP($A190,'MG Universe'!$A$2:$R$9993,8)</f>
        <v>42.49</v>
      </c>
      <c r="I190" s="18">
        <f>VLOOKUP($A190,'MG Universe'!$A$2:$R$9993,9)</f>
        <v>57.62</v>
      </c>
      <c r="J190" s="19">
        <f>VLOOKUP($A190,'MG Universe'!$A$2:$R$9993,10)</f>
        <v>1.3561000000000001</v>
      </c>
      <c r="K190" s="86">
        <f>VLOOKUP($A190,'MG Universe'!$A$2:$R$9993,11)</f>
        <v>20.8</v>
      </c>
      <c r="L190" s="19">
        <f>VLOOKUP($A190,'MG Universe'!$A$2:$R$9993,12)</f>
        <v>1.15E-2</v>
      </c>
      <c r="M190" s="87">
        <f>VLOOKUP($A190,'MG Universe'!$A$2:$R$9993,13)</f>
        <v>1.7</v>
      </c>
      <c r="N190" s="88">
        <f>VLOOKUP($A190,'MG Universe'!$A$2:$R$9993,14)</f>
        <v>2.04</v>
      </c>
      <c r="O190" s="18">
        <f>VLOOKUP($A190,'MG Universe'!$A$2:$R$9993,15)</f>
        <v>-10.98</v>
      </c>
      <c r="P190" s="19">
        <f>VLOOKUP($A190,'MG Universe'!$A$2:$R$9993,16)</f>
        <v>6.1499999999999999E-2</v>
      </c>
      <c r="Q190" s="89">
        <f>VLOOKUP($A190,'MG Universe'!$A$2:$R$9993,17)</f>
        <v>6</v>
      </c>
      <c r="R190" s="18">
        <f>VLOOKUP($A190,'MG Universe'!$A$2:$R$9993,18)</f>
        <v>29</v>
      </c>
    </row>
    <row r="191" spans="1:18" x14ac:dyDescent="0.55000000000000004">
      <c r="A191" s="15" t="s">
        <v>1550</v>
      </c>
      <c r="B191" s="127" t="str">
        <f>VLOOKUP($A191,'MG Universe'!$A$2:$R$9993,2)</f>
        <v>Fossil Group Inc</v>
      </c>
      <c r="C191" s="15" t="str">
        <f>VLOOKUP($A191,'MG Universe'!$A$2:$R$9993,3)</f>
        <v>B+</v>
      </c>
      <c r="D191" s="15" t="str">
        <f>VLOOKUP($A191,'MG Universe'!$A$2:$R$9993,4)</f>
        <v>E</v>
      </c>
      <c r="E191" s="15" t="str">
        <f>VLOOKUP($A191,'MG Universe'!$A$2:$R$9993,5)</f>
        <v>U</v>
      </c>
      <c r="F191" s="16" t="str">
        <f>VLOOKUP($A191,'MG Universe'!$A$2:$R$9993,6)</f>
        <v>EU</v>
      </c>
      <c r="G191" s="85">
        <f>VLOOKUP($A191,'MG Universe'!$A$2:$R$9993,7)</f>
        <v>42607</v>
      </c>
      <c r="H191" s="18">
        <f>VLOOKUP($A191,'MG Universe'!$A$2:$R$9993,8)</f>
        <v>40.21</v>
      </c>
      <c r="I191" s="18">
        <f>VLOOKUP($A191,'MG Universe'!$A$2:$R$9993,9)</f>
        <v>18.91</v>
      </c>
      <c r="J191" s="19">
        <f>VLOOKUP($A191,'MG Universe'!$A$2:$R$9993,10)</f>
        <v>0.4703</v>
      </c>
      <c r="K191" s="86">
        <f>VLOOKUP($A191,'MG Universe'!$A$2:$R$9993,11)</f>
        <v>4.34</v>
      </c>
      <c r="L191" s="19">
        <f>VLOOKUP($A191,'MG Universe'!$A$2:$R$9993,12)</f>
        <v>0</v>
      </c>
      <c r="M191" s="87">
        <f>VLOOKUP($A191,'MG Universe'!$A$2:$R$9993,13)</f>
        <v>1.6</v>
      </c>
      <c r="N191" s="88">
        <f>VLOOKUP($A191,'MG Universe'!$A$2:$R$9993,14)</f>
        <v>3.19</v>
      </c>
      <c r="O191" s="18">
        <f>VLOOKUP($A191,'MG Universe'!$A$2:$R$9993,15)</f>
        <v>0.64</v>
      </c>
      <c r="P191" s="19">
        <f>VLOOKUP($A191,'MG Universe'!$A$2:$R$9993,16)</f>
        <v>-2.0799999999999999E-2</v>
      </c>
      <c r="Q191" s="89">
        <f>VLOOKUP($A191,'MG Universe'!$A$2:$R$9993,17)</f>
        <v>0</v>
      </c>
      <c r="R191" s="18">
        <f>VLOOKUP($A191,'MG Universe'!$A$2:$R$9993,18)</f>
        <v>25.49</v>
      </c>
    </row>
    <row r="192" spans="1:18" x14ac:dyDescent="0.55000000000000004">
      <c r="A192" s="15" t="s">
        <v>486</v>
      </c>
      <c r="B192" s="127" t="str">
        <f>VLOOKUP($A192,'MG Universe'!$A$2:$R$9993,2)</f>
        <v>Twenty-First Century Fox Inc</v>
      </c>
      <c r="C192" s="15" t="str">
        <f>VLOOKUP($A192,'MG Universe'!$A$2:$R$9993,3)</f>
        <v>B</v>
      </c>
      <c r="D192" s="15" t="str">
        <f>VLOOKUP($A192,'MG Universe'!$A$2:$R$9993,4)</f>
        <v>D</v>
      </c>
      <c r="E192" s="15" t="str">
        <f>VLOOKUP($A192,'MG Universe'!$A$2:$R$9993,5)</f>
        <v>U</v>
      </c>
      <c r="F192" s="16" t="str">
        <f>VLOOKUP($A192,'MG Universe'!$A$2:$R$9993,6)</f>
        <v>DU</v>
      </c>
      <c r="G192" s="85">
        <f>VLOOKUP($A192,'MG Universe'!$A$2:$R$9993,7)</f>
        <v>42707</v>
      </c>
      <c r="H192" s="18">
        <f>VLOOKUP($A192,'MG Universe'!$A$2:$R$9993,8)</f>
        <v>59.34</v>
      </c>
      <c r="I192" s="18">
        <f>VLOOKUP($A192,'MG Universe'!$A$2:$R$9993,9)</f>
        <v>29.92</v>
      </c>
      <c r="J192" s="19">
        <f>VLOOKUP($A192,'MG Universe'!$A$2:$R$9993,10)</f>
        <v>0.50419999999999998</v>
      </c>
      <c r="K192" s="86">
        <f>VLOOKUP($A192,'MG Universe'!$A$2:$R$9993,11)</f>
        <v>13.42</v>
      </c>
      <c r="L192" s="19">
        <f>VLOOKUP($A192,'MG Universe'!$A$2:$R$9993,12)</f>
        <v>1.0999999999999999E-2</v>
      </c>
      <c r="M192" s="87">
        <f>VLOOKUP($A192,'MG Universe'!$A$2:$R$9993,13)</f>
        <v>1.4</v>
      </c>
      <c r="N192" s="88">
        <f>VLOOKUP($A192,'MG Universe'!$A$2:$R$9993,14)</f>
        <v>2.0099999999999998</v>
      </c>
      <c r="O192" s="18">
        <f>VLOOKUP($A192,'MG Universe'!$A$2:$R$9993,15)</f>
        <v>-10.68</v>
      </c>
      <c r="P192" s="19">
        <f>VLOOKUP($A192,'MG Universe'!$A$2:$R$9993,16)</f>
        <v>2.46E-2</v>
      </c>
      <c r="Q192" s="89">
        <f>VLOOKUP($A192,'MG Universe'!$A$2:$R$9993,17)</f>
        <v>4</v>
      </c>
      <c r="R192" s="18">
        <f>VLOOKUP($A192,'MG Universe'!$A$2:$R$9993,18)</f>
        <v>17.36</v>
      </c>
    </row>
    <row r="193" spans="1:18" x14ac:dyDescent="0.55000000000000004">
      <c r="A193" s="15" t="s">
        <v>1551</v>
      </c>
      <c r="B193" s="127" t="str">
        <f>VLOOKUP($A193,'MG Universe'!$A$2:$R$9993,2)</f>
        <v>Twenty-First Century Fox Inc</v>
      </c>
      <c r="C193" s="15" t="str">
        <f>VLOOKUP($A193,'MG Universe'!$A$2:$R$9993,3)</f>
        <v>B</v>
      </c>
      <c r="D193" s="15" t="str">
        <f>VLOOKUP($A193,'MG Universe'!$A$2:$R$9993,4)</f>
        <v>D</v>
      </c>
      <c r="E193" s="15" t="str">
        <f>VLOOKUP($A193,'MG Universe'!$A$2:$R$9993,5)</f>
        <v>U</v>
      </c>
      <c r="F193" s="16" t="str">
        <f>VLOOKUP($A193,'MG Universe'!$A$2:$R$9993,6)</f>
        <v>DU</v>
      </c>
      <c r="G193" s="85">
        <f>VLOOKUP($A193,'MG Universe'!$A$2:$R$9993,7)</f>
        <v>42707</v>
      </c>
      <c r="H193" s="18">
        <f>VLOOKUP($A193,'MG Universe'!$A$2:$R$9993,8)</f>
        <v>59.34</v>
      </c>
      <c r="I193" s="18">
        <f>VLOOKUP($A193,'MG Universe'!$A$2:$R$9993,9)</f>
        <v>29.92</v>
      </c>
      <c r="J193" s="19">
        <f>VLOOKUP($A193,'MG Universe'!$A$2:$R$9993,10)</f>
        <v>0.50419999999999998</v>
      </c>
      <c r="K193" s="86">
        <f>VLOOKUP($A193,'MG Universe'!$A$2:$R$9993,11)</f>
        <v>13.42</v>
      </c>
      <c r="L193" s="19">
        <f>VLOOKUP($A193,'MG Universe'!$A$2:$R$9993,12)</f>
        <v>1.0999999999999999E-2</v>
      </c>
      <c r="M193" s="87">
        <f>VLOOKUP($A193,'MG Universe'!$A$2:$R$9993,13)</f>
        <v>1.4</v>
      </c>
      <c r="N193" s="88">
        <f>VLOOKUP($A193,'MG Universe'!$A$2:$R$9993,14)</f>
        <v>2.0099999999999998</v>
      </c>
      <c r="O193" s="18">
        <f>VLOOKUP($A193,'MG Universe'!$A$2:$R$9993,15)</f>
        <v>-10.68</v>
      </c>
      <c r="P193" s="19">
        <f>VLOOKUP($A193,'MG Universe'!$A$2:$R$9993,16)</f>
        <v>2.46E-2</v>
      </c>
      <c r="Q193" s="89">
        <f>VLOOKUP($A193,'MG Universe'!$A$2:$R$9993,17)</f>
        <v>4</v>
      </c>
      <c r="R193" s="18">
        <f>VLOOKUP($A193,'MG Universe'!$A$2:$R$9993,18)</f>
        <v>17.36</v>
      </c>
    </row>
    <row r="194" spans="1:18" x14ac:dyDescent="0.55000000000000004">
      <c r="A194" s="15" t="s">
        <v>488</v>
      </c>
      <c r="B194" s="127" t="str">
        <f>VLOOKUP($A194,'MG Universe'!$A$2:$R$9993,2)</f>
        <v>First Solar, Inc.</v>
      </c>
      <c r="C194" s="15" t="str">
        <f>VLOOKUP($A194,'MG Universe'!$A$2:$R$9993,3)</f>
        <v>C+</v>
      </c>
      <c r="D194" s="15" t="str">
        <f>VLOOKUP($A194,'MG Universe'!$A$2:$R$9993,4)</f>
        <v>S</v>
      </c>
      <c r="E194" s="15" t="str">
        <f>VLOOKUP($A194,'MG Universe'!$A$2:$R$9993,5)</f>
        <v>U</v>
      </c>
      <c r="F194" s="16" t="str">
        <f>VLOOKUP($A194,'MG Universe'!$A$2:$R$9993,6)</f>
        <v>SU</v>
      </c>
      <c r="G194" s="85">
        <f>VLOOKUP($A194,'MG Universe'!$A$2:$R$9993,7)</f>
        <v>42779</v>
      </c>
      <c r="H194" s="18">
        <f>VLOOKUP($A194,'MG Universe'!$A$2:$R$9993,8)</f>
        <v>113.89</v>
      </c>
      <c r="I194" s="18">
        <f>VLOOKUP($A194,'MG Universe'!$A$2:$R$9993,9)</f>
        <v>36.19</v>
      </c>
      <c r="J194" s="19">
        <f>VLOOKUP($A194,'MG Universe'!$A$2:$R$9993,10)</f>
        <v>0.31780000000000003</v>
      </c>
      <c r="K194" s="86">
        <f>VLOOKUP($A194,'MG Universe'!$A$2:$R$9993,11)</f>
        <v>9.23</v>
      </c>
      <c r="L194" s="19">
        <f>VLOOKUP($A194,'MG Universe'!$A$2:$R$9993,12)</f>
        <v>0</v>
      </c>
      <c r="M194" s="87">
        <f>VLOOKUP($A194,'MG Universe'!$A$2:$R$9993,13)</f>
        <v>1.9</v>
      </c>
      <c r="N194" s="88">
        <f>VLOOKUP($A194,'MG Universe'!$A$2:$R$9993,14)</f>
        <v>2.46</v>
      </c>
      <c r="O194" s="18">
        <f>VLOOKUP($A194,'MG Universe'!$A$2:$R$9993,15)</f>
        <v>12.76</v>
      </c>
      <c r="P194" s="19">
        <f>VLOOKUP($A194,'MG Universe'!$A$2:$R$9993,16)</f>
        <v>3.7000000000000002E-3</v>
      </c>
      <c r="Q194" s="89">
        <f>VLOOKUP($A194,'MG Universe'!$A$2:$R$9993,17)</f>
        <v>0</v>
      </c>
      <c r="R194" s="18">
        <f>VLOOKUP($A194,'MG Universe'!$A$2:$R$9993,18)</f>
        <v>70.77</v>
      </c>
    </row>
    <row r="195" spans="1:18" x14ac:dyDescent="0.55000000000000004">
      <c r="A195" s="15" t="s">
        <v>490</v>
      </c>
      <c r="B195" s="127" t="str">
        <f>VLOOKUP($A195,'MG Universe'!$A$2:$R$9993,2)</f>
        <v>TechnipFMC plc Ordinary Share</v>
      </c>
      <c r="C195" s="15" t="str">
        <f>VLOOKUP($A195,'MG Universe'!$A$2:$R$9993,3)</f>
        <v>D</v>
      </c>
      <c r="D195" s="15" t="str">
        <f>VLOOKUP($A195,'MG Universe'!$A$2:$R$9993,4)</f>
        <v>S</v>
      </c>
      <c r="E195" s="15" t="str">
        <f>VLOOKUP($A195,'MG Universe'!$A$2:$R$9993,5)</f>
        <v>O</v>
      </c>
      <c r="F195" s="16" t="str">
        <f>VLOOKUP($A195,'MG Universe'!$A$2:$R$9993,6)</f>
        <v>SO</v>
      </c>
      <c r="G195" s="85">
        <f>VLOOKUP($A195,'MG Universe'!$A$2:$R$9993,7)</f>
        <v>42611</v>
      </c>
      <c r="H195" s="18">
        <f>VLOOKUP($A195,'MG Universe'!$A$2:$R$9993,8)</f>
        <v>11.08</v>
      </c>
      <c r="I195" s="18">
        <f>VLOOKUP($A195,'MG Universe'!$A$2:$R$9993,9)</f>
        <v>32.32</v>
      </c>
      <c r="J195" s="19">
        <f>VLOOKUP($A195,'MG Universe'!$A$2:$R$9993,10)</f>
        <v>2.9169999999999998</v>
      </c>
      <c r="K195" s="86">
        <f>VLOOKUP($A195,'MG Universe'!$A$2:$R$9993,11)</f>
        <v>20.85</v>
      </c>
      <c r="L195" s="19">
        <f>VLOOKUP($A195,'MG Universe'!$A$2:$R$9993,12)</f>
        <v>0</v>
      </c>
      <c r="M195" s="87" t="e">
        <f>VLOOKUP($A195,'MG Universe'!$A$2:$R$9993,13)</f>
        <v>#N/A</v>
      </c>
      <c r="N195" s="88">
        <f>VLOOKUP($A195,'MG Universe'!$A$2:$R$9993,14)</f>
        <v>2.0699999999999998</v>
      </c>
      <c r="O195" s="18">
        <f>VLOOKUP($A195,'MG Universe'!$A$2:$R$9993,15)</f>
        <v>0.76</v>
      </c>
      <c r="P195" s="19">
        <f>VLOOKUP($A195,'MG Universe'!$A$2:$R$9993,16)</f>
        <v>6.1800000000000001E-2</v>
      </c>
      <c r="Q195" s="89">
        <f>VLOOKUP($A195,'MG Universe'!$A$2:$R$9993,17)</f>
        <v>0</v>
      </c>
      <c r="R195" s="18">
        <f>VLOOKUP($A195,'MG Universe'!$A$2:$R$9993,18)</f>
        <v>9.16</v>
      </c>
    </row>
    <row r="196" spans="1:18" x14ac:dyDescent="0.55000000000000004">
      <c r="A196" s="15" t="s">
        <v>491</v>
      </c>
      <c r="B196" s="127" t="str">
        <f>VLOOKUP($A196,'MG Universe'!$A$2:$R$9993,2)</f>
        <v>Frontier Communications Corp</v>
      </c>
      <c r="C196" s="15" t="str">
        <f>VLOOKUP($A196,'MG Universe'!$A$2:$R$9993,3)</f>
        <v>D</v>
      </c>
      <c r="D196" s="15" t="str">
        <f>VLOOKUP($A196,'MG Universe'!$A$2:$R$9993,4)</f>
        <v>S</v>
      </c>
      <c r="E196" s="15" t="str">
        <f>VLOOKUP($A196,'MG Universe'!$A$2:$R$9993,5)</f>
        <v>O</v>
      </c>
      <c r="F196" s="16" t="str">
        <f>VLOOKUP($A196,'MG Universe'!$A$2:$R$9993,6)</f>
        <v>SO</v>
      </c>
      <c r="G196" s="85">
        <f>VLOOKUP($A196,'MG Universe'!$A$2:$R$9993,7)</f>
        <v>42793</v>
      </c>
      <c r="H196" s="18">
        <f>VLOOKUP($A196,'MG Universe'!$A$2:$R$9993,8)</f>
        <v>0</v>
      </c>
      <c r="I196" s="18">
        <f>VLOOKUP($A196,'MG Universe'!$A$2:$R$9993,9)</f>
        <v>2.93</v>
      </c>
      <c r="J196" s="19" t="str">
        <f>VLOOKUP($A196,'MG Universe'!$A$2:$R$9993,10)</f>
        <v>N/A</v>
      </c>
      <c r="K196" s="86" t="str">
        <f>VLOOKUP($A196,'MG Universe'!$A$2:$R$9993,11)</f>
        <v>N/A</v>
      </c>
      <c r="L196" s="19">
        <f>VLOOKUP($A196,'MG Universe'!$A$2:$R$9993,12)</f>
        <v>0.14330000000000001</v>
      </c>
      <c r="M196" s="87">
        <f>VLOOKUP($A196,'MG Universe'!$A$2:$R$9993,13)</f>
        <v>0.8</v>
      </c>
      <c r="N196" s="88">
        <f>VLOOKUP($A196,'MG Universe'!$A$2:$R$9993,14)</f>
        <v>0.68</v>
      </c>
      <c r="O196" s="18">
        <f>VLOOKUP($A196,'MG Universe'!$A$2:$R$9993,15)</f>
        <v>-19.45</v>
      </c>
      <c r="P196" s="19">
        <f>VLOOKUP($A196,'MG Universe'!$A$2:$R$9993,16)</f>
        <v>-0.1158</v>
      </c>
      <c r="Q196" s="89">
        <f>VLOOKUP($A196,'MG Universe'!$A$2:$R$9993,17)</f>
        <v>2</v>
      </c>
      <c r="R196" s="18">
        <f>VLOOKUP($A196,'MG Universe'!$A$2:$R$9993,18)</f>
        <v>0</v>
      </c>
    </row>
    <row r="197" spans="1:18" x14ac:dyDescent="0.55000000000000004">
      <c r="A197" s="15" t="s">
        <v>1552</v>
      </c>
      <c r="B197" s="127" t="str">
        <f>VLOOKUP($A197,'MG Universe'!$A$2:$R$9993,2)</f>
        <v>Frontier Communications Corp</v>
      </c>
      <c r="C197" s="15" t="str">
        <f>VLOOKUP($A197,'MG Universe'!$A$2:$R$9993,3)</f>
        <v>D</v>
      </c>
      <c r="D197" s="15" t="str">
        <f>VLOOKUP($A197,'MG Universe'!$A$2:$R$9993,4)</f>
        <v>S</v>
      </c>
      <c r="E197" s="15" t="str">
        <f>VLOOKUP($A197,'MG Universe'!$A$2:$R$9993,5)</f>
        <v>O</v>
      </c>
      <c r="F197" s="16" t="str">
        <f>VLOOKUP($A197,'MG Universe'!$A$2:$R$9993,6)</f>
        <v>SO</v>
      </c>
      <c r="G197" s="85">
        <f>VLOOKUP($A197,'MG Universe'!$A$2:$R$9993,7)</f>
        <v>42793</v>
      </c>
      <c r="H197" s="18">
        <f>VLOOKUP($A197,'MG Universe'!$A$2:$R$9993,8)</f>
        <v>0</v>
      </c>
      <c r="I197" s="18">
        <f>VLOOKUP($A197,'MG Universe'!$A$2:$R$9993,9)</f>
        <v>2.93</v>
      </c>
      <c r="J197" s="19" t="str">
        <f>VLOOKUP($A197,'MG Universe'!$A$2:$R$9993,10)</f>
        <v>N/A</v>
      </c>
      <c r="K197" s="86" t="str">
        <f>VLOOKUP($A197,'MG Universe'!$A$2:$R$9993,11)</f>
        <v>N/A</v>
      </c>
      <c r="L197" s="19">
        <f>VLOOKUP($A197,'MG Universe'!$A$2:$R$9993,12)</f>
        <v>0.14330000000000001</v>
      </c>
      <c r="M197" s="87">
        <f>VLOOKUP($A197,'MG Universe'!$A$2:$R$9993,13)</f>
        <v>0.8</v>
      </c>
      <c r="N197" s="88">
        <f>VLOOKUP($A197,'MG Universe'!$A$2:$R$9993,14)</f>
        <v>0.68</v>
      </c>
      <c r="O197" s="18">
        <f>VLOOKUP($A197,'MG Universe'!$A$2:$R$9993,15)</f>
        <v>-19.45</v>
      </c>
      <c r="P197" s="19">
        <f>VLOOKUP($A197,'MG Universe'!$A$2:$R$9993,16)</f>
        <v>-0.1158</v>
      </c>
      <c r="Q197" s="89">
        <f>VLOOKUP($A197,'MG Universe'!$A$2:$R$9993,17)</f>
        <v>2</v>
      </c>
      <c r="R197" s="18">
        <f>VLOOKUP($A197,'MG Universe'!$A$2:$R$9993,18)</f>
        <v>0</v>
      </c>
    </row>
    <row r="198" spans="1:18" x14ac:dyDescent="0.55000000000000004">
      <c r="A198" s="15" t="s">
        <v>495</v>
      </c>
      <c r="B198" s="127" t="str">
        <f>VLOOKUP($A198,'MG Universe'!$A$2:$R$9993,2)</f>
        <v>General Dynamics Corporation</v>
      </c>
      <c r="C198" s="15" t="str">
        <f>VLOOKUP($A198,'MG Universe'!$A$2:$R$9993,3)</f>
        <v>F</v>
      </c>
      <c r="D198" s="15" t="str">
        <f>VLOOKUP($A198,'MG Universe'!$A$2:$R$9993,4)</f>
        <v>S</v>
      </c>
      <c r="E198" s="15" t="str">
        <f>VLOOKUP($A198,'MG Universe'!$A$2:$R$9993,5)</f>
        <v>O</v>
      </c>
      <c r="F198" s="16" t="str">
        <f>VLOOKUP($A198,'MG Universe'!$A$2:$R$9993,6)</f>
        <v>SO</v>
      </c>
      <c r="G198" s="85">
        <f>VLOOKUP($A198,'MG Universe'!$A$2:$R$9993,7)</f>
        <v>42376</v>
      </c>
      <c r="H198" s="18">
        <f>VLOOKUP($A198,'MG Universe'!$A$2:$R$9993,8)</f>
        <v>59.45</v>
      </c>
      <c r="I198" s="18">
        <f>VLOOKUP($A198,'MG Universe'!$A$2:$R$9993,9)</f>
        <v>189.81</v>
      </c>
      <c r="J198" s="19">
        <f>VLOOKUP($A198,'MG Universe'!$A$2:$R$9993,10)</f>
        <v>3.1928000000000001</v>
      </c>
      <c r="K198" s="86">
        <f>VLOOKUP($A198,'MG Universe'!$A$2:$R$9993,11)</f>
        <v>28.72</v>
      </c>
      <c r="L198" s="19">
        <f>VLOOKUP($A198,'MG Universe'!$A$2:$R$9993,12)</f>
        <v>1.8499999999999999E-2</v>
      </c>
      <c r="M198" s="87">
        <f>VLOOKUP($A198,'MG Universe'!$A$2:$R$9993,13)</f>
        <v>0.8</v>
      </c>
      <c r="N198" s="88">
        <f>VLOOKUP($A198,'MG Universe'!$A$2:$R$9993,14)</f>
        <v>1.1599999999999999</v>
      </c>
      <c r="O198" s="18">
        <f>VLOOKUP($A198,'MG Universe'!$A$2:$R$9993,15)</f>
        <v>-21.61</v>
      </c>
      <c r="P198" s="19">
        <f>VLOOKUP($A198,'MG Universe'!$A$2:$R$9993,16)</f>
        <v>0.1011</v>
      </c>
      <c r="Q198" s="89">
        <f>VLOOKUP($A198,'MG Universe'!$A$2:$R$9993,17)</f>
        <v>2</v>
      </c>
      <c r="R198" s="18">
        <f>VLOOKUP($A198,'MG Universe'!$A$2:$R$9993,18)</f>
        <v>82.41</v>
      </c>
    </row>
    <row r="199" spans="1:18" x14ac:dyDescent="0.55000000000000004">
      <c r="A199" s="15" t="s">
        <v>497</v>
      </c>
      <c r="B199" s="127" t="str">
        <f>VLOOKUP($A199,'MG Universe'!$A$2:$R$9993,2)</f>
        <v>General Electric Company</v>
      </c>
      <c r="C199" s="15" t="str">
        <f>VLOOKUP($A199,'MG Universe'!$A$2:$R$9993,3)</f>
        <v>D</v>
      </c>
      <c r="D199" s="15" t="str">
        <f>VLOOKUP($A199,'MG Universe'!$A$2:$R$9993,4)</f>
        <v>S</v>
      </c>
      <c r="E199" s="15" t="str">
        <f>VLOOKUP($A199,'MG Universe'!$A$2:$R$9993,5)</f>
        <v>O</v>
      </c>
      <c r="F199" s="16" t="str">
        <f>VLOOKUP($A199,'MG Universe'!$A$2:$R$9993,6)</f>
        <v>SO</v>
      </c>
      <c r="G199" s="85">
        <f>VLOOKUP($A199,'MG Universe'!$A$2:$R$9993,7)</f>
        <v>42572</v>
      </c>
      <c r="H199" s="18">
        <f>VLOOKUP($A199,'MG Universe'!$A$2:$R$9993,8)</f>
        <v>0.26</v>
      </c>
      <c r="I199" s="18">
        <f>VLOOKUP($A199,'MG Universe'!$A$2:$R$9993,9)</f>
        <v>29.81</v>
      </c>
      <c r="J199" s="19">
        <f>VLOOKUP($A199,'MG Universe'!$A$2:$R$9993,10)</f>
        <v>114.6538</v>
      </c>
      <c r="K199" s="86">
        <f>VLOOKUP($A199,'MG Universe'!$A$2:$R$9993,11)</f>
        <v>33.49</v>
      </c>
      <c r="L199" s="19">
        <f>VLOOKUP($A199,'MG Universe'!$A$2:$R$9993,12)</f>
        <v>3.09E-2</v>
      </c>
      <c r="M199" s="87">
        <f>VLOOKUP($A199,'MG Universe'!$A$2:$R$9993,13)</f>
        <v>1.2</v>
      </c>
      <c r="N199" s="88">
        <f>VLOOKUP($A199,'MG Universe'!$A$2:$R$9993,14)</f>
        <v>1.69</v>
      </c>
      <c r="O199" s="18">
        <f>VLOOKUP($A199,'MG Universe'!$A$2:$R$9993,15)</f>
        <v>-20.8</v>
      </c>
      <c r="P199" s="19">
        <f>VLOOKUP($A199,'MG Universe'!$A$2:$R$9993,16)</f>
        <v>0.125</v>
      </c>
      <c r="Q199" s="89">
        <f>VLOOKUP($A199,'MG Universe'!$A$2:$R$9993,17)</f>
        <v>6</v>
      </c>
      <c r="R199" s="18">
        <f>VLOOKUP($A199,'MG Universe'!$A$2:$R$9993,18)</f>
        <v>18.16</v>
      </c>
    </row>
    <row r="200" spans="1:18" x14ac:dyDescent="0.55000000000000004">
      <c r="A200" s="15" t="s">
        <v>501</v>
      </c>
      <c r="B200" s="127" t="str">
        <f>VLOOKUP($A200,'MG Universe'!$A$2:$R$9993,2)</f>
        <v>GGP Inc</v>
      </c>
      <c r="C200" s="15" t="str">
        <f>VLOOKUP($A200,'MG Universe'!$A$2:$R$9993,3)</f>
        <v>C</v>
      </c>
      <c r="D200" s="15" t="str">
        <f>VLOOKUP($A200,'MG Universe'!$A$2:$R$9993,4)</f>
        <v>S</v>
      </c>
      <c r="E200" s="15" t="str">
        <f>VLOOKUP($A200,'MG Universe'!$A$2:$R$9993,5)</f>
        <v>U</v>
      </c>
      <c r="F200" s="16" t="str">
        <f>VLOOKUP($A200,'MG Universe'!$A$2:$R$9993,6)</f>
        <v>SU</v>
      </c>
      <c r="G200" s="85">
        <f>VLOOKUP($A200,'MG Universe'!$A$2:$R$9993,7)</f>
        <v>42545</v>
      </c>
      <c r="H200" s="18">
        <f>VLOOKUP($A200,'MG Universe'!$A$2:$R$9993,8)</f>
        <v>39.369999999999997</v>
      </c>
      <c r="I200" s="18">
        <f>VLOOKUP($A200,'MG Universe'!$A$2:$R$9993,9)</f>
        <v>24.86</v>
      </c>
      <c r="J200" s="19">
        <f>VLOOKUP($A200,'MG Universe'!$A$2:$R$9993,10)</f>
        <v>0.63139999999999996</v>
      </c>
      <c r="K200" s="86">
        <f>VLOOKUP($A200,'MG Universe'!$A$2:$R$9993,11)</f>
        <v>24.37</v>
      </c>
      <c r="L200" s="19">
        <f>VLOOKUP($A200,'MG Universe'!$A$2:$R$9993,12)</f>
        <v>2.86E-2</v>
      </c>
      <c r="M200" s="87">
        <f>VLOOKUP($A200,'MG Universe'!$A$2:$R$9993,13)</f>
        <v>0.8</v>
      </c>
      <c r="N200" s="88">
        <f>VLOOKUP($A200,'MG Universe'!$A$2:$R$9993,14)</f>
        <v>1.1000000000000001</v>
      </c>
      <c r="O200" s="18">
        <f>VLOOKUP($A200,'MG Universe'!$A$2:$R$9993,15)</f>
        <v>-14.9</v>
      </c>
      <c r="P200" s="19">
        <f>VLOOKUP($A200,'MG Universe'!$A$2:$R$9993,16)</f>
        <v>7.9399999999999998E-2</v>
      </c>
      <c r="Q200" s="89">
        <f>VLOOKUP($A200,'MG Universe'!$A$2:$R$9993,17)</f>
        <v>6</v>
      </c>
      <c r="R200" s="18">
        <f>VLOOKUP($A200,'MG Universe'!$A$2:$R$9993,18)</f>
        <v>17.440000000000001</v>
      </c>
    </row>
    <row r="201" spans="1:18" x14ac:dyDescent="0.55000000000000004">
      <c r="A201" s="15" t="s">
        <v>504</v>
      </c>
      <c r="B201" s="127" t="str">
        <f>VLOOKUP($A201,'MG Universe'!$A$2:$R$9993,2)</f>
        <v>Gilead Sciences, Inc.</v>
      </c>
      <c r="C201" s="15" t="str">
        <f>VLOOKUP($A201,'MG Universe'!$A$2:$R$9993,3)</f>
        <v>B</v>
      </c>
      <c r="D201" s="15" t="str">
        <f>VLOOKUP($A201,'MG Universe'!$A$2:$R$9993,4)</f>
        <v>E</v>
      </c>
      <c r="E201" s="15" t="str">
        <f>VLOOKUP($A201,'MG Universe'!$A$2:$R$9993,5)</f>
        <v>U</v>
      </c>
      <c r="F201" s="16" t="str">
        <f>VLOOKUP($A201,'MG Universe'!$A$2:$R$9993,6)</f>
        <v>EU</v>
      </c>
      <c r="G201" s="85">
        <f>VLOOKUP($A201,'MG Universe'!$A$2:$R$9993,7)</f>
        <v>42564</v>
      </c>
      <c r="H201" s="18">
        <f>VLOOKUP($A201,'MG Universe'!$A$2:$R$9993,8)</f>
        <v>334.69</v>
      </c>
      <c r="I201" s="18">
        <f>VLOOKUP($A201,'MG Universe'!$A$2:$R$9993,9)</f>
        <v>70.48</v>
      </c>
      <c r="J201" s="19">
        <f>VLOOKUP($A201,'MG Universe'!$A$2:$R$9993,10)</f>
        <v>0.21060000000000001</v>
      </c>
      <c r="K201" s="86">
        <f>VLOOKUP($A201,'MG Universe'!$A$2:$R$9993,11)</f>
        <v>8.11</v>
      </c>
      <c r="L201" s="19">
        <f>VLOOKUP($A201,'MG Universe'!$A$2:$R$9993,12)</f>
        <v>2.4400000000000002E-2</v>
      </c>
      <c r="M201" s="87">
        <f>VLOOKUP($A201,'MG Universe'!$A$2:$R$9993,13)</f>
        <v>1.1000000000000001</v>
      </c>
      <c r="N201" s="88">
        <f>VLOOKUP($A201,'MG Universe'!$A$2:$R$9993,14)</f>
        <v>1.77</v>
      </c>
      <c r="O201" s="18">
        <f>VLOOKUP($A201,'MG Universe'!$A$2:$R$9993,15)</f>
        <v>-10.69</v>
      </c>
      <c r="P201" s="19">
        <f>VLOOKUP($A201,'MG Universe'!$A$2:$R$9993,16)</f>
        <v>-1.9E-3</v>
      </c>
      <c r="Q201" s="89">
        <f>VLOOKUP($A201,'MG Universe'!$A$2:$R$9993,17)</f>
        <v>2</v>
      </c>
      <c r="R201" s="18">
        <f>VLOOKUP($A201,'MG Universe'!$A$2:$R$9993,18)</f>
        <v>49.8</v>
      </c>
    </row>
    <row r="202" spans="1:18" x14ac:dyDescent="0.55000000000000004">
      <c r="A202" s="15" t="s">
        <v>506</v>
      </c>
      <c r="B202" s="127" t="str">
        <f>VLOOKUP($A202,'MG Universe'!$A$2:$R$9993,2)</f>
        <v>General Mills, Inc.</v>
      </c>
      <c r="C202" s="15" t="str">
        <f>VLOOKUP($A202,'MG Universe'!$A$2:$R$9993,3)</f>
        <v>D+</v>
      </c>
      <c r="D202" s="15" t="str">
        <f>VLOOKUP($A202,'MG Universe'!$A$2:$R$9993,4)</f>
        <v>S</v>
      </c>
      <c r="E202" s="15" t="str">
        <f>VLOOKUP($A202,'MG Universe'!$A$2:$R$9993,5)</f>
        <v>O</v>
      </c>
      <c r="F202" s="16" t="str">
        <f>VLOOKUP($A202,'MG Universe'!$A$2:$R$9993,6)</f>
        <v>SO</v>
      </c>
      <c r="G202" s="85">
        <f>VLOOKUP($A202,'MG Universe'!$A$2:$R$9993,7)</f>
        <v>42751</v>
      </c>
      <c r="H202" s="18">
        <f>VLOOKUP($A202,'MG Universe'!$A$2:$R$9993,8)</f>
        <v>25.71</v>
      </c>
      <c r="I202" s="18">
        <f>VLOOKUP($A202,'MG Universe'!$A$2:$R$9993,9)</f>
        <v>60.37</v>
      </c>
      <c r="J202" s="19">
        <f>VLOOKUP($A202,'MG Universe'!$A$2:$R$9993,10)</f>
        <v>2.3481000000000001</v>
      </c>
      <c r="K202" s="86">
        <f>VLOOKUP($A202,'MG Universe'!$A$2:$R$9993,11)</f>
        <v>22.95</v>
      </c>
      <c r="L202" s="19">
        <f>VLOOKUP($A202,'MG Universe'!$A$2:$R$9993,12)</f>
        <v>3.0800000000000001E-2</v>
      </c>
      <c r="M202" s="87">
        <f>VLOOKUP($A202,'MG Universe'!$A$2:$R$9993,13)</f>
        <v>0.6</v>
      </c>
      <c r="N202" s="88">
        <f>VLOOKUP($A202,'MG Universe'!$A$2:$R$9993,14)</f>
        <v>0.66</v>
      </c>
      <c r="O202" s="18">
        <f>VLOOKUP($A202,'MG Universe'!$A$2:$R$9993,15)</f>
        <v>-22.19</v>
      </c>
      <c r="P202" s="19">
        <f>VLOOKUP($A202,'MG Universe'!$A$2:$R$9993,16)</f>
        <v>7.2300000000000003E-2</v>
      </c>
      <c r="Q202" s="89">
        <f>VLOOKUP($A202,'MG Universe'!$A$2:$R$9993,17)</f>
        <v>13</v>
      </c>
      <c r="R202" s="18">
        <f>VLOOKUP($A202,'MG Universe'!$A$2:$R$9993,18)</f>
        <v>21.31</v>
      </c>
    </row>
    <row r="203" spans="1:18" x14ac:dyDescent="0.55000000000000004">
      <c r="A203" s="15" t="s">
        <v>508</v>
      </c>
      <c r="B203" s="127" t="str">
        <f>VLOOKUP($A203,'MG Universe'!$A$2:$R$9993,2)</f>
        <v>Corning Incorporated</v>
      </c>
      <c r="C203" s="15" t="str">
        <f>VLOOKUP($A203,'MG Universe'!$A$2:$R$9993,3)</f>
        <v>C+</v>
      </c>
      <c r="D203" s="15" t="str">
        <f>VLOOKUP($A203,'MG Universe'!$A$2:$R$9993,4)</f>
        <v>D</v>
      </c>
      <c r="E203" s="15" t="str">
        <f>VLOOKUP($A203,'MG Universe'!$A$2:$R$9993,5)</f>
        <v>O</v>
      </c>
      <c r="F203" s="16" t="str">
        <f>VLOOKUP($A203,'MG Universe'!$A$2:$R$9993,6)</f>
        <v>DO</v>
      </c>
      <c r="G203" s="85">
        <f>VLOOKUP($A203,'MG Universe'!$A$2:$R$9993,7)</f>
        <v>42511</v>
      </c>
      <c r="H203" s="18">
        <f>VLOOKUP($A203,'MG Universe'!$A$2:$R$9993,8)</f>
        <v>1.63</v>
      </c>
      <c r="I203" s="18">
        <f>VLOOKUP($A203,'MG Universe'!$A$2:$R$9993,9)</f>
        <v>27.61</v>
      </c>
      <c r="J203" s="19">
        <f>VLOOKUP($A203,'MG Universe'!$A$2:$R$9993,10)</f>
        <v>16.938700000000001</v>
      </c>
      <c r="K203" s="86">
        <f>VLOOKUP($A203,'MG Universe'!$A$2:$R$9993,11)</f>
        <v>21.4</v>
      </c>
      <c r="L203" s="19">
        <f>VLOOKUP($A203,'MG Universe'!$A$2:$R$9993,12)</f>
        <v>1.8100000000000002E-2</v>
      </c>
      <c r="M203" s="87">
        <f>VLOOKUP($A203,'MG Universe'!$A$2:$R$9993,13)</f>
        <v>1.4</v>
      </c>
      <c r="N203" s="88">
        <f>VLOOKUP($A203,'MG Universe'!$A$2:$R$9993,14)</f>
        <v>2.8</v>
      </c>
      <c r="O203" s="18">
        <f>VLOOKUP($A203,'MG Universe'!$A$2:$R$9993,15)</f>
        <v>-2.58</v>
      </c>
      <c r="P203" s="19">
        <f>VLOOKUP($A203,'MG Universe'!$A$2:$R$9993,16)</f>
        <v>6.4500000000000002E-2</v>
      </c>
      <c r="Q203" s="89">
        <f>VLOOKUP($A203,'MG Universe'!$A$2:$R$9993,17)</f>
        <v>6</v>
      </c>
      <c r="R203" s="18">
        <f>VLOOKUP($A203,'MG Universe'!$A$2:$R$9993,18)</f>
        <v>19.95</v>
      </c>
    </row>
    <row r="204" spans="1:18" x14ac:dyDescent="0.55000000000000004">
      <c r="A204" s="15" t="s">
        <v>62</v>
      </c>
      <c r="B204" s="127" t="str">
        <f>VLOOKUP($A204,'MG Universe'!$A$2:$R$9993,2)</f>
        <v>General Motors Company</v>
      </c>
      <c r="C204" s="15" t="str">
        <f>VLOOKUP($A204,'MG Universe'!$A$2:$R$9993,3)</f>
        <v>C</v>
      </c>
      <c r="D204" s="15" t="str">
        <f>VLOOKUP($A204,'MG Universe'!$A$2:$R$9993,4)</f>
        <v>S</v>
      </c>
      <c r="E204" s="15" t="str">
        <f>VLOOKUP($A204,'MG Universe'!$A$2:$R$9993,5)</f>
        <v>O</v>
      </c>
      <c r="F204" s="16" t="str">
        <f>VLOOKUP($A204,'MG Universe'!$A$2:$R$9993,6)</f>
        <v>SO</v>
      </c>
      <c r="G204" s="85">
        <f>VLOOKUP($A204,'MG Universe'!$A$2:$R$9993,7)</f>
        <v>42693</v>
      </c>
      <c r="H204" s="18">
        <f>VLOOKUP($A204,'MG Universe'!$A$2:$R$9993,8)</f>
        <v>0</v>
      </c>
      <c r="I204" s="18">
        <f>VLOOKUP($A204,'MG Universe'!$A$2:$R$9993,9)</f>
        <v>36.840000000000003</v>
      </c>
      <c r="J204" s="19" t="str">
        <f>VLOOKUP($A204,'MG Universe'!$A$2:$R$9993,10)</f>
        <v>N/A</v>
      </c>
      <c r="K204" s="86">
        <f>VLOOKUP($A204,'MG Universe'!$A$2:$R$9993,11)</f>
        <v>8.4700000000000006</v>
      </c>
      <c r="L204" s="19">
        <f>VLOOKUP($A204,'MG Universe'!$A$2:$R$9993,12)</f>
        <v>4.07E-2</v>
      </c>
      <c r="M204" s="87">
        <f>VLOOKUP($A204,'MG Universe'!$A$2:$R$9993,13)</f>
        <v>1.3</v>
      </c>
      <c r="N204" s="88">
        <f>VLOOKUP($A204,'MG Universe'!$A$2:$R$9993,14)</f>
        <v>0.93</v>
      </c>
      <c r="O204" s="18">
        <f>VLOOKUP($A204,'MG Universe'!$A$2:$R$9993,15)</f>
        <v>-61.22</v>
      </c>
      <c r="P204" s="19">
        <f>VLOOKUP($A204,'MG Universe'!$A$2:$R$9993,16)</f>
        <v>-2.0000000000000001E-4</v>
      </c>
      <c r="Q204" s="89">
        <f>VLOOKUP($A204,'MG Universe'!$A$2:$R$9993,17)</f>
        <v>3</v>
      </c>
      <c r="R204" s="18">
        <f>VLOOKUP($A204,'MG Universe'!$A$2:$R$9993,18)</f>
        <v>62.43</v>
      </c>
    </row>
    <row r="205" spans="1:18" x14ac:dyDescent="0.55000000000000004">
      <c r="A205" s="15" t="s">
        <v>514</v>
      </c>
      <c r="B205" s="127" t="str">
        <f>VLOOKUP($A205,'MG Universe'!$A$2:$R$9993,2)</f>
        <v>Alphabet Inc</v>
      </c>
      <c r="C205" s="15" t="str">
        <f>VLOOKUP($A205,'MG Universe'!$A$2:$R$9993,3)</f>
        <v>C+</v>
      </c>
      <c r="D205" s="15" t="str">
        <f>VLOOKUP($A205,'MG Universe'!$A$2:$R$9993,4)</f>
        <v>E</v>
      </c>
      <c r="E205" s="15" t="str">
        <f>VLOOKUP($A205,'MG Universe'!$A$2:$R$9993,5)</f>
        <v>F</v>
      </c>
      <c r="F205" s="16" t="str">
        <f>VLOOKUP($A205,'MG Universe'!$A$2:$R$9993,6)</f>
        <v>EF</v>
      </c>
      <c r="G205" s="85">
        <f>VLOOKUP($A205,'MG Universe'!$A$2:$R$9993,7)</f>
        <v>42535</v>
      </c>
      <c r="H205" s="18">
        <f>VLOOKUP($A205,'MG Universe'!$A$2:$R$9993,8)</f>
        <v>776.88</v>
      </c>
      <c r="I205" s="18">
        <f>VLOOKUP($A205,'MG Universe'!$A$2:$R$9993,9)</f>
        <v>823.21</v>
      </c>
      <c r="J205" s="19">
        <f>VLOOKUP($A205,'MG Universe'!$A$2:$R$9993,10)</f>
        <v>1.0596000000000001</v>
      </c>
      <c r="K205" s="86">
        <f>VLOOKUP($A205,'MG Universe'!$A$2:$R$9993,11)</f>
        <v>33.61</v>
      </c>
      <c r="L205" s="19">
        <f>VLOOKUP($A205,'MG Universe'!$A$2:$R$9993,12)</f>
        <v>0</v>
      </c>
      <c r="M205" s="87" t="e">
        <f>VLOOKUP($A205,'MG Universe'!$A$2:$R$9993,13)</f>
        <v>#N/A</v>
      </c>
      <c r="N205" s="88">
        <f>VLOOKUP($A205,'MG Universe'!$A$2:$R$9993,14)</f>
        <v>5.14</v>
      </c>
      <c r="O205" s="18">
        <f>VLOOKUP($A205,'MG Universe'!$A$2:$R$9993,15)</f>
        <v>92.63</v>
      </c>
      <c r="P205" s="19">
        <f>VLOOKUP($A205,'MG Universe'!$A$2:$R$9993,16)</f>
        <v>0.12559999999999999</v>
      </c>
      <c r="Q205" s="89">
        <f>VLOOKUP($A205,'MG Universe'!$A$2:$R$9993,17)</f>
        <v>0</v>
      </c>
      <c r="R205" s="18">
        <f>VLOOKUP($A205,'MG Universe'!$A$2:$R$9993,18)</f>
        <v>358.29</v>
      </c>
    </row>
    <row r="206" spans="1:18" x14ac:dyDescent="0.55000000000000004">
      <c r="A206" s="15" t="s">
        <v>516</v>
      </c>
      <c r="B206" s="127" t="str">
        <f>VLOOKUP($A206,'MG Universe'!$A$2:$R$9993,2)</f>
        <v>Alphabet Inc</v>
      </c>
      <c r="C206" s="15" t="str">
        <f>VLOOKUP($A206,'MG Universe'!$A$2:$R$9993,3)</f>
        <v>C</v>
      </c>
      <c r="D206" s="15" t="str">
        <f>VLOOKUP($A206,'MG Universe'!$A$2:$R$9993,4)</f>
        <v>E</v>
      </c>
      <c r="E206" s="15" t="str">
        <f>VLOOKUP($A206,'MG Universe'!$A$2:$R$9993,5)</f>
        <v>F</v>
      </c>
      <c r="F206" s="16" t="str">
        <f>VLOOKUP($A206,'MG Universe'!$A$2:$R$9993,6)</f>
        <v>EF</v>
      </c>
      <c r="G206" s="85">
        <f>VLOOKUP($A206,'MG Universe'!$A$2:$R$9993,7)</f>
        <v>42535</v>
      </c>
      <c r="H206" s="18">
        <f>VLOOKUP($A206,'MG Universe'!$A$2:$R$9993,8)</f>
        <v>776.88</v>
      </c>
      <c r="I206" s="18">
        <f>VLOOKUP($A206,'MG Universe'!$A$2:$R$9993,9)</f>
        <v>844.93</v>
      </c>
      <c r="J206" s="19">
        <f>VLOOKUP($A206,'MG Universe'!$A$2:$R$9993,10)</f>
        <v>1.0875999999999999</v>
      </c>
      <c r="K206" s="86">
        <f>VLOOKUP($A206,'MG Universe'!$A$2:$R$9993,11)</f>
        <v>34.5</v>
      </c>
      <c r="L206" s="19">
        <f>VLOOKUP($A206,'MG Universe'!$A$2:$R$9993,12)</f>
        <v>0</v>
      </c>
      <c r="M206" s="87">
        <f>VLOOKUP($A206,'MG Universe'!$A$2:$R$9993,13)</f>
        <v>1</v>
      </c>
      <c r="N206" s="88">
        <f>VLOOKUP($A206,'MG Universe'!$A$2:$R$9993,14)</f>
        <v>5.14</v>
      </c>
      <c r="O206" s="18">
        <f>VLOOKUP($A206,'MG Universe'!$A$2:$R$9993,15)</f>
        <v>92.63</v>
      </c>
      <c r="P206" s="19">
        <f>VLOOKUP($A206,'MG Universe'!$A$2:$R$9993,16)</f>
        <v>0.13</v>
      </c>
      <c r="Q206" s="89">
        <f>VLOOKUP($A206,'MG Universe'!$A$2:$R$9993,17)</f>
        <v>0</v>
      </c>
      <c r="R206" s="18">
        <f>VLOOKUP($A206,'MG Universe'!$A$2:$R$9993,18)</f>
        <v>358.29</v>
      </c>
    </row>
    <row r="207" spans="1:18" x14ac:dyDescent="0.55000000000000004">
      <c r="A207" s="15" t="s">
        <v>517</v>
      </c>
      <c r="B207" s="127" t="str">
        <f>VLOOKUP($A207,'MG Universe'!$A$2:$R$9993,2)</f>
        <v>Genuine Parts Company</v>
      </c>
      <c r="C207" s="15" t="str">
        <f>VLOOKUP($A207,'MG Universe'!$A$2:$R$9993,3)</f>
        <v>B-</v>
      </c>
      <c r="D207" s="15" t="str">
        <f>VLOOKUP($A207,'MG Universe'!$A$2:$R$9993,4)</f>
        <v>E</v>
      </c>
      <c r="E207" s="15" t="str">
        <f>VLOOKUP($A207,'MG Universe'!$A$2:$R$9993,5)</f>
        <v>O</v>
      </c>
      <c r="F207" s="16" t="str">
        <f>VLOOKUP($A207,'MG Universe'!$A$2:$R$9993,6)</f>
        <v>EO</v>
      </c>
      <c r="G207" s="85">
        <f>VLOOKUP($A207,'MG Universe'!$A$2:$R$9993,7)</f>
        <v>42559</v>
      </c>
      <c r="H207" s="18">
        <f>VLOOKUP($A207,'MG Universe'!$A$2:$R$9993,8)</f>
        <v>83.61</v>
      </c>
      <c r="I207" s="18">
        <f>VLOOKUP($A207,'MG Universe'!$A$2:$R$9993,9)</f>
        <v>95.71</v>
      </c>
      <c r="J207" s="19">
        <f>VLOOKUP($A207,'MG Universe'!$A$2:$R$9993,10)</f>
        <v>1.1447000000000001</v>
      </c>
      <c r="K207" s="86">
        <f>VLOOKUP($A207,'MG Universe'!$A$2:$R$9993,11)</f>
        <v>20.85</v>
      </c>
      <c r="L207" s="19">
        <f>VLOOKUP($A207,'MG Universe'!$A$2:$R$9993,12)</f>
        <v>2.6100000000000002E-2</v>
      </c>
      <c r="M207" s="87">
        <f>VLOOKUP($A207,'MG Universe'!$A$2:$R$9993,13)</f>
        <v>0.9</v>
      </c>
      <c r="N207" s="88">
        <f>VLOOKUP($A207,'MG Universe'!$A$2:$R$9993,14)</f>
        <v>1.37</v>
      </c>
      <c r="O207" s="18">
        <f>VLOOKUP($A207,'MG Universe'!$A$2:$R$9993,15)</f>
        <v>3.67</v>
      </c>
      <c r="P207" s="19">
        <f>VLOOKUP($A207,'MG Universe'!$A$2:$R$9993,16)</f>
        <v>6.1800000000000001E-2</v>
      </c>
      <c r="Q207" s="89">
        <f>VLOOKUP($A207,'MG Universe'!$A$2:$R$9993,17)</f>
        <v>20</v>
      </c>
      <c r="R207" s="18">
        <f>VLOOKUP($A207,'MG Universe'!$A$2:$R$9993,18)</f>
        <v>47.79</v>
      </c>
    </row>
    <row r="208" spans="1:18" x14ac:dyDescent="0.55000000000000004">
      <c r="A208" s="15" t="s">
        <v>1553</v>
      </c>
      <c r="B208" s="127" t="str">
        <f>VLOOKUP($A208,'MG Universe'!$A$2:$R$9993,2)</f>
        <v>Genuine Parts Company</v>
      </c>
      <c r="C208" s="15" t="str">
        <f>VLOOKUP($A208,'MG Universe'!$A$2:$R$9993,3)</f>
        <v>B-</v>
      </c>
      <c r="D208" s="15" t="str">
        <f>VLOOKUP($A208,'MG Universe'!$A$2:$R$9993,4)</f>
        <v>E</v>
      </c>
      <c r="E208" s="15" t="str">
        <f>VLOOKUP($A208,'MG Universe'!$A$2:$R$9993,5)</f>
        <v>O</v>
      </c>
      <c r="F208" s="16" t="str">
        <f>VLOOKUP($A208,'MG Universe'!$A$2:$R$9993,6)</f>
        <v>EO</v>
      </c>
      <c r="G208" s="85">
        <f>VLOOKUP($A208,'MG Universe'!$A$2:$R$9993,7)</f>
        <v>42559</v>
      </c>
      <c r="H208" s="18">
        <f>VLOOKUP($A208,'MG Universe'!$A$2:$R$9993,8)</f>
        <v>83.61</v>
      </c>
      <c r="I208" s="18">
        <f>VLOOKUP($A208,'MG Universe'!$A$2:$R$9993,9)</f>
        <v>95.71</v>
      </c>
      <c r="J208" s="19">
        <f>VLOOKUP($A208,'MG Universe'!$A$2:$R$9993,10)</f>
        <v>1.1447000000000001</v>
      </c>
      <c r="K208" s="86">
        <f>VLOOKUP($A208,'MG Universe'!$A$2:$R$9993,11)</f>
        <v>20.85</v>
      </c>
      <c r="L208" s="19">
        <f>VLOOKUP($A208,'MG Universe'!$A$2:$R$9993,12)</f>
        <v>2.6100000000000002E-2</v>
      </c>
      <c r="M208" s="87">
        <f>VLOOKUP($A208,'MG Universe'!$A$2:$R$9993,13)</f>
        <v>0.9</v>
      </c>
      <c r="N208" s="88">
        <f>VLOOKUP($A208,'MG Universe'!$A$2:$R$9993,14)</f>
        <v>1.37</v>
      </c>
      <c r="O208" s="18">
        <f>VLOOKUP($A208,'MG Universe'!$A$2:$R$9993,15)</f>
        <v>3.67</v>
      </c>
      <c r="P208" s="19">
        <f>VLOOKUP($A208,'MG Universe'!$A$2:$R$9993,16)</f>
        <v>6.1800000000000001E-2</v>
      </c>
      <c r="Q208" s="89">
        <f>VLOOKUP($A208,'MG Universe'!$A$2:$R$9993,17)</f>
        <v>20</v>
      </c>
      <c r="R208" s="18">
        <f>VLOOKUP($A208,'MG Universe'!$A$2:$R$9993,18)</f>
        <v>47.79</v>
      </c>
    </row>
    <row r="209" spans="1:18" x14ac:dyDescent="0.55000000000000004">
      <c r="A209" s="15" t="s">
        <v>519</v>
      </c>
      <c r="B209" s="127" t="str">
        <f>VLOOKUP($A209,'MG Universe'!$A$2:$R$9993,2)</f>
        <v>Gap Inc</v>
      </c>
      <c r="C209" s="15" t="str">
        <f>VLOOKUP($A209,'MG Universe'!$A$2:$R$9993,3)</f>
        <v>B</v>
      </c>
      <c r="D209" s="15" t="str">
        <f>VLOOKUP($A209,'MG Universe'!$A$2:$R$9993,4)</f>
        <v>D</v>
      </c>
      <c r="E209" s="15" t="str">
        <f>VLOOKUP($A209,'MG Universe'!$A$2:$R$9993,5)</f>
        <v>F</v>
      </c>
      <c r="F209" s="16" t="str">
        <f>VLOOKUP($A209,'MG Universe'!$A$2:$R$9993,6)</f>
        <v>DF</v>
      </c>
      <c r="G209" s="85">
        <f>VLOOKUP($A209,'MG Universe'!$A$2:$R$9993,7)</f>
        <v>42766</v>
      </c>
      <c r="H209" s="18">
        <f>VLOOKUP($A209,'MG Universe'!$A$2:$R$9993,8)</f>
        <v>30.7</v>
      </c>
      <c r="I209" s="18">
        <f>VLOOKUP($A209,'MG Universe'!$A$2:$R$9993,9)</f>
        <v>24.82</v>
      </c>
      <c r="J209" s="19">
        <f>VLOOKUP($A209,'MG Universe'!$A$2:$R$9993,10)</f>
        <v>0.8085</v>
      </c>
      <c r="K209" s="86">
        <f>VLOOKUP($A209,'MG Universe'!$A$2:$R$9993,11)</f>
        <v>11.23</v>
      </c>
      <c r="L209" s="19">
        <f>VLOOKUP($A209,'MG Universe'!$A$2:$R$9993,12)</f>
        <v>3.7100000000000001E-2</v>
      </c>
      <c r="M209" s="87">
        <f>VLOOKUP($A209,'MG Universe'!$A$2:$R$9993,13)</f>
        <v>1</v>
      </c>
      <c r="N209" s="88">
        <f>VLOOKUP($A209,'MG Universe'!$A$2:$R$9993,14)</f>
        <v>1.6</v>
      </c>
      <c r="O209" s="18">
        <f>VLOOKUP($A209,'MG Universe'!$A$2:$R$9993,15)</f>
        <v>-1.53</v>
      </c>
      <c r="P209" s="19">
        <f>VLOOKUP($A209,'MG Universe'!$A$2:$R$9993,16)</f>
        <v>1.37E-2</v>
      </c>
      <c r="Q209" s="89">
        <f>VLOOKUP($A209,'MG Universe'!$A$2:$R$9993,17)</f>
        <v>7</v>
      </c>
      <c r="R209" s="18">
        <f>VLOOKUP($A209,'MG Universe'!$A$2:$R$9993,18)</f>
        <v>15.43</v>
      </c>
    </row>
    <row r="210" spans="1:18" x14ac:dyDescent="0.55000000000000004">
      <c r="A210" s="15" t="s">
        <v>521</v>
      </c>
      <c r="B210" s="127" t="str">
        <f>VLOOKUP($A210,'MG Universe'!$A$2:$R$9993,2)</f>
        <v>Garmin Ltd.</v>
      </c>
      <c r="C210" s="15" t="str">
        <f>VLOOKUP($A210,'MG Universe'!$A$2:$R$9993,3)</f>
        <v>C+</v>
      </c>
      <c r="D210" s="15" t="str">
        <f>VLOOKUP($A210,'MG Universe'!$A$2:$R$9993,4)</f>
        <v>E</v>
      </c>
      <c r="E210" s="15" t="str">
        <f>VLOOKUP($A210,'MG Universe'!$A$2:$R$9993,5)</f>
        <v>O</v>
      </c>
      <c r="F210" s="16" t="str">
        <f>VLOOKUP($A210,'MG Universe'!$A$2:$R$9993,6)</f>
        <v>EO</v>
      </c>
      <c r="G210" s="85">
        <f>VLOOKUP($A210,'MG Universe'!$A$2:$R$9993,7)</f>
        <v>42604</v>
      </c>
      <c r="H210" s="18">
        <f>VLOOKUP($A210,'MG Universe'!$A$2:$R$9993,8)</f>
        <v>7.38</v>
      </c>
      <c r="I210" s="18">
        <f>VLOOKUP($A210,'MG Universe'!$A$2:$R$9993,9)</f>
        <v>51.61</v>
      </c>
      <c r="J210" s="19">
        <f>VLOOKUP($A210,'MG Universe'!$A$2:$R$9993,10)</f>
        <v>6.9931999999999999</v>
      </c>
      <c r="K210" s="86">
        <f>VLOOKUP($A210,'MG Universe'!$A$2:$R$9993,11)</f>
        <v>21.59</v>
      </c>
      <c r="L210" s="19">
        <f>VLOOKUP($A210,'MG Universe'!$A$2:$R$9993,12)</f>
        <v>3.95E-2</v>
      </c>
      <c r="M210" s="87">
        <f>VLOOKUP($A210,'MG Universe'!$A$2:$R$9993,13)</f>
        <v>0.9</v>
      </c>
      <c r="N210" s="88">
        <f>VLOOKUP($A210,'MG Universe'!$A$2:$R$9993,14)</f>
        <v>2.19</v>
      </c>
      <c r="O210" s="18">
        <f>VLOOKUP($A210,'MG Universe'!$A$2:$R$9993,15)</f>
        <v>4.7699999999999996</v>
      </c>
      <c r="P210" s="19">
        <f>VLOOKUP($A210,'MG Universe'!$A$2:$R$9993,16)</f>
        <v>6.5500000000000003E-2</v>
      </c>
      <c r="Q210" s="89">
        <f>VLOOKUP($A210,'MG Universe'!$A$2:$R$9993,17)</f>
        <v>7</v>
      </c>
      <c r="R210" s="18">
        <f>VLOOKUP($A210,'MG Universe'!$A$2:$R$9993,18)</f>
        <v>29.95</v>
      </c>
    </row>
    <row r="211" spans="1:18" x14ac:dyDescent="0.55000000000000004">
      <c r="A211" s="15" t="s">
        <v>523</v>
      </c>
      <c r="B211" s="127" t="str">
        <f>VLOOKUP($A211,'MG Universe'!$A$2:$R$9993,2)</f>
        <v>Goldman Sachs Group Inc</v>
      </c>
      <c r="C211" s="15" t="str">
        <f>VLOOKUP($A211,'MG Universe'!$A$2:$R$9993,3)</f>
        <v>D</v>
      </c>
      <c r="D211" s="15" t="str">
        <f>VLOOKUP($A211,'MG Universe'!$A$2:$R$9993,4)</f>
        <v>S</v>
      </c>
      <c r="E211" s="15" t="str">
        <f>VLOOKUP($A211,'MG Universe'!$A$2:$R$9993,5)</f>
        <v>O</v>
      </c>
      <c r="F211" s="16" t="str">
        <f>VLOOKUP($A211,'MG Universe'!$A$2:$R$9993,6)</f>
        <v>SO</v>
      </c>
      <c r="G211" s="85">
        <f>VLOOKUP($A211,'MG Universe'!$A$2:$R$9993,7)</f>
        <v>42541</v>
      </c>
      <c r="H211" s="18">
        <f>VLOOKUP($A211,'MG Universe'!$A$2:$R$9993,8)</f>
        <v>174.21</v>
      </c>
      <c r="I211" s="18">
        <f>VLOOKUP($A211,'MG Universe'!$A$2:$R$9993,9)</f>
        <v>248.06</v>
      </c>
      <c r="J211" s="19">
        <f>VLOOKUP($A211,'MG Universe'!$A$2:$R$9993,10)</f>
        <v>1.4238999999999999</v>
      </c>
      <c r="K211" s="86">
        <f>VLOOKUP($A211,'MG Universe'!$A$2:$R$9993,11)</f>
        <v>18.350000000000001</v>
      </c>
      <c r="L211" s="19">
        <f>VLOOKUP($A211,'MG Universe'!$A$2:$R$9993,12)</f>
        <v>1.0500000000000001E-2</v>
      </c>
      <c r="M211" s="87">
        <f>VLOOKUP($A211,'MG Universe'!$A$2:$R$9993,13)</f>
        <v>1.5</v>
      </c>
      <c r="N211" s="88" t="str">
        <f>VLOOKUP($A211,'MG Universe'!$A$2:$R$9993,14)</f>
        <v>N/A</v>
      </c>
      <c r="O211" s="18" t="str">
        <f>VLOOKUP($A211,'MG Universe'!$A$2:$R$9993,15)</f>
        <v>N/A</v>
      </c>
      <c r="P211" s="19">
        <f>VLOOKUP($A211,'MG Universe'!$A$2:$R$9993,16)</f>
        <v>4.9200000000000001E-2</v>
      </c>
      <c r="Q211" s="89">
        <f>VLOOKUP($A211,'MG Universe'!$A$2:$R$9993,17)</f>
        <v>0</v>
      </c>
      <c r="R211" s="18">
        <f>VLOOKUP($A211,'MG Universe'!$A$2:$R$9993,18)</f>
        <v>217.43</v>
      </c>
    </row>
    <row r="212" spans="1:18" x14ac:dyDescent="0.55000000000000004">
      <c r="A212" s="15" t="s">
        <v>525</v>
      </c>
      <c r="B212" s="127" t="str">
        <f>VLOOKUP($A212,'MG Universe'!$A$2:$R$9993,2)</f>
        <v>Goodyear Tire &amp; Rubber Co</v>
      </c>
      <c r="C212" s="15" t="str">
        <f>VLOOKUP($A212,'MG Universe'!$A$2:$R$9993,3)</f>
        <v>C+</v>
      </c>
      <c r="D212" s="15" t="str">
        <f>VLOOKUP($A212,'MG Universe'!$A$2:$R$9993,4)</f>
        <v>S</v>
      </c>
      <c r="E212" s="15" t="str">
        <f>VLOOKUP($A212,'MG Universe'!$A$2:$R$9993,5)</f>
        <v>U</v>
      </c>
      <c r="F212" s="16" t="str">
        <f>VLOOKUP($A212,'MG Universe'!$A$2:$R$9993,6)</f>
        <v>SU</v>
      </c>
      <c r="G212" s="85">
        <f>VLOOKUP($A212,'MG Universe'!$A$2:$R$9993,7)</f>
        <v>42554</v>
      </c>
      <c r="H212" s="18">
        <f>VLOOKUP($A212,'MG Universe'!$A$2:$R$9993,8)</f>
        <v>140.96</v>
      </c>
      <c r="I212" s="18">
        <f>VLOOKUP($A212,'MG Universe'!$A$2:$R$9993,9)</f>
        <v>35.049999999999997</v>
      </c>
      <c r="J212" s="19">
        <f>VLOOKUP($A212,'MG Universe'!$A$2:$R$9993,10)</f>
        <v>0.2487</v>
      </c>
      <c r="K212" s="86">
        <f>VLOOKUP($A212,'MG Universe'!$A$2:$R$9993,11)</f>
        <v>9.58</v>
      </c>
      <c r="L212" s="19">
        <f>VLOOKUP($A212,'MG Universe'!$A$2:$R$9993,12)</f>
        <v>7.4000000000000003E-3</v>
      </c>
      <c r="M212" s="87">
        <f>VLOOKUP($A212,'MG Universe'!$A$2:$R$9993,13)</f>
        <v>1.4</v>
      </c>
      <c r="N212" s="88">
        <f>VLOOKUP($A212,'MG Universe'!$A$2:$R$9993,14)</f>
        <v>1.39</v>
      </c>
      <c r="O212" s="18">
        <f>VLOOKUP($A212,'MG Universe'!$A$2:$R$9993,15)</f>
        <v>-23.24</v>
      </c>
      <c r="P212" s="19">
        <f>VLOOKUP($A212,'MG Universe'!$A$2:$R$9993,16)</f>
        <v>5.4000000000000003E-3</v>
      </c>
      <c r="Q212" s="89">
        <f>VLOOKUP($A212,'MG Universe'!$A$2:$R$9993,17)</f>
        <v>4</v>
      </c>
      <c r="R212" s="18">
        <f>VLOOKUP($A212,'MG Universe'!$A$2:$R$9993,18)</f>
        <v>36.130000000000003</v>
      </c>
    </row>
    <row r="213" spans="1:18" x14ac:dyDescent="0.55000000000000004">
      <c r="A213" s="15" t="s">
        <v>527</v>
      </c>
      <c r="B213" s="127" t="str">
        <f>VLOOKUP($A213,'MG Universe'!$A$2:$R$9993,2)</f>
        <v>W W Grainger Inc</v>
      </c>
      <c r="C213" s="15" t="str">
        <f>VLOOKUP($A213,'MG Universe'!$A$2:$R$9993,3)</f>
        <v>B-</v>
      </c>
      <c r="D213" s="15" t="str">
        <f>VLOOKUP($A213,'MG Universe'!$A$2:$R$9993,4)</f>
        <v>E</v>
      </c>
      <c r="E213" s="15" t="str">
        <f>VLOOKUP($A213,'MG Universe'!$A$2:$R$9993,5)</f>
        <v>O</v>
      </c>
      <c r="F213" s="16" t="str">
        <f>VLOOKUP($A213,'MG Universe'!$A$2:$R$9993,6)</f>
        <v>EO</v>
      </c>
      <c r="G213" s="85">
        <f>VLOOKUP($A213,'MG Universe'!$A$2:$R$9993,7)</f>
        <v>42747</v>
      </c>
      <c r="H213" s="18">
        <f>VLOOKUP($A213,'MG Universe'!$A$2:$R$9993,8)</f>
        <v>219.9</v>
      </c>
      <c r="I213" s="18">
        <f>VLOOKUP($A213,'MG Universe'!$A$2:$R$9993,9)</f>
        <v>247.96</v>
      </c>
      <c r="J213" s="19">
        <f>VLOOKUP($A213,'MG Universe'!$A$2:$R$9993,10)</f>
        <v>1.1275999999999999</v>
      </c>
      <c r="K213" s="86">
        <f>VLOOKUP($A213,'MG Universe'!$A$2:$R$9993,11)</f>
        <v>22.22</v>
      </c>
      <c r="L213" s="19">
        <f>VLOOKUP($A213,'MG Universe'!$A$2:$R$9993,12)</f>
        <v>1.9300000000000001E-2</v>
      </c>
      <c r="M213" s="87">
        <f>VLOOKUP($A213,'MG Universe'!$A$2:$R$9993,13)</f>
        <v>0.8</v>
      </c>
      <c r="N213" s="88">
        <f>VLOOKUP($A213,'MG Universe'!$A$2:$R$9993,14)</f>
        <v>2.04</v>
      </c>
      <c r="O213" s="18">
        <f>VLOOKUP($A213,'MG Universe'!$A$2:$R$9993,15)</f>
        <v>-11.81</v>
      </c>
      <c r="P213" s="19">
        <f>VLOOKUP($A213,'MG Universe'!$A$2:$R$9993,16)</f>
        <v>6.8599999999999994E-2</v>
      </c>
      <c r="Q213" s="89">
        <f>VLOOKUP($A213,'MG Universe'!$A$2:$R$9993,17)</f>
        <v>20</v>
      </c>
      <c r="R213" s="18">
        <f>VLOOKUP($A213,'MG Universe'!$A$2:$R$9993,18)</f>
        <v>92.08</v>
      </c>
    </row>
    <row r="214" spans="1:18" x14ac:dyDescent="0.55000000000000004">
      <c r="A214" s="15" t="s">
        <v>529</v>
      </c>
      <c r="B214" s="127" t="str">
        <f>VLOOKUP($A214,'MG Universe'!$A$2:$R$9993,2)</f>
        <v>Halliburton Company</v>
      </c>
      <c r="C214" s="15" t="str">
        <f>VLOOKUP($A214,'MG Universe'!$A$2:$R$9993,3)</f>
        <v>F</v>
      </c>
      <c r="D214" s="15" t="str">
        <f>VLOOKUP($A214,'MG Universe'!$A$2:$R$9993,4)</f>
        <v>S</v>
      </c>
      <c r="E214" s="15" t="str">
        <f>VLOOKUP($A214,'MG Universe'!$A$2:$R$9993,5)</f>
        <v>O</v>
      </c>
      <c r="F214" s="16" t="str">
        <f>VLOOKUP($A214,'MG Universe'!$A$2:$R$9993,6)</f>
        <v>SO</v>
      </c>
      <c r="G214" s="85">
        <f>VLOOKUP($A214,'MG Universe'!$A$2:$R$9993,7)</f>
        <v>42763</v>
      </c>
      <c r="H214" s="18">
        <f>VLOOKUP($A214,'MG Universe'!$A$2:$R$9993,8)</f>
        <v>0</v>
      </c>
      <c r="I214" s="18">
        <f>VLOOKUP($A214,'MG Universe'!$A$2:$R$9993,9)</f>
        <v>53.46</v>
      </c>
      <c r="J214" s="19" t="str">
        <f>VLOOKUP($A214,'MG Universe'!$A$2:$R$9993,10)</f>
        <v>N/A</v>
      </c>
      <c r="K214" s="86" t="str">
        <f>VLOOKUP($A214,'MG Universe'!$A$2:$R$9993,11)</f>
        <v>N/A</v>
      </c>
      <c r="L214" s="19">
        <f>VLOOKUP($A214,'MG Universe'!$A$2:$R$9993,12)</f>
        <v>1.35E-2</v>
      </c>
      <c r="M214" s="87">
        <f>VLOOKUP($A214,'MG Universe'!$A$2:$R$9993,13)</f>
        <v>1</v>
      </c>
      <c r="N214" s="88">
        <f>VLOOKUP($A214,'MG Universe'!$A$2:$R$9993,14)</f>
        <v>2.9</v>
      </c>
      <c r="O214" s="18">
        <f>VLOOKUP($A214,'MG Universe'!$A$2:$R$9993,15)</f>
        <v>-6.9</v>
      </c>
      <c r="P214" s="19">
        <f>VLOOKUP($A214,'MG Universe'!$A$2:$R$9993,16)</f>
        <v>-0.14899999999999999</v>
      </c>
      <c r="Q214" s="89">
        <f>VLOOKUP($A214,'MG Universe'!$A$2:$R$9993,17)</f>
        <v>0</v>
      </c>
      <c r="R214" s="18">
        <f>VLOOKUP($A214,'MG Universe'!$A$2:$R$9993,18)</f>
        <v>0</v>
      </c>
    </row>
    <row r="215" spans="1:18" x14ac:dyDescent="0.55000000000000004">
      <c r="A215" s="15" t="s">
        <v>531</v>
      </c>
      <c r="B215" s="127" t="str">
        <f>VLOOKUP($A215,'MG Universe'!$A$2:$R$9993,2)</f>
        <v>Harman International Industries Inc</v>
      </c>
      <c r="C215" s="15" t="str">
        <f>VLOOKUP($A215,'MG Universe'!$A$2:$R$9993,3)</f>
        <v>C+</v>
      </c>
      <c r="D215" s="15" t="str">
        <f>VLOOKUP($A215,'MG Universe'!$A$2:$R$9993,4)</f>
        <v>E</v>
      </c>
      <c r="E215" s="15" t="str">
        <f>VLOOKUP($A215,'MG Universe'!$A$2:$R$9993,5)</f>
        <v>U</v>
      </c>
      <c r="F215" s="16" t="str">
        <f>VLOOKUP($A215,'MG Universe'!$A$2:$R$9993,6)</f>
        <v>EU</v>
      </c>
      <c r="G215" s="85">
        <f>VLOOKUP($A215,'MG Universe'!$A$2:$R$9993,7)</f>
        <v>42766</v>
      </c>
      <c r="H215" s="18">
        <f>VLOOKUP($A215,'MG Universe'!$A$2:$R$9993,8)</f>
        <v>185.03</v>
      </c>
      <c r="I215" s="18">
        <f>VLOOKUP($A215,'MG Universe'!$A$2:$R$9993,9)</f>
        <v>111.62</v>
      </c>
      <c r="J215" s="19">
        <f>VLOOKUP($A215,'MG Universe'!$A$2:$R$9993,10)</f>
        <v>0.60329999999999995</v>
      </c>
      <c r="K215" s="86">
        <f>VLOOKUP($A215,'MG Universe'!$A$2:$R$9993,11)</f>
        <v>23.21</v>
      </c>
      <c r="L215" s="19">
        <f>VLOOKUP($A215,'MG Universe'!$A$2:$R$9993,12)</f>
        <v>1.2500000000000001E-2</v>
      </c>
      <c r="M215" s="87">
        <f>VLOOKUP($A215,'MG Universe'!$A$2:$R$9993,13)</f>
        <v>1.6</v>
      </c>
      <c r="N215" s="88">
        <f>VLOOKUP($A215,'MG Universe'!$A$2:$R$9993,14)</f>
        <v>1.62</v>
      </c>
      <c r="O215" s="18">
        <f>VLOOKUP($A215,'MG Universe'!$A$2:$R$9993,15)</f>
        <v>-7.03</v>
      </c>
      <c r="P215" s="19">
        <f>VLOOKUP($A215,'MG Universe'!$A$2:$R$9993,16)</f>
        <v>7.3499999999999996E-2</v>
      </c>
      <c r="Q215" s="89">
        <f>VLOOKUP($A215,'MG Universe'!$A$2:$R$9993,17)</f>
        <v>7</v>
      </c>
      <c r="R215" s="18">
        <f>VLOOKUP($A215,'MG Universe'!$A$2:$R$9993,18)</f>
        <v>69.19</v>
      </c>
    </row>
    <row r="216" spans="1:18" x14ac:dyDescent="0.55000000000000004">
      <c r="A216" s="15" t="s">
        <v>533</v>
      </c>
      <c r="B216" s="127" t="str">
        <f>VLOOKUP($A216,'MG Universe'!$A$2:$R$9993,2)</f>
        <v>Hasbro, Inc.</v>
      </c>
      <c r="C216" s="15" t="str">
        <f>VLOOKUP($A216,'MG Universe'!$A$2:$R$9993,3)</f>
        <v>C-</v>
      </c>
      <c r="D216" s="15" t="str">
        <f>VLOOKUP($A216,'MG Universe'!$A$2:$R$9993,4)</f>
        <v>E</v>
      </c>
      <c r="E216" s="15" t="str">
        <f>VLOOKUP($A216,'MG Universe'!$A$2:$R$9993,5)</f>
        <v>O</v>
      </c>
      <c r="F216" s="16" t="str">
        <f>VLOOKUP($A216,'MG Universe'!$A$2:$R$9993,6)</f>
        <v>EO</v>
      </c>
      <c r="G216" s="85">
        <f>VLOOKUP($A216,'MG Universe'!$A$2:$R$9993,7)</f>
        <v>42557</v>
      </c>
      <c r="H216" s="18">
        <f>VLOOKUP($A216,'MG Universe'!$A$2:$R$9993,8)</f>
        <v>54.1</v>
      </c>
      <c r="I216" s="18">
        <f>VLOOKUP($A216,'MG Universe'!$A$2:$R$9993,9)</f>
        <v>96.87</v>
      </c>
      <c r="J216" s="19">
        <f>VLOOKUP($A216,'MG Universe'!$A$2:$R$9993,10)</f>
        <v>1.7906</v>
      </c>
      <c r="K216" s="86">
        <f>VLOOKUP($A216,'MG Universe'!$A$2:$R$9993,11)</f>
        <v>29.35</v>
      </c>
      <c r="L216" s="19">
        <f>VLOOKUP($A216,'MG Universe'!$A$2:$R$9993,12)</f>
        <v>1.9E-2</v>
      </c>
      <c r="M216" s="87">
        <f>VLOOKUP($A216,'MG Universe'!$A$2:$R$9993,13)</f>
        <v>0.8</v>
      </c>
      <c r="N216" s="88">
        <f>VLOOKUP($A216,'MG Universe'!$A$2:$R$9993,14)</f>
        <v>3.28</v>
      </c>
      <c r="O216" s="18">
        <f>VLOOKUP($A216,'MG Universe'!$A$2:$R$9993,15)</f>
        <v>-1.84</v>
      </c>
      <c r="P216" s="19">
        <f>VLOOKUP($A216,'MG Universe'!$A$2:$R$9993,16)</f>
        <v>0.1043</v>
      </c>
      <c r="Q216" s="89">
        <f>VLOOKUP($A216,'MG Universe'!$A$2:$R$9993,17)</f>
        <v>3</v>
      </c>
      <c r="R216" s="18">
        <f>VLOOKUP($A216,'MG Universe'!$A$2:$R$9993,18)</f>
        <v>32.96</v>
      </c>
    </row>
    <row r="217" spans="1:18" x14ac:dyDescent="0.55000000000000004">
      <c r="A217" s="15" t="s">
        <v>535</v>
      </c>
      <c r="B217" s="127" t="str">
        <f>VLOOKUP($A217,'MG Universe'!$A$2:$R$9993,2)</f>
        <v>Huntington Bancshares Incorporated</v>
      </c>
      <c r="C217" s="15" t="str">
        <f>VLOOKUP($A217,'MG Universe'!$A$2:$R$9993,3)</f>
        <v>B-</v>
      </c>
      <c r="D217" s="15" t="str">
        <f>VLOOKUP($A217,'MG Universe'!$A$2:$R$9993,4)</f>
        <v>E</v>
      </c>
      <c r="E217" s="15" t="str">
        <f>VLOOKUP($A217,'MG Universe'!$A$2:$R$9993,5)</f>
        <v>U</v>
      </c>
      <c r="F217" s="16" t="str">
        <f>VLOOKUP($A217,'MG Universe'!$A$2:$R$9993,6)</f>
        <v>EU</v>
      </c>
      <c r="G217" s="85">
        <f>VLOOKUP($A217,'MG Universe'!$A$2:$R$9993,7)</f>
        <v>42548</v>
      </c>
      <c r="H217" s="18">
        <f>VLOOKUP($A217,'MG Universe'!$A$2:$R$9993,8)</f>
        <v>29.52</v>
      </c>
      <c r="I217" s="18">
        <f>VLOOKUP($A217,'MG Universe'!$A$2:$R$9993,9)</f>
        <v>14.14</v>
      </c>
      <c r="J217" s="19">
        <f>VLOOKUP($A217,'MG Universe'!$A$2:$R$9993,10)</f>
        <v>0.47899999999999998</v>
      </c>
      <c r="K217" s="86">
        <f>VLOOKUP($A217,'MG Universe'!$A$2:$R$9993,11)</f>
        <v>18.36</v>
      </c>
      <c r="L217" s="19">
        <f>VLOOKUP($A217,'MG Universe'!$A$2:$R$9993,12)</f>
        <v>1.84E-2</v>
      </c>
      <c r="M217" s="87">
        <f>VLOOKUP($A217,'MG Universe'!$A$2:$R$9993,13)</f>
        <v>1.2</v>
      </c>
      <c r="N217" s="88" t="str">
        <f>VLOOKUP($A217,'MG Universe'!$A$2:$R$9993,14)</f>
        <v>N/A</v>
      </c>
      <c r="O217" s="18" t="str">
        <f>VLOOKUP($A217,'MG Universe'!$A$2:$R$9993,15)</f>
        <v>N/A</v>
      </c>
      <c r="P217" s="19">
        <f>VLOOKUP($A217,'MG Universe'!$A$2:$R$9993,16)</f>
        <v>4.9299999999999997E-2</v>
      </c>
      <c r="Q217" s="89">
        <f>VLOOKUP($A217,'MG Universe'!$A$2:$R$9993,17)</f>
        <v>6</v>
      </c>
      <c r="R217" s="18">
        <f>VLOOKUP($A217,'MG Universe'!$A$2:$R$9993,18)</f>
        <v>11.94</v>
      </c>
    </row>
    <row r="218" spans="1:18" x14ac:dyDescent="0.55000000000000004">
      <c r="A218" s="15" t="s">
        <v>537</v>
      </c>
      <c r="B218" s="127" t="str">
        <f>VLOOKUP($A218,'MG Universe'!$A$2:$R$9993,2)</f>
        <v>Hanesbrands Inc.</v>
      </c>
      <c r="C218" s="15" t="str">
        <f>VLOOKUP($A218,'MG Universe'!$A$2:$R$9993,3)</f>
        <v>B</v>
      </c>
      <c r="D218" s="15" t="str">
        <f>VLOOKUP($A218,'MG Universe'!$A$2:$R$9993,4)</f>
        <v>E</v>
      </c>
      <c r="E218" s="15" t="str">
        <f>VLOOKUP($A218,'MG Universe'!$A$2:$R$9993,5)</f>
        <v>U</v>
      </c>
      <c r="F218" s="16" t="str">
        <f>VLOOKUP($A218,'MG Universe'!$A$2:$R$9993,6)</f>
        <v>EU</v>
      </c>
      <c r="G218" s="85">
        <f>VLOOKUP($A218,'MG Universe'!$A$2:$R$9993,7)</f>
        <v>42716</v>
      </c>
      <c r="H218" s="18">
        <f>VLOOKUP($A218,'MG Universe'!$A$2:$R$9993,8)</f>
        <v>43.61</v>
      </c>
      <c r="I218" s="18">
        <f>VLOOKUP($A218,'MG Universe'!$A$2:$R$9993,9)</f>
        <v>20.010000000000002</v>
      </c>
      <c r="J218" s="19">
        <f>VLOOKUP($A218,'MG Universe'!$A$2:$R$9993,10)</f>
        <v>0.45879999999999999</v>
      </c>
      <c r="K218" s="86">
        <f>VLOOKUP($A218,'MG Universe'!$A$2:$R$9993,11)</f>
        <v>17.71</v>
      </c>
      <c r="L218" s="19">
        <f>VLOOKUP($A218,'MG Universe'!$A$2:$R$9993,12)</f>
        <v>2.1499999999999998E-2</v>
      </c>
      <c r="M218" s="87">
        <f>VLOOKUP($A218,'MG Universe'!$A$2:$R$9993,13)</f>
        <v>0.9</v>
      </c>
      <c r="N218" s="88">
        <f>VLOOKUP($A218,'MG Universe'!$A$2:$R$9993,14)</f>
        <v>1.9</v>
      </c>
      <c r="O218" s="18">
        <f>VLOOKUP($A218,'MG Universe'!$A$2:$R$9993,15)</f>
        <v>-6.68</v>
      </c>
      <c r="P218" s="19">
        <f>VLOOKUP($A218,'MG Universe'!$A$2:$R$9993,16)</f>
        <v>4.5999999999999999E-2</v>
      </c>
      <c r="Q218" s="89">
        <f>VLOOKUP($A218,'MG Universe'!$A$2:$R$9993,17)</f>
        <v>4</v>
      </c>
      <c r="R218" s="18">
        <f>VLOOKUP($A218,'MG Universe'!$A$2:$R$9993,18)</f>
        <v>10.46</v>
      </c>
    </row>
    <row r="219" spans="1:18" x14ac:dyDescent="0.55000000000000004">
      <c r="A219" s="15" t="s">
        <v>539</v>
      </c>
      <c r="B219" s="127" t="str">
        <f>VLOOKUP($A219,'MG Universe'!$A$2:$R$9993,2)</f>
        <v>HCA Holdings Inc</v>
      </c>
      <c r="C219" s="15" t="str">
        <f>VLOOKUP($A219,'MG Universe'!$A$2:$R$9993,3)</f>
        <v>D+</v>
      </c>
      <c r="D219" s="15" t="str">
        <f>VLOOKUP($A219,'MG Universe'!$A$2:$R$9993,4)</f>
        <v>S</v>
      </c>
      <c r="E219" s="15" t="str">
        <f>VLOOKUP($A219,'MG Universe'!$A$2:$R$9993,5)</f>
        <v>F</v>
      </c>
      <c r="F219" s="16" t="str">
        <f>VLOOKUP($A219,'MG Universe'!$A$2:$R$9993,6)</f>
        <v>SF</v>
      </c>
      <c r="G219" s="85">
        <f>VLOOKUP($A219,'MG Universe'!$A$2:$R$9993,7)</f>
        <v>42612</v>
      </c>
      <c r="H219" s="18">
        <f>VLOOKUP($A219,'MG Universe'!$A$2:$R$9993,8)</f>
        <v>112.27</v>
      </c>
      <c r="I219" s="18">
        <f>VLOOKUP($A219,'MG Universe'!$A$2:$R$9993,9)</f>
        <v>87.24</v>
      </c>
      <c r="J219" s="19">
        <f>VLOOKUP($A219,'MG Universe'!$A$2:$R$9993,10)</f>
        <v>0.77710000000000001</v>
      </c>
      <c r="K219" s="86">
        <f>VLOOKUP($A219,'MG Universe'!$A$2:$R$9993,11)</f>
        <v>17.62</v>
      </c>
      <c r="L219" s="19">
        <f>VLOOKUP($A219,'MG Universe'!$A$2:$R$9993,12)</f>
        <v>0</v>
      </c>
      <c r="M219" s="87">
        <f>VLOOKUP($A219,'MG Universe'!$A$2:$R$9993,13)</f>
        <v>0.7</v>
      </c>
      <c r="N219" s="88">
        <f>VLOOKUP($A219,'MG Universe'!$A$2:$R$9993,14)</f>
        <v>1.69</v>
      </c>
      <c r="O219" s="18">
        <f>VLOOKUP($A219,'MG Universe'!$A$2:$R$9993,15)</f>
        <v>-80.81</v>
      </c>
      <c r="P219" s="19">
        <f>VLOOKUP($A219,'MG Universe'!$A$2:$R$9993,16)</f>
        <v>4.5600000000000002E-2</v>
      </c>
      <c r="Q219" s="89">
        <f>VLOOKUP($A219,'MG Universe'!$A$2:$R$9993,17)</f>
        <v>0</v>
      </c>
      <c r="R219" s="18">
        <f>VLOOKUP($A219,'MG Universe'!$A$2:$R$9993,18)</f>
        <v>0</v>
      </c>
    </row>
    <row r="220" spans="1:18" x14ac:dyDescent="0.55000000000000004">
      <c r="A220" s="15" t="s">
        <v>541</v>
      </c>
      <c r="B220" s="127" t="str">
        <f>VLOOKUP($A220,'MG Universe'!$A$2:$R$9993,2)</f>
        <v>Welltower Inc</v>
      </c>
      <c r="C220" s="15" t="str">
        <f>VLOOKUP($A220,'MG Universe'!$A$2:$R$9993,3)</f>
        <v>C+</v>
      </c>
      <c r="D220" s="15" t="str">
        <f>VLOOKUP($A220,'MG Universe'!$A$2:$R$9993,4)</f>
        <v>E</v>
      </c>
      <c r="E220" s="15" t="str">
        <f>VLOOKUP($A220,'MG Universe'!$A$2:$R$9993,5)</f>
        <v>O</v>
      </c>
      <c r="F220" s="16" t="str">
        <f>VLOOKUP($A220,'MG Universe'!$A$2:$R$9993,6)</f>
        <v>EO</v>
      </c>
      <c r="G220" s="85">
        <f>VLOOKUP($A220,'MG Universe'!$A$2:$R$9993,7)</f>
        <v>42705</v>
      </c>
      <c r="H220" s="18">
        <f>VLOOKUP($A220,'MG Universe'!$A$2:$R$9993,8)</f>
        <v>45.48</v>
      </c>
      <c r="I220" s="18">
        <f>VLOOKUP($A220,'MG Universe'!$A$2:$R$9993,9)</f>
        <v>70.38</v>
      </c>
      <c r="J220" s="19">
        <f>VLOOKUP($A220,'MG Universe'!$A$2:$R$9993,10)</f>
        <v>1.5475000000000001</v>
      </c>
      <c r="K220" s="86">
        <f>VLOOKUP($A220,'MG Universe'!$A$2:$R$9993,11)</f>
        <v>39.99</v>
      </c>
      <c r="L220" s="19">
        <f>VLOOKUP($A220,'MG Universe'!$A$2:$R$9993,12)</f>
        <v>4.8500000000000001E-2</v>
      </c>
      <c r="M220" s="87">
        <f>VLOOKUP($A220,'MG Universe'!$A$2:$R$9993,13)</f>
        <v>0.2</v>
      </c>
      <c r="N220" s="88">
        <f>VLOOKUP($A220,'MG Universe'!$A$2:$R$9993,14)</f>
        <v>2.3199999999999998</v>
      </c>
      <c r="O220" s="18">
        <f>VLOOKUP($A220,'MG Universe'!$A$2:$R$9993,15)</f>
        <v>-36.78</v>
      </c>
      <c r="P220" s="19">
        <f>VLOOKUP($A220,'MG Universe'!$A$2:$R$9993,16)</f>
        <v>0.15740000000000001</v>
      </c>
      <c r="Q220" s="89">
        <f>VLOOKUP($A220,'MG Universe'!$A$2:$R$9993,17)</f>
        <v>9</v>
      </c>
      <c r="R220" s="18">
        <f>VLOOKUP($A220,'MG Universe'!$A$2:$R$9993,18)</f>
        <v>43.68</v>
      </c>
    </row>
    <row r="221" spans="1:18" x14ac:dyDescent="0.55000000000000004">
      <c r="A221" s="15" t="s">
        <v>543</v>
      </c>
      <c r="B221" s="127" t="str">
        <f>VLOOKUP($A221,'MG Universe'!$A$2:$R$9993,2)</f>
        <v>HCP, Inc.</v>
      </c>
      <c r="C221" s="15" t="str">
        <f>VLOOKUP($A221,'MG Universe'!$A$2:$R$9993,3)</f>
        <v>C</v>
      </c>
      <c r="D221" s="15" t="str">
        <f>VLOOKUP($A221,'MG Universe'!$A$2:$R$9993,4)</f>
        <v>S</v>
      </c>
      <c r="E221" s="15" t="str">
        <f>VLOOKUP($A221,'MG Universe'!$A$2:$R$9993,5)</f>
        <v>O</v>
      </c>
      <c r="F221" s="16" t="str">
        <f>VLOOKUP($A221,'MG Universe'!$A$2:$R$9993,6)</f>
        <v>SO</v>
      </c>
      <c r="G221" s="85">
        <f>VLOOKUP($A221,'MG Universe'!$A$2:$R$9993,7)</f>
        <v>42560</v>
      </c>
      <c r="H221" s="18">
        <f>VLOOKUP($A221,'MG Universe'!$A$2:$R$9993,8)</f>
        <v>12.44</v>
      </c>
      <c r="I221" s="18">
        <f>VLOOKUP($A221,'MG Universe'!$A$2:$R$9993,9)</f>
        <v>32.79</v>
      </c>
      <c r="J221" s="19">
        <f>VLOOKUP($A221,'MG Universe'!$A$2:$R$9993,10)</f>
        <v>2.6358999999999999</v>
      </c>
      <c r="K221" s="86">
        <f>VLOOKUP($A221,'MG Universe'!$A$2:$R$9993,11)</f>
        <v>23.93</v>
      </c>
      <c r="L221" s="19">
        <f>VLOOKUP($A221,'MG Universe'!$A$2:$R$9993,12)</f>
        <v>6.9199999999999998E-2</v>
      </c>
      <c r="M221" s="87">
        <f>VLOOKUP($A221,'MG Universe'!$A$2:$R$9993,13)</f>
        <v>0.2</v>
      </c>
      <c r="N221" s="88">
        <f>VLOOKUP($A221,'MG Universe'!$A$2:$R$9993,14)</f>
        <v>1.7</v>
      </c>
      <c r="O221" s="18">
        <f>VLOOKUP($A221,'MG Universe'!$A$2:$R$9993,15)</f>
        <v>-23.62</v>
      </c>
      <c r="P221" s="19">
        <f>VLOOKUP($A221,'MG Universe'!$A$2:$R$9993,16)</f>
        <v>7.7200000000000005E-2</v>
      </c>
      <c r="Q221" s="89">
        <f>VLOOKUP($A221,'MG Universe'!$A$2:$R$9993,17)</f>
        <v>12</v>
      </c>
      <c r="R221" s="18">
        <f>VLOOKUP($A221,'MG Universe'!$A$2:$R$9993,18)</f>
        <v>34.4</v>
      </c>
    </row>
    <row r="222" spans="1:18" x14ac:dyDescent="0.55000000000000004">
      <c r="A222" s="15" t="s">
        <v>545</v>
      </c>
      <c r="B222" s="127" t="str">
        <f>VLOOKUP($A222,'MG Universe'!$A$2:$R$9993,2)</f>
        <v>Home Depot Inc</v>
      </c>
      <c r="C222" s="15" t="str">
        <f>VLOOKUP($A222,'MG Universe'!$A$2:$R$9993,3)</f>
        <v>D+</v>
      </c>
      <c r="D222" s="15" t="str">
        <f>VLOOKUP($A222,'MG Universe'!$A$2:$R$9993,4)</f>
        <v>S</v>
      </c>
      <c r="E222" s="15" t="str">
        <f>VLOOKUP($A222,'MG Universe'!$A$2:$R$9993,5)</f>
        <v>U</v>
      </c>
      <c r="F222" s="16" t="str">
        <f>VLOOKUP($A222,'MG Universe'!$A$2:$R$9993,6)</f>
        <v>SU</v>
      </c>
      <c r="G222" s="85">
        <f>VLOOKUP($A222,'MG Universe'!$A$2:$R$9993,7)</f>
        <v>42788</v>
      </c>
      <c r="H222" s="18">
        <f>VLOOKUP($A222,'MG Universe'!$A$2:$R$9993,8)</f>
        <v>203.38</v>
      </c>
      <c r="I222" s="18">
        <f>VLOOKUP($A222,'MG Universe'!$A$2:$R$9993,9)</f>
        <v>144.91</v>
      </c>
      <c r="J222" s="19">
        <f>VLOOKUP($A222,'MG Universe'!$A$2:$R$9993,10)</f>
        <v>0.71250000000000002</v>
      </c>
      <c r="K222" s="86">
        <f>VLOOKUP($A222,'MG Universe'!$A$2:$R$9993,11)</f>
        <v>27.45</v>
      </c>
      <c r="L222" s="19">
        <f>VLOOKUP($A222,'MG Universe'!$A$2:$R$9993,12)</f>
        <v>1.84E-2</v>
      </c>
      <c r="M222" s="87">
        <f>VLOOKUP($A222,'MG Universe'!$A$2:$R$9993,13)</f>
        <v>1.1000000000000001</v>
      </c>
      <c r="N222" s="88">
        <f>VLOOKUP($A222,'MG Universe'!$A$2:$R$9993,14)</f>
        <v>1.34</v>
      </c>
      <c r="O222" s="18">
        <f>VLOOKUP($A222,'MG Universe'!$A$2:$R$9993,15)</f>
        <v>-15.89</v>
      </c>
      <c r="P222" s="19">
        <f>VLOOKUP($A222,'MG Universe'!$A$2:$R$9993,16)</f>
        <v>9.4700000000000006E-2</v>
      </c>
      <c r="Q222" s="89">
        <f>VLOOKUP($A222,'MG Universe'!$A$2:$R$9993,17)</f>
        <v>7</v>
      </c>
      <c r="R222" s="18">
        <f>VLOOKUP($A222,'MG Universe'!$A$2:$R$9993,18)</f>
        <v>26.06</v>
      </c>
    </row>
    <row r="223" spans="1:18" x14ac:dyDescent="0.55000000000000004">
      <c r="A223" s="15" t="s">
        <v>547</v>
      </c>
      <c r="B223" s="127" t="str">
        <f>VLOOKUP($A223,'MG Universe'!$A$2:$R$9993,2)</f>
        <v>Hess Corp.</v>
      </c>
      <c r="C223" s="15" t="str">
        <f>VLOOKUP($A223,'MG Universe'!$A$2:$R$9993,3)</f>
        <v>F</v>
      </c>
      <c r="D223" s="15" t="str">
        <f>VLOOKUP($A223,'MG Universe'!$A$2:$R$9993,4)</f>
        <v>S</v>
      </c>
      <c r="E223" s="15" t="str">
        <f>VLOOKUP($A223,'MG Universe'!$A$2:$R$9993,5)</f>
        <v>O</v>
      </c>
      <c r="F223" s="16" t="str">
        <f>VLOOKUP($A223,'MG Universe'!$A$2:$R$9993,6)</f>
        <v>SO</v>
      </c>
      <c r="G223" s="85">
        <f>VLOOKUP($A223,'MG Universe'!$A$2:$R$9993,7)</f>
        <v>42560</v>
      </c>
      <c r="H223" s="18">
        <f>VLOOKUP($A223,'MG Universe'!$A$2:$R$9993,8)</f>
        <v>0</v>
      </c>
      <c r="I223" s="18">
        <f>VLOOKUP($A223,'MG Universe'!$A$2:$R$9993,9)</f>
        <v>51.44</v>
      </c>
      <c r="J223" s="19" t="str">
        <f>VLOOKUP($A223,'MG Universe'!$A$2:$R$9993,10)</f>
        <v>N/A</v>
      </c>
      <c r="K223" s="86" t="str">
        <f>VLOOKUP($A223,'MG Universe'!$A$2:$R$9993,11)</f>
        <v>N/A</v>
      </c>
      <c r="L223" s="19">
        <f>VLOOKUP($A223,'MG Universe'!$A$2:$R$9993,12)</f>
        <v>1.9400000000000001E-2</v>
      </c>
      <c r="M223" s="87">
        <f>VLOOKUP($A223,'MG Universe'!$A$2:$R$9993,13)</f>
        <v>1.8</v>
      </c>
      <c r="N223" s="88">
        <f>VLOOKUP($A223,'MG Universe'!$A$2:$R$9993,14)</f>
        <v>2.25</v>
      </c>
      <c r="O223" s="18">
        <f>VLOOKUP($A223,'MG Universe'!$A$2:$R$9993,15)</f>
        <v>-30.9</v>
      </c>
      <c r="P223" s="19">
        <f>VLOOKUP($A223,'MG Universe'!$A$2:$R$9993,16)</f>
        <v>-0.31319999999999998</v>
      </c>
      <c r="Q223" s="89">
        <f>VLOOKUP($A223,'MG Universe'!$A$2:$R$9993,17)</f>
        <v>0</v>
      </c>
      <c r="R223" s="18">
        <f>VLOOKUP($A223,'MG Universe'!$A$2:$R$9993,18)</f>
        <v>0</v>
      </c>
    </row>
    <row r="224" spans="1:18" x14ac:dyDescent="0.55000000000000004">
      <c r="A224" s="15" t="s">
        <v>549</v>
      </c>
      <c r="B224" s="127" t="str">
        <f>VLOOKUP($A224,'MG Universe'!$A$2:$R$9993,2)</f>
        <v>Hartford Financial Services Group Inc</v>
      </c>
      <c r="C224" s="15" t="str">
        <f>VLOOKUP($A224,'MG Universe'!$A$2:$R$9993,3)</f>
        <v>C+</v>
      </c>
      <c r="D224" s="15" t="str">
        <f>VLOOKUP($A224,'MG Universe'!$A$2:$R$9993,4)</f>
        <v>S</v>
      </c>
      <c r="E224" s="15" t="str">
        <f>VLOOKUP($A224,'MG Universe'!$A$2:$R$9993,5)</f>
        <v>U</v>
      </c>
      <c r="F224" s="16" t="str">
        <f>VLOOKUP($A224,'MG Universe'!$A$2:$R$9993,6)</f>
        <v>SU</v>
      </c>
      <c r="G224" s="85">
        <f>VLOOKUP($A224,'MG Universe'!$A$2:$R$9993,7)</f>
        <v>42724</v>
      </c>
      <c r="H224" s="18">
        <f>VLOOKUP($A224,'MG Universe'!$A$2:$R$9993,8)</f>
        <v>97.74</v>
      </c>
      <c r="I224" s="18">
        <f>VLOOKUP($A224,'MG Universe'!$A$2:$R$9993,9)</f>
        <v>48.89</v>
      </c>
      <c r="J224" s="19">
        <f>VLOOKUP($A224,'MG Universe'!$A$2:$R$9993,10)</f>
        <v>0.50019999999999998</v>
      </c>
      <c r="K224" s="86">
        <f>VLOOKUP($A224,'MG Universe'!$A$2:$R$9993,11)</f>
        <v>19.25</v>
      </c>
      <c r="L224" s="19">
        <f>VLOOKUP($A224,'MG Universe'!$A$2:$R$9993,12)</f>
        <v>1.72E-2</v>
      </c>
      <c r="M224" s="87">
        <f>VLOOKUP($A224,'MG Universe'!$A$2:$R$9993,13)</f>
        <v>1.2</v>
      </c>
      <c r="N224" s="88" t="str">
        <f>VLOOKUP($A224,'MG Universe'!$A$2:$R$9993,14)</f>
        <v>N/A</v>
      </c>
      <c r="O224" s="18" t="str">
        <f>VLOOKUP($A224,'MG Universe'!$A$2:$R$9993,15)</f>
        <v>N/A</v>
      </c>
      <c r="P224" s="19">
        <f>VLOOKUP($A224,'MG Universe'!$A$2:$R$9993,16)</f>
        <v>5.3699999999999998E-2</v>
      </c>
      <c r="Q224" s="89">
        <f>VLOOKUP($A224,'MG Universe'!$A$2:$R$9993,17)</f>
        <v>4</v>
      </c>
      <c r="R224" s="18">
        <f>VLOOKUP($A224,'MG Universe'!$A$2:$R$9993,18)</f>
        <v>60.41</v>
      </c>
    </row>
    <row r="225" spans="1:18" x14ac:dyDescent="0.55000000000000004">
      <c r="A225" s="15" t="s">
        <v>551</v>
      </c>
      <c r="B225" s="127" t="str">
        <f>VLOOKUP($A225,'MG Universe'!$A$2:$R$9993,2)</f>
        <v>Harley-Davidson Inc</v>
      </c>
      <c r="C225" s="15" t="str">
        <f>VLOOKUP($A225,'MG Universe'!$A$2:$R$9993,3)</f>
        <v>B</v>
      </c>
      <c r="D225" s="15" t="str">
        <f>VLOOKUP($A225,'MG Universe'!$A$2:$R$9993,4)</f>
        <v>E</v>
      </c>
      <c r="E225" s="15" t="str">
        <f>VLOOKUP($A225,'MG Universe'!$A$2:$R$9993,5)</f>
        <v>U</v>
      </c>
      <c r="F225" s="16" t="str">
        <f>VLOOKUP($A225,'MG Universe'!$A$2:$R$9993,6)</f>
        <v>EU</v>
      </c>
      <c r="G225" s="85">
        <f>VLOOKUP($A225,'MG Universe'!$A$2:$R$9993,7)</f>
        <v>42549</v>
      </c>
      <c r="H225" s="18">
        <f>VLOOKUP($A225,'MG Universe'!$A$2:$R$9993,8)</f>
        <v>131.68</v>
      </c>
      <c r="I225" s="18">
        <f>VLOOKUP($A225,'MG Universe'!$A$2:$R$9993,9)</f>
        <v>56.38</v>
      </c>
      <c r="J225" s="19">
        <f>VLOOKUP($A225,'MG Universe'!$A$2:$R$9993,10)</f>
        <v>0.42820000000000003</v>
      </c>
      <c r="K225" s="86">
        <f>VLOOKUP($A225,'MG Universe'!$A$2:$R$9993,11)</f>
        <v>15.62</v>
      </c>
      <c r="L225" s="19">
        <f>VLOOKUP($A225,'MG Universe'!$A$2:$R$9993,12)</f>
        <v>2.2700000000000001E-2</v>
      </c>
      <c r="M225" s="87">
        <f>VLOOKUP($A225,'MG Universe'!$A$2:$R$9993,13)</f>
        <v>0.9</v>
      </c>
      <c r="N225" s="88">
        <f>VLOOKUP($A225,'MG Universe'!$A$2:$R$9993,14)</f>
        <v>1.74</v>
      </c>
      <c r="O225" s="18">
        <f>VLOOKUP($A225,'MG Universe'!$A$2:$R$9993,15)</f>
        <v>-22.17</v>
      </c>
      <c r="P225" s="19">
        <f>VLOOKUP($A225,'MG Universe'!$A$2:$R$9993,16)</f>
        <v>3.56E-2</v>
      </c>
      <c r="Q225" s="89">
        <f>VLOOKUP($A225,'MG Universe'!$A$2:$R$9993,17)</f>
        <v>6</v>
      </c>
      <c r="R225" s="18">
        <f>VLOOKUP($A225,'MG Universe'!$A$2:$R$9993,18)</f>
        <v>29.43</v>
      </c>
    </row>
    <row r="226" spans="1:18" x14ac:dyDescent="0.55000000000000004">
      <c r="A226" s="15" t="s">
        <v>1554</v>
      </c>
      <c r="B226" s="127" t="str">
        <f>VLOOKUP($A226,'MG Universe'!$A$2:$R$9993,2)</f>
        <v>Harley-Davidson Inc</v>
      </c>
      <c r="C226" s="15" t="str">
        <f>VLOOKUP($A226,'MG Universe'!$A$2:$R$9993,3)</f>
        <v>B</v>
      </c>
      <c r="D226" s="15" t="str">
        <f>VLOOKUP($A226,'MG Universe'!$A$2:$R$9993,4)</f>
        <v>E</v>
      </c>
      <c r="E226" s="15" t="str">
        <f>VLOOKUP($A226,'MG Universe'!$A$2:$R$9993,5)</f>
        <v>U</v>
      </c>
      <c r="F226" s="16" t="str">
        <f>VLOOKUP($A226,'MG Universe'!$A$2:$R$9993,6)</f>
        <v>EU</v>
      </c>
      <c r="G226" s="85">
        <f>VLOOKUP($A226,'MG Universe'!$A$2:$R$9993,7)</f>
        <v>42549</v>
      </c>
      <c r="H226" s="18">
        <f>VLOOKUP($A226,'MG Universe'!$A$2:$R$9993,8)</f>
        <v>131.68</v>
      </c>
      <c r="I226" s="18">
        <f>VLOOKUP($A226,'MG Universe'!$A$2:$R$9993,9)</f>
        <v>56.38</v>
      </c>
      <c r="J226" s="19">
        <f>VLOOKUP($A226,'MG Universe'!$A$2:$R$9993,10)</f>
        <v>0.42820000000000003</v>
      </c>
      <c r="K226" s="86">
        <f>VLOOKUP($A226,'MG Universe'!$A$2:$R$9993,11)</f>
        <v>15.62</v>
      </c>
      <c r="L226" s="19">
        <f>VLOOKUP($A226,'MG Universe'!$A$2:$R$9993,12)</f>
        <v>2.2700000000000001E-2</v>
      </c>
      <c r="M226" s="87">
        <f>VLOOKUP($A226,'MG Universe'!$A$2:$R$9993,13)</f>
        <v>0.9</v>
      </c>
      <c r="N226" s="88">
        <f>VLOOKUP($A226,'MG Universe'!$A$2:$R$9993,14)</f>
        <v>1.74</v>
      </c>
      <c r="O226" s="18">
        <f>VLOOKUP($A226,'MG Universe'!$A$2:$R$9993,15)</f>
        <v>-22.17</v>
      </c>
      <c r="P226" s="19">
        <f>VLOOKUP($A226,'MG Universe'!$A$2:$R$9993,16)</f>
        <v>3.56E-2</v>
      </c>
      <c r="Q226" s="89">
        <f>VLOOKUP($A226,'MG Universe'!$A$2:$R$9993,17)</f>
        <v>6</v>
      </c>
      <c r="R226" s="18">
        <f>VLOOKUP($A226,'MG Universe'!$A$2:$R$9993,18)</f>
        <v>29.43</v>
      </c>
    </row>
    <row r="227" spans="1:18" x14ac:dyDescent="0.55000000000000004">
      <c r="A227" s="15" t="s">
        <v>553</v>
      </c>
      <c r="B227" s="127" t="str">
        <f>VLOOKUP($A227,'MG Universe'!$A$2:$R$9993,2)</f>
        <v>Honeywell International Inc.</v>
      </c>
      <c r="C227" s="15" t="str">
        <f>VLOOKUP($A227,'MG Universe'!$A$2:$R$9993,3)</f>
        <v>C-</v>
      </c>
      <c r="D227" s="15" t="str">
        <f>VLOOKUP($A227,'MG Universe'!$A$2:$R$9993,4)</f>
        <v>S</v>
      </c>
      <c r="E227" s="15" t="str">
        <f>VLOOKUP($A227,'MG Universe'!$A$2:$R$9993,5)</f>
        <v>U</v>
      </c>
      <c r="F227" s="16" t="str">
        <f>VLOOKUP($A227,'MG Universe'!$A$2:$R$9993,6)</f>
        <v>SU</v>
      </c>
      <c r="G227" s="85">
        <f>VLOOKUP($A227,'MG Universe'!$A$2:$R$9993,7)</f>
        <v>42410</v>
      </c>
      <c r="H227" s="18">
        <f>VLOOKUP($A227,'MG Universe'!$A$2:$R$9993,8)</f>
        <v>202.12</v>
      </c>
      <c r="I227" s="18">
        <f>VLOOKUP($A227,'MG Universe'!$A$2:$R$9993,9)</f>
        <v>124.5</v>
      </c>
      <c r="J227" s="19">
        <f>VLOOKUP($A227,'MG Universe'!$A$2:$R$9993,10)</f>
        <v>0.61599999999999999</v>
      </c>
      <c r="K227" s="86">
        <f>VLOOKUP($A227,'MG Universe'!$A$2:$R$9993,11)</f>
        <v>22</v>
      </c>
      <c r="L227" s="19">
        <f>VLOOKUP($A227,'MG Universe'!$A$2:$R$9993,12)</f>
        <v>1.7899999999999999E-2</v>
      </c>
      <c r="M227" s="87">
        <f>VLOOKUP($A227,'MG Universe'!$A$2:$R$9993,13)</f>
        <v>0.9</v>
      </c>
      <c r="N227" s="88">
        <f>VLOOKUP($A227,'MG Universe'!$A$2:$R$9993,14)</f>
        <v>1.0900000000000001</v>
      </c>
      <c r="O227" s="18">
        <f>VLOOKUP($A227,'MG Universe'!$A$2:$R$9993,15)</f>
        <v>-14.07</v>
      </c>
      <c r="P227" s="19">
        <f>VLOOKUP($A227,'MG Universe'!$A$2:$R$9993,16)</f>
        <v>6.7500000000000004E-2</v>
      </c>
      <c r="Q227" s="89">
        <f>VLOOKUP($A227,'MG Universe'!$A$2:$R$9993,17)</f>
        <v>6</v>
      </c>
      <c r="R227" s="18">
        <f>VLOOKUP($A227,'MG Universe'!$A$2:$R$9993,18)</f>
        <v>59.12</v>
      </c>
    </row>
    <row r="228" spans="1:18" x14ac:dyDescent="0.55000000000000004">
      <c r="A228" s="15" t="s">
        <v>555</v>
      </c>
      <c r="B228" s="127" t="str">
        <f>VLOOKUP($A228,'MG Universe'!$A$2:$R$9993,2)</f>
        <v>Helmerich &amp; Payne, Inc.</v>
      </c>
      <c r="C228" s="15" t="str">
        <f>VLOOKUP($A228,'MG Universe'!$A$2:$R$9993,3)</f>
        <v>C</v>
      </c>
      <c r="D228" s="15" t="str">
        <f>VLOOKUP($A228,'MG Universe'!$A$2:$R$9993,4)</f>
        <v>S</v>
      </c>
      <c r="E228" s="15" t="str">
        <f>VLOOKUP($A228,'MG Universe'!$A$2:$R$9993,5)</f>
        <v>O</v>
      </c>
      <c r="F228" s="16" t="str">
        <f>VLOOKUP($A228,'MG Universe'!$A$2:$R$9993,6)</f>
        <v>SO</v>
      </c>
      <c r="G228" s="85">
        <f>VLOOKUP($A228,'MG Universe'!$A$2:$R$9993,7)</f>
        <v>42544</v>
      </c>
      <c r="H228" s="18">
        <f>VLOOKUP($A228,'MG Universe'!$A$2:$R$9993,8)</f>
        <v>14.72</v>
      </c>
      <c r="I228" s="18">
        <f>VLOOKUP($A228,'MG Universe'!$A$2:$R$9993,9)</f>
        <v>68.37</v>
      </c>
      <c r="J228" s="19">
        <f>VLOOKUP($A228,'MG Universe'!$A$2:$R$9993,10)</f>
        <v>4.6447000000000003</v>
      </c>
      <c r="K228" s="86">
        <f>VLOOKUP($A228,'MG Universe'!$A$2:$R$9993,11)</f>
        <v>20.47</v>
      </c>
      <c r="L228" s="19">
        <f>VLOOKUP($A228,'MG Universe'!$A$2:$R$9993,12)</f>
        <v>4.02E-2</v>
      </c>
      <c r="M228" s="87">
        <f>VLOOKUP($A228,'MG Universe'!$A$2:$R$9993,13)</f>
        <v>1.2</v>
      </c>
      <c r="N228" s="88">
        <f>VLOOKUP($A228,'MG Universe'!$A$2:$R$9993,14)</f>
        <v>3.93</v>
      </c>
      <c r="O228" s="18">
        <f>VLOOKUP($A228,'MG Universe'!$A$2:$R$9993,15)</f>
        <v>-7.22</v>
      </c>
      <c r="P228" s="19">
        <f>VLOOKUP($A228,'MG Universe'!$A$2:$R$9993,16)</f>
        <v>5.9900000000000002E-2</v>
      </c>
      <c r="Q228" s="89">
        <f>VLOOKUP($A228,'MG Universe'!$A$2:$R$9993,17)</f>
        <v>20</v>
      </c>
      <c r="R228" s="18">
        <f>VLOOKUP($A228,'MG Universe'!$A$2:$R$9993,18)</f>
        <v>0</v>
      </c>
    </row>
    <row r="229" spans="1:18" x14ac:dyDescent="0.55000000000000004">
      <c r="A229" s="15" t="s">
        <v>1555</v>
      </c>
      <c r="B229" s="127" t="str">
        <f>VLOOKUP($A229,'MG Universe'!$A$2:$R$9993,2)</f>
        <v>Helmerich &amp; Payne, Inc.</v>
      </c>
      <c r="C229" s="15" t="str">
        <f>VLOOKUP($A229,'MG Universe'!$A$2:$R$9993,3)</f>
        <v>C</v>
      </c>
      <c r="D229" s="15" t="str">
        <f>VLOOKUP($A229,'MG Universe'!$A$2:$R$9993,4)</f>
        <v>S</v>
      </c>
      <c r="E229" s="15" t="str">
        <f>VLOOKUP($A229,'MG Universe'!$A$2:$R$9993,5)</f>
        <v>O</v>
      </c>
      <c r="F229" s="16" t="str">
        <f>VLOOKUP($A229,'MG Universe'!$A$2:$R$9993,6)</f>
        <v>SO</v>
      </c>
      <c r="G229" s="85">
        <f>VLOOKUP($A229,'MG Universe'!$A$2:$R$9993,7)</f>
        <v>42544</v>
      </c>
      <c r="H229" s="18">
        <f>VLOOKUP($A229,'MG Universe'!$A$2:$R$9993,8)</f>
        <v>14.72</v>
      </c>
      <c r="I229" s="18">
        <f>VLOOKUP($A229,'MG Universe'!$A$2:$R$9993,9)</f>
        <v>68.37</v>
      </c>
      <c r="J229" s="19">
        <f>VLOOKUP($A229,'MG Universe'!$A$2:$R$9993,10)</f>
        <v>4.6447000000000003</v>
      </c>
      <c r="K229" s="86">
        <f>VLOOKUP($A229,'MG Universe'!$A$2:$R$9993,11)</f>
        <v>20.47</v>
      </c>
      <c r="L229" s="19">
        <f>VLOOKUP($A229,'MG Universe'!$A$2:$R$9993,12)</f>
        <v>4.02E-2</v>
      </c>
      <c r="M229" s="87">
        <f>VLOOKUP($A229,'MG Universe'!$A$2:$R$9993,13)</f>
        <v>1.2</v>
      </c>
      <c r="N229" s="88">
        <f>VLOOKUP($A229,'MG Universe'!$A$2:$R$9993,14)</f>
        <v>3.93</v>
      </c>
      <c r="O229" s="18">
        <f>VLOOKUP($A229,'MG Universe'!$A$2:$R$9993,15)</f>
        <v>-7.22</v>
      </c>
      <c r="P229" s="19">
        <f>VLOOKUP($A229,'MG Universe'!$A$2:$R$9993,16)</f>
        <v>5.9900000000000002E-2</v>
      </c>
      <c r="Q229" s="89">
        <f>VLOOKUP($A229,'MG Universe'!$A$2:$R$9993,17)</f>
        <v>20</v>
      </c>
      <c r="R229" s="18">
        <f>VLOOKUP($A229,'MG Universe'!$A$2:$R$9993,18)</f>
        <v>0</v>
      </c>
    </row>
    <row r="230" spans="1:18" x14ac:dyDescent="0.55000000000000004">
      <c r="A230" s="15" t="s">
        <v>557</v>
      </c>
      <c r="B230" s="127" t="str">
        <f>VLOOKUP($A230,'MG Universe'!$A$2:$R$9993,2)</f>
        <v>HP Inc</v>
      </c>
      <c r="C230" s="15" t="str">
        <f>VLOOKUP($A230,'MG Universe'!$A$2:$R$9993,3)</f>
        <v>C</v>
      </c>
      <c r="D230" s="15" t="str">
        <f>VLOOKUP($A230,'MG Universe'!$A$2:$R$9993,4)</f>
        <v>S</v>
      </c>
      <c r="E230" s="15" t="str">
        <f>VLOOKUP($A230,'MG Universe'!$A$2:$R$9993,5)</f>
        <v>U</v>
      </c>
      <c r="F230" s="16" t="str">
        <f>VLOOKUP($A230,'MG Universe'!$A$2:$R$9993,6)</f>
        <v>SU</v>
      </c>
      <c r="G230" s="85">
        <f>VLOOKUP($A230,'MG Universe'!$A$2:$R$9993,7)</f>
        <v>42509</v>
      </c>
      <c r="H230" s="18">
        <f>VLOOKUP($A230,'MG Universe'!$A$2:$R$9993,8)</f>
        <v>62.01</v>
      </c>
      <c r="I230" s="18">
        <f>VLOOKUP($A230,'MG Universe'!$A$2:$R$9993,9)</f>
        <v>17.37</v>
      </c>
      <c r="J230" s="19">
        <f>VLOOKUP($A230,'MG Universe'!$A$2:$R$9993,10)</f>
        <v>0.28010000000000002</v>
      </c>
      <c r="K230" s="86">
        <f>VLOOKUP($A230,'MG Universe'!$A$2:$R$9993,11)</f>
        <v>10.79</v>
      </c>
      <c r="L230" s="19">
        <f>VLOOKUP($A230,'MG Universe'!$A$2:$R$9993,12)</f>
        <v>3.6799999999999999E-2</v>
      </c>
      <c r="M230" s="87">
        <f>VLOOKUP($A230,'MG Universe'!$A$2:$R$9993,13)</f>
        <v>1.5</v>
      </c>
      <c r="N230" s="88">
        <f>VLOOKUP($A230,'MG Universe'!$A$2:$R$9993,14)</f>
        <v>0.9</v>
      </c>
      <c r="O230" s="18">
        <f>VLOOKUP($A230,'MG Universe'!$A$2:$R$9993,15)</f>
        <v>-8.56</v>
      </c>
      <c r="P230" s="19">
        <f>VLOOKUP($A230,'MG Universe'!$A$2:$R$9993,16)</f>
        <v>1.14E-2</v>
      </c>
      <c r="Q230" s="89">
        <f>VLOOKUP($A230,'MG Universe'!$A$2:$R$9993,17)</f>
        <v>0</v>
      </c>
      <c r="R230" s="18">
        <f>VLOOKUP($A230,'MG Universe'!$A$2:$R$9993,18)</f>
        <v>0</v>
      </c>
    </row>
    <row r="231" spans="1:18" x14ac:dyDescent="0.55000000000000004">
      <c r="A231" s="15" t="s">
        <v>559</v>
      </c>
      <c r="B231" s="127" t="str">
        <f>VLOOKUP($A231,'MG Universe'!$A$2:$R$9993,2)</f>
        <v>H &amp; R Block Inc</v>
      </c>
      <c r="C231" s="15" t="str">
        <f>VLOOKUP($A231,'MG Universe'!$A$2:$R$9993,3)</f>
        <v>C-</v>
      </c>
      <c r="D231" s="15" t="str">
        <f>VLOOKUP($A231,'MG Universe'!$A$2:$R$9993,4)</f>
        <v>S</v>
      </c>
      <c r="E231" s="15" t="str">
        <f>VLOOKUP($A231,'MG Universe'!$A$2:$R$9993,5)</f>
        <v>F</v>
      </c>
      <c r="F231" s="16" t="str">
        <f>VLOOKUP($A231,'MG Universe'!$A$2:$R$9993,6)</f>
        <v>SF</v>
      </c>
      <c r="G231" s="85">
        <f>VLOOKUP($A231,'MG Universe'!$A$2:$R$9993,7)</f>
        <v>42551</v>
      </c>
      <c r="H231" s="18">
        <f>VLOOKUP($A231,'MG Universe'!$A$2:$R$9993,8)</f>
        <v>25.86</v>
      </c>
      <c r="I231" s="18">
        <f>VLOOKUP($A231,'MG Universe'!$A$2:$R$9993,9)</f>
        <v>20.56</v>
      </c>
      <c r="J231" s="19">
        <f>VLOOKUP($A231,'MG Universe'!$A$2:$R$9993,10)</f>
        <v>0.79510000000000003</v>
      </c>
      <c r="K231" s="86">
        <f>VLOOKUP($A231,'MG Universe'!$A$2:$R$9993,11)</f>
        <v>12.61</v>
      </c>
      <c r="L231" s="19">
        <f>VLOOKUP($A231,'MG Universe'!$A$2:$R$9993,12)</f>
        <v>3.8899999999999997E-2</v>
      </c>
      <c r="M231" s="87">
        <f>VLOOKUP($A231,'MG Universe'!$A$2:$R$9993,13)</f>
        <v>0.6</v>
      </c>
      <c r="N231" s="88">
        <f>VLOOKUP($A231,'MG Universe'!$A$2:$R$9993,14)</f>
        <v>1.18</v>
      </c>
      <c r="O231" s="18">
        <f>VLOOKUP($A231,'MG Universe'!$A$2:$R$9993,15)</f>
        <v>-6.43</v>
      </c>
      <c r="P231" s="19">
        <f>VLOOKUP($A231,'MG Universe'!$A$2:$R$9993,16)</f>
        <v>2.06E-2</v>
      </c>
      <c r="Q231" s="89">
        <f>VLOOKUP($A231,'MG Universe'!$A$2:$R$9993,17)</f>
        <v>0</v>
      </c>
      <c r="R231" s="18">
        <f>VLOOKUP($A231,'MG Universe'!$A$2:$R$9993,18)</f>
        <v>1.97</v>
      </c>
    </row>
    <row r="232" spans="1:18" x14ac:dyDescent="0.55000000000000004">
      <c r="A232" s="15" t="s">
        <v>561</v>
      </c>
      <c r="B232" s="127" t="str">
        <f>VLOOKUP($A232,'MG Universe'!$A$2:$R$9993,2)</f>
        <v>Hormel Foods Corp</v>
      </c>
      <c r="C232" s="15" t="str">
        <f>VLOOKUP($A232,'MG Universe'!$A$2:$R$9993,3)</f>
        <v>B</v>
      </c>
      <c r="D232" s="15" t="str">
        <f>VLOOKUP($A232,'MG Universe'!$A$2:$R$9993,4)</f>
        <v>E</v>
      </c>
      <c r="E232" s="15" t="str">
        <f>VLOOKUP($A232,'MG Universe'!$A$2:$R$9993,5)</f>
        <v>F</v>
      </c>
      <c r="F232" s="16" t="str">
        <f>VLOOKUP($A232,'MG Universe'!$A$2:$R$9993,6)</f>
        <v>EF</v>
      </c>
      <c r="G232" s="85">
        <f>VLOOKUP($A232,'MG Universe'!$A$2:$R$9993,7)</f>
        <v>42606</v>
      </c>
      <c r="H232" s="18">
        <f>VLOOKUP($A232,'MG Universe'!$A$2:$R$9993,8)</f>
        <v>34.15</v>
      </c>
      <c r="I232" s="18">
        <f>VLOOKUP($A232,'MG Universe'!$A$2:$R$9993,9)</f>
        <v>35.25</v>
      </c>
      <c r="J232" s="19">
        <f>VLOOKUP($A232,'MG Universe'!$A$2:$R$9993,10)</f>
        <v>1.0322</v>
      </c>
      <c r="K232" s="86">
        <f>VLOOKUP($A232,'MG Universe'!$A$2:$R$9993,11)</f>
        <v>27.33</v>
      </c>
      <c r="L232" s="19">
        <f>VLOOKUP($A232,'MG Universe'!$A$2:$R$9993,12)</f>
        <v>1.5900000000000001E-2</v>
      </c>
      <c r="M232" s="87">
        <f>VLOOKUP($A232,'MG Universe'!$A$2:$R$9993,13)</f>
        <v>0.5</v>
      </c>
      <c r="N232" s="88">
        <f>VLOOKUP($A232,'MG Universe'!$A$2:$R$9993,14)</f>
        <v>1.78</v>
      </c>
      <c r="O232" s="18">
        <f>VLOOKUP($A232,'MG Universe'!$A$2:$R$9993,15)</f>
        <v>0.03</v>
      </c>
      <c r="P232" s="19">
        <f>VLOOKUP($A232,'MG Universe'!$A$2:$R$9993,16)</f>
        <v>9.4100000000000003E-2</v>
      </c>
      <c r="Q232" s="89">
        <f>VLOOKUP($A232,'MG Universe'!$A$2:$R$9993,17)</f>
        <v>20</v>
      </c>
      <c r="R232" s="18">
        <f>VLOOKUP($A232,'MG Universe'!$A$2:$R$9993,18)</f>
        <v>17.329999999999998</v>
      </c>
    </row>
    <row r="233" spans="1:18" x14ac:dyDescent="0.55000000000000004">
      <c r="A233" s="15" t="s">
        <v>563</v>
      </c>
      <c r="B233" s="127" t="str">
        <f>VLOOKUP($A233,'MG Universe'!$A$2:$R$9993,2)</f>
        <v>Harris Corporation</v>
      </c>
      <c r="C233" s="15" t="str">
        <f>VLOOKUP($A233,'MG Universe'!$A$2:$R$9993,3)</f>
        <v>F</v>
      </c>
      <c r="D233" s="15" t="str">
        <f>VLOOKUP($A233,'MG Universe'!$A$2:$R$9993,4)</f>
        <v>S</v>
      </c>
      <c r="E233" s="15" t="str">
        <f>VLOOKUP($A233,'MG Universe'!$A$2:$R$9993,5)</f>
        <v>O</v>
      </c>
      <c r="F233" s="16" t="str">
        <f>VLOOKUP($A233,'MG Universe'!$A$2:$R$9993,6)</f>
        <v>SO</v>
      </c>
      <c r="G233" s="85">
        <f>VLOOKUP($A233,'MG Universe'!$A$2:$R$9993,7)</f>
        <v>42418</v>
      </c>
      <c r="H233" s="18">
        <f>VLOOKUP($A233,'MG Universe'!$A$2:$R$9993,8)</f>
        <v>41.97</v>
      </c>
      <c r="I233" s="18">
        <f>VLOOKUP($A233,'MG Universe'!$A$2:$R$9993,9)</f>
        <v>109.9</v>
      </c>
      <c r="J233" s="19">
        <f>VLOOKUP($A233,'MG Universe'!$A$2:$R$9993,10)</f>
        <v>2.6185</v>
      </c>
      <c r="K233" s="86">
        <f>VLOOKUP($A233,'MG Universe'!$A$2:$R$9993,11)</f>
        <v>37.9</v>
      </c>
      <c r="L233" s="19">
        <f>VLOOKUP($A233,'MG Universe'!$A$2:$R$9993,12)</f>
        <v>1.7899999999999999E-2</v>
      </c>
      <c r="M233" s="87">
        <f>VLOOKUP($A233,'MG Universe'!$A$2:$R$9993,13)</f>
        <v>1.3</v>
      </c>
      <c r="N233" s="88">
        <f>VLOOKUP($A233,'MG Universe'!$A$2:$R$9993,14)</f>
        <v>1.33</v>
      </c>
      <c r="O233" s="18">
        <f>VLOOKUP($A233,'MG Universe'!$A$2:$R$9993,15)</f>
        <v>-48.55</v>
      </c>
      <c r="P233" s="19">
        <f>VLOOKUP($A233,'MG Universe'!$A$2:$R$9993,16)</f>
        <v>0.14699999999999999</v>
      </c>
      <c r="Q233" s="89">
        <f>VLOOKUP($A233,'MG Universe'!$A$2:$R$9993,17)</f>
        <v>14</v>
      </c>
      <c r="R233" s="18">
        <f>VLOOKUP($A233,'MG Universe'!$A$2:$R$9993,18)</f>
        <v>40.57</v>
      </c>
    </row>
    <row r="234" spans="1:18" x14ac:dyDescent="0.55000000000000004">
      <c r="A234" s="15" t="s">
        <v>565</v>
      </c>
      <c r="B234" s="127" t="str">
        <f>VLOOKUP($A234,'MG Universe'!$A$2:$R$9993,2)</f>
        <v>Henry Schein, Inc.</v>
      </c>
      <c r="C234" s="15" t="str">
        <f>VLOOKUP($A234,'MG Universe'!$A$2:$R$9993,3)</f>
        <v>C</v>
      </c>
      <c r="D234" s="15" t="str">
        <f>VLOOKUP($A234,'MG Universe'!$A$2:$R$9993,4)</f>
        <v>E</v>
      </c>
      <c r="E234" s="15" t="str">
        <f>VLOOKUP($A234,'MG Universe'!$A$2:$R$9993,5)</f>
        <v>O</v>
      </c>
      <c r="F234" s="16" t="str">
        <f>VLOOKUP($A234,'MG Universe'!$A$2:$R$9993,6)</f>
        <v>EO</v>
      </c>
      <c r="G234" s="85">
        <f>VLOOKUP($A234,'MG Universe'!$A$2:$R$9993,7)</f>
        <v>42582</v>
      </c>
      <c r="H234" s="18">
        <f>VLOOKUP($A234,'MG Universe'!$A$2:$R$9993,8)</f>
        <v>135.16999999999999</v>
      </c>
      <c r="I234" s="18">
        <f>VLOOKUP($A234,'MG Universe'!$A$2:$R$9993,9)</f>
        <v>171.56</v>
      </c>
      <c r="J234" s="19">
        <f>VLOOKUP($A234,'MG Universe'!$A$2:$R$9993,10)</f>
        <v>1.2692000000000001</v>
      </c>
      <c r="K234" s="86">
        <f>VLOOKUP($A234,'MG Universe'!$A$2:$R$9993,11)</f>
        <v>29.84</v>
      </c>
      <c r="L234" s="19">
        <f>VLOOKUP($A234,'MG Universe'!$A$2:$R$9993,12)</f>
        <v>0</v>
      </c>
      <c r="M234" s="87">
        <f>VLOOKUP($A234,'MG Universe'!$A$2:$R$9993,13)</f>
        <v>1</v>
      </c>
      <c r="N234" s="88">
        <f>VLOOKUP($A234,'MG Universe'!$A$2:$R$9993,14)</f>
        <v>1.65</v>
      </c>
      <c r="O234" s="18">
        <f>VLOOKUP($A234,'MG Universe'!$A$2:$R$9993,15)</f>
        <v>-5.03</v>
      </c>
      <c r="P234" s="19">
        <f>VLOOKUP($A234,'MG Universe'!$A$2:$R$9993,16)</f>
        <v>0.1067</v>
      </c>
      <c r="Q234" s="89">
        <f>VLOOKUP($A234,'MG Universe'!$A$2:$R$9993,17)</f>
        <v>0</v>
      </c>
      <c r="R234" s="18">
        <f>VLOOKUP($A234,'MG Universe'!$A$2:$R$9993,18)</f>
        <v>72.61</v>
      </c>
    </row>
    <row r="235" spans="1:18" x14ac:dyDescent="0.55000000000000004">
      <c r="A235" s="15" t="s">
        <v>567</v>
      </c>
      <c r="B235" s="127" t="str">
        <f>VLOOKUP($A235,'MG Universe'!$A$2:$R$9993,2)</f>
        <v>Host Hotels and Resorts Inc</v>
      </c>
      <c r="C235" s="15" t="str">
        <f>VLOOKUP($A235,'MG Universe'!$A$2:$R$9993,3)</f>
        <v>B-</v>
      </c>
      <c r="D235" s="15" t="str">
        <f>VLOOKUP($A235,'MG Universe'!$A$2:$R$9993,4)</f>
        <v>S</v>
      </c>
      <c r="E235" s="15" t="str">
        <f>VLOOKUP($A235,'MG Universe'!$A$2:$R$9993,5)</f>
        <v>U</v>
      </c>
      <c r="F235" s="16" t="str">
        <f>VLOOKUP($A235,'MG Universe'!$A$2:$R$9993,6)</f>
        <v>SU</v>
      </c>
      <c r="G235" s="85">
        <f>VLOOKUP($A235,'MG Universe'!$A$2:$R$9993,7)</f>
        <v>42575</v>
      </c>
      <c r="H235" s="18">
        <f>VLOOKUP($A235,'MG Universe'!$A$2:$R$9993,8)</f>
        <v>38.4</v>
      </c>
      <c r="I235" s="18">
        <f>VLOOKUP($A235,'MG Universe'!$A$2:$R$9993,9)</f>
        <v>17.989999999999998</v>
      </c>
      <c r="J235" s="19">
        <f>VLOOKUP($A235,'MG Universe'!$A$2:$R$9993,10)</f>
        <v>0.46850000000000003</v>
      </c>
      <c r="K235" s="86">
        <f>VLOOKUP($A235,'MG Universe'!$A$2:$R$9993,11)</f>
        <v>17.989999999999998</v>
      </c>
      <c r="L235" s="19">
        <f>VLOOKUP($A235,'MG Universe'!$A$2:$R$9993,12)</f>
        <v>4.4499999999999998E-2</v>
      </c>
      <c r="M235" s="87">
        <f>VLOOKUP($A235,'MG Universe'!$A$2:$R$9993,13)</f>
        <v>1.3</v>
      </c>
      <c r="N235" s="88">
        <f>VLOOKUP($A235,'MG Universe'!$A$2:$R$9993,14)</f>
        <v>1.1499999999999999</v>
      </c>
      <c r="O235" s="18">
        <f>VLOOKUP($A235,'MG Universe'!$A$2:$R$9993,15)</f>
        <v>-5.9</v>
      </c>
      <c r="P235" s="19">
        <f>VLOOKUP($A235,'MG Universe'!$A$2:$R$9993,16)</f>
        <v>4.7500000000000001E-2</v>
      </c>
      <c r="Q235" s="89">
        <f>VLOOKUP($A235,'MG Universe'!$A$2:$R$9993,17)</f>
        <v>7</v>
      </c>
      <c r="R235" s="18">
        <f>VLOOKUP($A235,'MG Universe'!$A$2:$R$9993,18)</f>
        <v>18.63</v>
      </c>
    </row>
    <row r="236" spans="1:18" x14ac:dyDescent="0.55000000000000004">
      <c r="A236" s="15" t="s">
        <v>569</v>
      </c>
      <c r="B236" s="127" t="str">
        <f>VLOOKUP($A236,'MG Universe'!$A$2:$R$9993,2)</f>
        <v>Hershey Co</v>
      </c>
      <c r="C236" s="15" t="str">
        <f>VLOOKUP($A236,'MG Universe'!$A$2:$R$9993,3)</f>
        <v>D+</v>
      </c>
      <c r="D236" s="15" t="str">
        <f>VLOOKUP($A236,'MG Universe'!$A$2:$R$9993,4)</f>
        <v>S</v>
      </c>
      <c r="E236" s="15" t="str">
        <f>VLOOKUP($A236,'MG Universe'!$A$2:$R$9993,5)</f>
        <v>O</v>
      </c>
      <c r="F236" s="16" t="str">
        <f>VLOOKUP($A236,'MG Universe'!$A$2:$R$9993,6)</f>
        <v>SO</v>
      </c>
      <c r="G236" s="85">
        <f>VLOOKUP($A236,'MG Universe'!$A$2:$R$9993,7)</f>
        <v>42565</v>
      </c>
      <c r="H236" s="18">
        <f>VLOOKUP($A236,'MG Universe'!$A$2:$R$9993,8)</f>
        <v>69.91</v>
      </c>
      <c r="I236" s="18">
        <f>VLOOKUP($A236,'MG Universe'!$A$2:$R$9993,9)</f>
        <v>108.35</v>
      </c>
      <c r="J236" s="19">
        <f>VLOOKUP($A236,'MG Universe'!$A$2:$R$9993,10)</f>
        <v>1.5498000000000001</v>
      </c>
      <c r="K236" s="86">
        <f>VLOOKUP($A236,'MG Universe'!$A$2:$R$9993,11)</f>
        <v>31.41</v>
      </c>
      <c r="L236" s="19">
        <f>VLOOKUP($A236,'MG Universe'!$A$2:$R$9993,12)</f>
        <v>2.1000000000000001E-2</v>
      </c>
      <c r="M236" s="87">
        <f>VLOOKUP($A236,'MG Universe'!$A$2:$R$9993,13)</f>
        <v>0.3</v>
      </c>
      <c r="N236" s="88">
        <f>VLOOKUP($A236,'MG Universe'!$A$2:$R$9993,14)</f>
        <v>0.76</v>
      </c>
      <c r="O236" s="18">
        <f>VLOOKUP($A236,'MG Universe'!$A$2:$R$9993,15)</f>
        <v>-12.42</v>
      </c>
      <c r="P236" s="19">
        <f>VLOOKUP($A236,'MG Universe'!$A$2:$R$9993,16)</f>
        <v>0.1145</v>
      </c>
      <c r="Q236" s="89">
        <f>VLOOKUP($A236,'MG Universe'!$A$2:$R$9993,17)</f>
        <v>7</v>
      </c>
      <c r="R236" s="18">
        <f>VLOOKUP($A236,'MG Universe'!$A$2:$R$9993,18)</f>
        <v>19.09</v>
      </c>
    </row>
    <row r="237" spans="1:18" x14ac:dyDescent="0.55000000000000004">
      <c r="A237" s="15" t="s">
        <v>571</v>
      </c>
      <c r="B237" s="127" t="str">
        <f>VLOOKUP($A237,'MG Universe'!$A$2:$R$9993,2)</f>
        <v>Humana Inc</v>
      </c>
      <c r="C237" s="15" t="str">
        <f>VLOOKUP($A237,'MG Universe'!$A$2:$R$9993,3)</f>
        <v>C-</v>
      </c>
      <c r="D237" s="15" t="str">
        <f>VLOOKUP($A237,'MG Universe'!$A$2:$R$9993,4)</f>
        <v>E</v>
      </c>
      <c r="E237" s="15" t="str">
        <f>VLOOKUP($A237,'MG Universe'!$A$2:$R$9993,5)</f>
        <v>O</v>
      </c>
      <c r="F237" s="16" t="str">
        <f>VLOOKUP($A237,'MG Universe'!$A$2:$R$9993,6)</f>
        <v>EO</v>
      </c>
      <c r="G237" s="85">
        <f>VLOOKUP($A237,'MG Universe'!$A$2:$R$9993,7)</f>
        <v>42606</v>
      </c>
      <c r="H237" s="18">
        <f>VLOOKUP($A237,'MG Universe'!$A$2:$R$9993,8)</f>
        <v>101.61</v>
      </c>
      <c r="I237" s="18">
        <f>VLOOKUP($A237,'MG Universe'!$A$2:$R$9993,9)</f>
        <v>211.25</v>
      </c>
      <c r="J237" s="19">
        <f>VLOOKUP($A237,'MG Universe'!$A$2:$R$9993,10)</f>
        <v>2.0790000000000002</v>
      </c>
      <c r="K237" s="86">
        <f>VLOOKUP($A237,'MG Universe'!$A$2:$R$9993,11)</f>
        <v>26.14</v>
      </c>
      <c r="L237" s="19">
        <f>VLOOKUP($A237,'MG Universe'!$A$2:$R$9993,12)</f>
        <v>5.4999999999999997E-3</v>
      </c>
      <c r="M237" s="87">
        <f>VLOOKUP($A237,'MG Universe'!$A$2:$R$9993,13)</f>
        <v>0.9</v>
      </c>
      <c r="N237" s="88" t="str">
        <f>VLOOKUP($A237,'MG Universe'!$A$2:$R$9993,14)</f>
        <v>N/A</v>
      </c>
      <c r="O237" s="18" t="str">
        <f>VLOOKUP($A237,'MG Universe'!$A$2:$R$9993,15)</f>
        <v>N/A</v>
      </c>
      <c r="P237" s="19">
        <f>VLOOKUP($A237,'MG Universe'!$A$2:$R$9993,16)</f>
        <v>8.8200000000000001E-2</v>
      </c>
      <c r="Q237" s="89">
        <f>VLOOKUP($A237,'MG Universe'!$A$2:$R$9993,17)</f>
        <v>6</v>
      </c>
      <c r="R237" s="18">
        <f>VLOOKUP($A237,'MG Universe'!$A$2:$R$9993,18)</f>
        <v>118.04</v>
      </c>
    </row>
    <row r="238" spans="1:18" x14ac:dyDescent="0.55000000000000004">
      <c r="A238" s="15" t="s">
        <v>573</v>
      </c>
      <c r="B238" s="127" t="str">
        <f>VLOOKUP($A238,'MG Universe'!$A$2:$R$9993,2)</f>
        <v>International Business Machines Corp.</v>
      </c>
      <c r="C238" s="15" t="str">
        <f>VLOOKUP($A238,'MG Universe'!$A$2:$R$9993,3)</f>
        <v>C+</v>
      </c>
      <c r="D238" s="15" t="str">
        <f>VLOOKUP($A238,'MG Universe'!$A$2:$R$9993,4)</f>
        <v>S</v>
      </c>
      <c r="E238" s="15" t="str">
        <f>VLOOKUP($A238,'MG Universe'!$A$2:$R$9993,5)</f>
        <v>F</v>
      </c>
      <c r="F238" s="16" t="str">
        <f>VLOOKUP($A238,'MG Universe'!$A$2:$R$9993,6)</f>
        <v>SF</v>
      </c>
      <c r="G238" s="85">
        <f>VLOOKUP($A238,'MG Universe'!$A$2:$R$9993,7)</f>
        <v>42318</v>
      </c>
      <c r="H238" s="18">
        <f>VLOOKUP($A238,'MG Universe'!$A$2:$R$9993,8)</f>
        <v>200.54</v>
      </c>
      <c r="I238" s="18">
        <f>VLOOKUP($A238,'MG Universe'!$A$2:$R$9993,9)</f>
        <v>179.82</v>
      </c>
      <c r="J238" s="19">
        <f>VLOOKUP($A238,'MG Universe'!$A$2:$R$9993,10)</f>
        <v>0.89670000000000005</v>
      </c>
      <c r="K238" s="86">
        <f>VLOOKUP($A238,'MG Universe'!$A$2:$R$9993,11)</f>
        <v>13.36</v>
      </c>
      <c r="L238" s="19">
        <f>VLOOKUP($A238,'MG Universe'!$A$2:$R$9993,12)</f>
        <v>2.8899999999999999E-2</v>
      </c>
      <c r="M238" s="87">
        <f>VLOOKUP($A238,'MG Universe'!$A$2:$R$9993,13)</f>
        <v>1</v>
      </c>
      <c r="N238" s="88">
        <f>VLOOKUP($A238,'MG Universe'!$A$2:$R$9993,14)</f>
        <v>1.25</v>
      </c>
      <c r="O238" s="18">
        <f>VLOOKUP($A238,'MG Universe'!$A$2:$R$9993,15)</f>
        <v>-54.39</v>
      </c>
      <c r="P238" s="19">
        <f>VLOOKUP($A238,'MG Universe'!$A$2:$R$9993,16)</f>
        <v>2.4299999999999999E-2</v>
      </c>
      <c r="Q238" s="89">
        <f>VLOOKUP($A238,'MG Universe'!$A$2:$R$9993,17)</f>
        <v>20</v>
      </c>
      <c r="R238" s="18">
        <f>VLOOKUP($A238,'MG Universe'!$A$2:$R$9993,18)</f>
        <v>64.27</v>
      </c>
    </row>
    <row r="239" spans="1:18" x14ac:dyDescent="0.55000000000000004">
      <c r="A239" s="15" t="s">
        <v>575</v>
      </c>
      <c r="B239" s="127" t="str">
        <f>VLOOKUP($A239,'MG Universe'!$A$2:$R$9993,2)</f>
        <v>Intercontinental Exchange Inc</v>
      </c>
      <c r="C239" s="15" t="str">
        <f>VLOOKUP($A239,'MG Universe'!$A$2:$R$9993,3)</f>
        <v>C-</v>
      </c>
      <c r="D239" s="15" t="str">
        <f>VLOOKUP($A239,'MG Universe'!$A$2:$R$9993,4)</f>
        <v>S</v>
      </c>
      <c r="E239" s="15" t="str">
        <f>VLOOKUP($A239,'MG Universe'!$A$2:$R$9993,5)</f>
        <v>F</v>
      </c>
      <c r="F239" s="16" t="str">
        <f>VLOOKUP($A239,'MG Universe'!$A$2:$R$9993,6)</f>
        <v>SF</v>
      </c>
      <c r="G239" s="85">
        <f>VLOOKUP($A239,'MG Universe'!$A$2:$R$9993,7)</f>
        <v>42553</v>
      </c>
      <c r="H239" s="18">
        <f>VLOOKUP($A239,'MG Universe'!$A$2:$R$9993,8)</f>
        <v>55.94</v>
      </c>
      <c r="I239" s="18">
        <f>VLOOKUP($A239,'MG Universe'!$A$2:$R$9993,9)</f>
        <v>57.13</v>
      </c>
      <c r="J239" s="19">
        <f>VLOOKUP($A239,'MG Universe'!$A$2:$R$9993,10)</f>
        <v>1.0213000000000001</v>
      </c>
      <c r="K239" s="86">
        <f>VLOOKUP($A239,'MG Universe'!$A$2:$R$9993,11)</f>
        <v>28</v>
      </c>
      <c r="L239" s="19">
        <f>VLOOKUP($A239,'MG Universe'!$A$2:$R$9993,12)</f>
        <v>1.09E-2</v>
      </c>
      <c r="M239" s="87">
        <f>VLOOKUP($A239,'MG Universe'!$A$2:$R$9993,13)</f>
        <v>0.9</v>
      </c>
      <c r="N239" s="88">
        <f>VLOOKUP($A239,'MG Universe'!$A$2:$R$9993,14)</f>
        <v>0.98</v>
      </c>
      <c r="O239" s="18">
        <f>VLOOKUP($A239,'MG Universe'!$A$2:$R$9993,15)</f>
        <v>-79.650000000000006</v>
      </c>
      <c r="P239" s="19">
        <f>VLOOKUP($A239,'MG Universe'!$A$2:$R$9993,16)</f>
        <v>9.7500000000000003E-2</v>
      </c>
      <c r="Q239" s="89">
        <f>VLOOKUP($A239,'MG Universe'!$A$2:$R$9993,17)</f>
        <v>4</v>
      </c>
      <c r="R239" s="18">
        <f>VLOOKUP($A239,'MG Universe'!$A$2:$R$9993,18)</f>
        <v>196.71</v>
      </c>
    </row>
    <row r="240" spans="1:18" x14ac:dyDescent="0.55000000000000004">
      <c r="A240" s="15" t="s">
        <v>1556</v>
      </c>
      <c r="B240" s="127" t="str">
        <f>VLOOKUP($A240,'MG Universe'!$A$2:$R$9993,2)</f>
        <v>Intercontinental Exchange Inc</v>
      </c>
      <c r="C240" s="15" t="str">
        <f>VLOOKUP($A240,'MG Universe'!$A$2:$R$9993,3)</f>
        <v>C-</v>
      </c>
      <c r="D240" s="15" t="str">
        <f>VLOOKUP($A240,'MG Universe'!$A$2:$R$9993,4)</f>
        <v>S</v>
      </c>
      <c r="E240" s="15" t="str">
        <f>VLOOKUP($A240,'MG Universe'!$A$2:$R$9993,5)</f>
        <v>F</v>
      </c>
      <c r="F240" s="16" t="str">
        <f>VLOOKUP($A240,'MG Universe'!$A$2:$R$9993,6)</f>
        <v>SF</v>
      </c>
      <c r="G240" s="85">
        <f>VLOOKUP($A240,'MG Universe'!$A$2:$R$9993,7)</f>
        <v>42553</v>
      </c>
      <c r="H240" s="18">
        <f>VLOOKUP($A240,'MG Universe'!$A$2:$R$9993,8)</f>
        <v>55.94</v>
      </c>
      <c r="I240" s="18">
        <f>VLOOKUP($A240,'MG Universe'!$A$2:$R$9993,9)</f>
        <v>57.13</v>
      </c>
      <c r="J240" s="19">
        <f>VLOOKUP($A240,'MG Universe'!$A$2:$R$9993,10)</f>
        <v>1.0213000000000001</v>
      </c>
      <c r="K240" s="86">
        <f>VLOOKUP($A240,'MG Universe'!$A$2:$R$9993,11)</f>
        <v>28</v>
      </c>
      <c r="L240" s="19">
        <f>VLOOKUP($A240,'MG Universe'!$A$2:$R$9993,12)</f>
        <v>1.09E-2</v>
      </c>
      <c r="M240" s="87">
        <f>VLOOKUP($A240,'MG Universe'!$A$2:$R$9993,13)</f>
        <v>0.9</v>
      </c>
      <c r="N240" s="88">
        <f>VLOOKUP($A240,'MG Universe'!$A$2:$R$9993,14)</f>
        <v>0.98</v>
      </c>
      <c r="O240" s="18">
        <f>VLOOKUP($A240,'MG Universe'!$A$2:$R$9993,15)</f>
        <v>-79.650000000000006</v>
      </c>
      <c r="P240" s="19">
        <f>VLOOKUP($A240,'MG Universe'!$A$2:$R$9993,16)</f>
        <v>9.7500000000000003E-2</v>
      </c>
      <c r="Q240" s="89">
        <f>VLOOKUP($A240,'MG Universe'!$A$2:$R$9993,17)</f>
        <v>4</v>
      </c>
      <c r="R240" s="18">
        <f>VLOOKUP($A240,'MG Universe'!$A$2:$R$9993,18)</f>
        <v>196.71</v>
      </c>
    </row>
    <row r="241" spans="1:18" x14ac:dyDescent="0.55000000000000004">
      <c r="A241" s="15" t="s">
        <v>577</v>
      </c>
      <c r="B241" s="127" t="str">
        <f>VLOOKUP($A241,'MG Universe'!$A$2:$R$9993,2)</f>
        <v>International Flavors &amp; Fragrances Inc</v>
      </c>
      <c r="C241" s="15" t="str">
        <f>VLOOKUP($A241,'MG Universe'!$A$2:$R$9993,3)</f>
        <v>C+</v>
      </c>
      <c r="D241" s="15" t="str">
        <f>VLOOKUP($A241,'MG Universe'!$A$2:$R$9993,4)</f>
        <v>E</v>
      </c>
      <c r="E241" s="15" t="str">
        <f>VLOOKUP($A241,'MG Universe'!$A$2:$R$9993,5)</f>
        <v>F</v>
      </c>
      <c r="F241" s="16" t="str">
        <f>VLOOKUP($A241,'MG Universe'!$A$2:$R$9993,6)</f>
        <v>EF</v>
      </c>
      <c r="G241" s="85">
        <f>VLOOKUP($A241,'MG Universe'!$A$2:$R$9993,7)</f>
        <v>42545</v>
      </c>
      <c r="H241" s="18">
        <f>VLOOKUP($A241,'MG Universe'!$A$2:$R$9993,8)</f>
        <v>135.43</v>
      </c>
      <c r="I241" s="18">
        <f>VLOOKUP($A241,'MG Universe'!$A$2:$R$9993,9)</f>
        <v>125.7</v>
      </c>
      <c r="J241" s="19">
        <f>VLOOKUP($A241,'MG Universe'!$A$2:$R$9993,10)</f>
        <v>0.92820000000000003</v>
      </c>
      <c r="K241" s="86">
        <f>VLOOKUP($A241,'MG Universe'!$A$2:$R$9993,11)</f>
        <v>25.24</v>
      </c>
      <c r="L241" s="19">
        <f>VLOOKUP($A241,'MG Universe'!$A$2:$R$9993,12)</f>
        <v>1.7100000000000001E-2</v>
      </c>
      <c r="M241" s="87">
        <f>VLOOKUP($A241,'MG Universe'!$A$2:$R$9993,13)</f>
        <v>1</v>
      </c>
      <c r="N241" s="88">
        <f>VLOOKUP($A241,'MG Universe'!$A$2:$R$9993,14)</f>
        <v>2.65</v>
      </c>
      <c r="O241" s="18">
        <f>VLOOKUP($A241,'MG Universe'!$A$2:$R$9993,15)</f>
        <v>-8</v>
      </c>
      <c r="P241" s="19">
        <f>VLOOKUP($A241,'MG Universe'!$A$2:$R$9993,16)</f>
        <v>8.3699999999999997E-2</v>
      </c>
      <c r="Q241" s="89">
        <f>VLOOKUP($A241,'MG Universe'!$A$2:$R$9993,17)</f>
        <v>14</v>
      </c>
      <c r="R241" s="18">
        <f>VLOOKUP($A241,'MG Universe'!$A$2:$R$9993,18)</f>
        <v>50.06</v>
      </c>
    </row>
    <row r="242" spans="1:18" x14ac:dyDescent="0.55000000000000004">
      <c r="A242" s="15" t="s">
        <v>1215</v>
      </c>
      <c r="B242" s="127" t="str">
        <f>VLOOKUP($A242,'MG Universe'!$A$2:$R$9993,2)</f>
        <v>Illumina, Inc.</v>
      </c>
      <c r="C242" s="15" t="str">
        <f>VLOOKUP($A242,'MG Universe'!$A$2:$R$9993,3)</f>
        <v>C-</v>
      </c>
      <c r="D242" s="15" t="str">
        <f>VLOOKUP($A242,'MG Universe'!$A$2:$R$9993,4)</f>
        <v>E</v>
      </c>
      <c r="E242" s="15" t="str">
        <f>VLOOKUP($A242,'MG Universe'!$A$2:$R$9993,5)</f>
        <v>O</v>
      </c>
      <c r="F242" s="16" t="str">
        <f>VLOOKUP($A242,'MG Universe'!$A$2:$R$9993,6)</f>
        <v>EO</v>
      </c>
      <c r="G242" s="85">
        <f>VLOOKUP($A242,'MG Universe'!$A$2:$R$9993,7)</f>
        <v>42709</v>
      </c>
      <c r="H242" s="18">
        <f>VLOOKUP($A242,'MG Universe'!$A$2:$R$9993,8)</f>
        <v>96.61</v>
      </c>
      <c r="I242" s="18">
        <f>VLOOKUP($A242,'MG Universe'!$A$2:$R$9993,9)</f>
        <v>167.4</v>
      </c>
      <c r="J242" s="19">
        <f>VLOOKUP($A242,'MG Universe'!$A$2:$R$9993,10)</f>
        <v>1.7326999999999999</v>
      </c>
      <c r="K242" s="86">
        <f>VLOOKUP($A242,'MG Universe'!$A$2:$R$9993,11)</f>
        <v>66.69</v>
      </c>
      <c r="L242" s="19">
        <f>VLOOKUP($A242,'MG Universe'!$A$2:$R$9993,12)</f>
        <v>0</v>
      </c>
      <c r="M242" s="87">
        <f>VLOOKUP($A242,'MG Universe'!$A$2:$R$9993,13)</f>
        <v>0.8</v>
      </c>
      <c r="N242" s="88">
        <f>VLOOKUP($A242,'MG Universe'!$A$2:$R$9993,14)</f>
        <v>3.62</v>
      </c>
      <c r="O242" s="18">
        <f>VLOOKUP($A242,'MG Universe'!$A$2:$R$9993,15)</f>
        <v>1.96</v>
      </c>
      <c r="P242" s="19">
        <f>VLOOKUP($A242,'MG Universe'!$A$2:$R$9993,16)</f>
        <v>0.29099999999999998</v>
      </c>
      <c r="Q242" s="89">
        <f>VLOOKUP($A242,'MG Universe'!$A$2:$R$9993,17)</f>
        <v>0</v>
      </c>
      <c r="R242" s="18">
        <f>VLOOKUP($A242,'MG Universe'!$A$2:$R$9993,18)</f>
        <v>32.299999999999997</v>
      </c>
    </row>
    <row r="243" spans="1:18" x14ac:dyDescent="0.55000000000000004">
      <c r="A243" s="15" t="s">
        <v>581</v>
      </c>
      <c r="B243" s="127" t="str">
        <f>VLOOKUP($A243,'MG Universe'!$A$2:$R$9993,2)</f>
        <v>Intel Corporation</v>
      </c>
      <c r="C243" s="15" t="str">
        <f>VLOOKUP($A243,'MG Universe'!$A$2:$R$9993,3)</f>
        <v>B-</v>
      </c>
      <c r="D243" s="15" t="str">
        <f>VLOOKUP($A243,'MG Universe'!$A$2:$R$9993,4)</f>
        <v>D</v>
      </c>
      <c r="E243" s="15" t="str">
        <f>VLOOKUP($A243,'MG Universe'!$A$2:$R$9993,5)</f>
        <v>O</v>
      </c>
      <c r="F243" s="16" t="str">
        <f>VLOOKUP($A243,'MG Universe'!$A$2:$R$9993,6)</f>
        <v>DO</v>
      </c>
      <c r="G243" s="85">
        <f>VLOOKUP($A243,'MG Universe'!$A$2:$R$9993,7)</f>
        <v>42510</v>
      </c>
      <c r="H243" s="18">
        <f>VLOOKUP($A243,'MG Universe'!$A$2:$R$9993,8)</f>
        <v>26.44</v>
      </c>
      <c r="I243" s="18">
        <f>VLOOKUP($A243,'MG Universe'!$A$2:$R$9993,9)</f>
        <v>36.200000000000003</v>
      </c>
      <c r="J243" s="19">
        <f>VLOOKUP($A243,'MG Universe'!$A$2:$R$9993,10)</f>
        <v>1.3691</v>
      </c>
      <c r="K243" s="86">
        <f>VLOOKUP($A243,'MG Universe'!$A$2:$R$9993,11)</f>
        <v>16.84</v>
      </c>
      <c r="L243" s="19">
        <f>VLOOKUP($A243,'MG Universe'!$A$2:$R$9993,12)</f>
        <v>2.7099999999999999E-2</v>
      </c>
      <c r="M243" s="87">
        <f>VLOOKUP($A243,'MG Universe'!$A$2:$R$9993,13)</f>
        <v>1</v>
      </c>
      <c r="N243" s="88">
        <f>VLOOKUP($A243,'MG Universe'!$A$2:$R$9993,14)</f>
        <v>1.56</v>
      </c>
      <c r="O243" s="18">
        <f>VLOOKUP($A243,'MG Universe'!$A$2:$R$9993,15)</f>
        <v>-3.47</v>
      </c>
      <c r="P243" s="19">
        <f>VLOOKUP($A243,'MG Universe'!$A$2:$R$9993,16)</f>
        <v>4.1700000000000001E-2</v>
      </c>
      <c r="Q243" s="89">
        <f>VLOOKUP($A243,'MG Universe'!$A$2:$R$9993,17)</f>
        <v>2</v>
      </c>
      <c r="R243" s="18">
        <f>VLOOKUP($A243,'MG Universe'!$A$2:$R$9993,18)</f>
        <v>24.32</v>
      </c>
    </row>
    <row r="244" spans="1:18" x14ac:dyDescent="0.55000000000000004">
      <c r="A244" s="15" t="s">
        <v>583</v>
      </c>
      <c r="B244" s="127" t="str">
        <f>VLOOKUP($A244,'MG Universe'!$A$2:$R$9993,2)</f>
        <v>Intuit Inc.</v>
      </c>
      <c r="C244" s="15" t="str">
        <f>VLOOKUP($A244,'MG Universe'!$A$2:$R$9993,3)</f>
        <v>F</v>
      </c>
      <c r="D244" s="15" t="str">
        <f>VLOOKUP($A244,'MG Universe'!$A$2:$R$9993,4)</f>
        <v>S</v>
      </c>
      <c r="E244" s="15" t="str">
        <f>VLOOKUP($A244,'MG Universe'!$A$2:$R$9993,5)</f>
        <v>O</v>
      </c>
      <c r="F244" s="16" t="str">
        <f>VLOOKUP($A244,'MG Universe'!$A$2:$R$9993,6)</f>
        <v>SO</v>
      </c>
      <c r="G244" s="85">
        <f>VLOOKUP($A244,'MG Universe'!$A$2:$R$9993,7)</f>
        <v>42394</v>
      </c>
      <c r="H244" s="18">
        <f>VLOOKUP($A244,'MG Universe'!$A$2:$R$9993,8)</f>
        <v>47.82</v>
      </c>
      <c r="I244" s="18">
        <f>VLOOKUP($A244,'MG Universe'!$A$2:$R$9993,9)</f>
        <v>125.44</v>
      </c>
      <c r="J244" s="19">
        <f>VLOOKUP($A244,'MG Universe'!$A$2:$R$9993,10)</f>
        <v>2.6232000000000002</v>
      </c>
      <c r="K244" s="86">
        <f>VLOOKUP($A244,'MG Universe'!$A$2:$R$9993,11)</f>
        <v>46.98</v>
      </c>
      <c r="L244" s="19">
        <f>VLOOKUP($A244,'MG Universe'!$A$2:$R$9993,12)</f>
        <v>8.8000000000000005E-3</v>
      </c>
      <c r="M244" s="87">
        <f>VLOOKUP($A244,'MG Universe'!$A$2:$R$9993,13)</f>
        <v>1.1000000000000001</v>
      </c>
      <c r="N244" s="88">
        <f>VLOOKUP($A244,'MG Universe'!$A$2:$R$9993,14)</f>
        <v>0.76</v>
      </c>
      <c r="O244" s="18">
        <f>VLOOKUP($A244,'MG Universe'!$A$2:$R$9993,15)</f>
        <v>-4.9800000000000004</v>
      </c>
      <c r="P244" s="19">
        <f>VLOOKUP($A244,'MG Universe'!$A$2:$R$9993,16)</f>
        <v>0.19239999999999999</v>
      </c>
      <c r="Q244" s="89">
        <f>VLOOKUP($A244,'MG Universe'!$A$2:$R$9993,17)</f>
        <v>2</v>
      </c>
      <c r="R244" s="18">
        <f>VLOOKUP($A244,'MG Universe'!$A$2:$R$9993,18)</f>
        <v>17.579999999999998</v>
      </c>
    </row>
    <row r="245" spans="1:18" x14ac:dyDescent="0.55000000000000004">
      <c r="A245" s="15" t="s">
        <v>585</v>
      </c>
      <c r="B245" s="127" t="str">
        <f>VLOOKUP($A245,'MG Universe'!$A$2:$R$9993,2)</f>
        <v>International Paper Co</v>
      </c>
      <c r="C245" s="15" t="str">
        <f>VLOOKUP($A245,'MG Universe'!$A$2:$R$9993,3)</f>
        <v>C-</v>
      </c>
      <c r="D245" s="15" t="str">
        <f>VLOOKUP($A245,'MG Universe'!$A$2:$R$9993,4)</f>
        <v>S</v>
      </c>
      <c r="E245" s="15" t="str">
        <f>VLOOKUP($A245,'MG Universe'!$A$2:$R$9993,5)</f>
        <v>F</v>
      </c>
      <c r="F245" s="16" t="str">
        <f>VLOOKUP($A245,'MG Universe'!$A$2:$R$9993,6)</f>
        <v>SF</v>
      </c>
      <c r="G245" s="85">
        <f>VLOOKUP($A245,'MG Universe'!$A$2:$R$9993,7)</f>
        <v>42349</v>
      </c>
      <c r="H245" s="18">
        <f>VLOOKUP($A245,'MG Universe'!$A$2:$R$9993,8)</f>
        <v>56.59</v>
      </c>
      <c r="I245" s="18">
        <f>VLOOKUP($A245,'MG Universe'!$A$2:$R$9993,9)</f>
        <v>52.7</v>
      </c>
      <c r="J245" s="19">
        <f>VLOOKUP($A245,'MG Universe'!$A$2:$R$9993,10)</f>
        <v>0.93130000000000002</v>
      </c>
      <c r="K245" s="86">
        <f>VLOOKUP($A245,'MG Universe'!$A$2:$R$9993,11)</f>
        <v>23.01</v>
      </c>
      <c r="L245" s="19">
        <f>VLOOKUP($A245,'MG Universe'!$A$2:$R$9993,12)</f>
        <v>3.1899999999999998E-2</v>
      </c>
      <c r="M245" s="87">
        <f>VLOOKUP($A245,'MG Universe'!$A$2:$R$9993,13)</f>
        <v>1.6</v>
      </c>
      <c r="N245" s="88">
        <f>VLOOKUP($A245,'MG Universe'!$A$2:$R$9993,14)</f>
        <v>1.34</v>
      </c>
      <c r="O245" s="18">
        <f>VLOOKUP($A245,'MG Universe'!$A$2:$R$9993,15)</f>
        <v>-35.64</v>
      </c>
      <c r="P245" s="19">
        <f>VLOOKUP($A245,'MG Universe'!$A$2:$R$9993,16)</f>
        <v>7.2599999999999998E-2</v>
      </c>
      <c r="Q245" s="89">
        <f>VLOOKUP($A245,'MG Universe'!$A$2:$R$9993,17)</f>
        <v>6</v>
      </c>
      <c r="R245" s="18">
        <f>VLOOKUP($A245,'MG Universe'!$A$2:$R$9993,18)</f>
        <v>25.01</v>
      </c>
    </row>
    <row r="246" spans="1:18" x14ac:dyDescent="0.55000000000000004">
      <c r="A246" s="15" t="s">
        <v>587</v>
      </c>
      <c r="B246" s="127" t="str">
        <f>VLOOKUP($A246,'MG Universe'!$A$2:$R$9993,2)</f>
        <v>Interpublic Group of Companies Inc</v>
      </c>
      <c r="C246" s="15" t="str">
        <f>VLOOKUP($A246,'MG Universe'!$A$2:$R$9993,3)</f>
        <v>C-</v>
      </c>
      <c r="D246" s="15" t="str">
        <f>VLOOKUP($A246,'MG Universe'!$A$2:$R$9993,4)</f>
        <v>S</v>
      </c>
      <c r="E246" s="15" t="str">
        <f>VLOOKUP($A246,'MG Universe'!$A$2:$R$9993,5)</f>
        <v>F</v>
      </c>
      <c r="F246" s="16" t="str">
        <f>VLOOKUP($A246,'MG Universe'!$A$2:$R$9993,6)</f>
        <v>SF</v>
      </c>
      <c r="G246" s="85">
        <f>VLOOKUP($A246,'MG Universe'!$A$2:$R$9993,7)</f>
        <v>42719</v>
      </c>
      <c r="H246" s="18">
        <f>VLOOKUP($A246,'MG Universe'!$A$2:$R$9993,8)</f>
        <v>26.82</v>
      </c>
      <c r="I246" s="18">
        <f>VLOOKUP($A246,'MG Universe'!$A$2:$R$9993,9)</f>
        <v>24.1</v>
      </c>
      <c r="J246" s="19">
        <f>VLOOKUP($A246,'MG Universe'!$A$2:$R$9993,10)</f>
        <v>0.89859999999999995</v>
      </c>
      <c r="K246" s="86">
        <f>VLOOKUP($A246,'MG Universe'!$A$2:$R$9993,11)</f>
        <v>21.71</v>
      </c>
      <c r="L246" s="19">
        <f>VLOOKUP($A246,'MG Universe'!$A$2:$R$9993,12)</f>
        <v>2.3699999999999999E-2</v>
      </c>
      <c r="M246" s="87">
        <f>VLOOKUP($A246,'MG Universe'!$A$2:$R$9993,13)</f>
        <v>1.6</v>
      </c>
      <c r="N246" s="88">
        <f>VLOOKUP($A246,'MG Universe'!$A$2:$R$9993,14)</f>
        <v>0.99</v>
      </c>
      <c r="O246" s="18">
        <f>VLOOKUP($A246,'MG Universe'!$A$2:$R$9993,15)</f>
        <v>-7.76</v>
      </c>
      <c r="P246" s="19">
        <f>VLOOKUP($A246,'MG Universe'!$A$2:$R$9993,16)</f>
        <v>6.6100000000000006E-2</v>
      </c>
      <c r="Q246" s="89">
        <f>VLOOKUP($A246,'MG Universe'!$A$2:$R$9993,17)</f>
        <v>4</v>
      </c>
      <c r="R246" s="18">
        <f>VLOOKUP($A246,'MG Universe'!$A$2:$R$9993,18)</f>
        <v>12.23</v>
      </c>
    </row>
    <row r="247" spans="1:18" x14ac:dyDescent="0.55000000000000004">
      <c r="A247" s="15" t="s">
        <v>589</v>
      </c>
      <c r="B247" s="127" t="str">
        <f>VLOOKUP($A247,'MG Universe'!$A$2:$R$9993,2)</f>
        <v>Ingersoll-Rand PLC</v>
      </c>
      <c r="C247" s="15" t="str">
        <f>VLOOKUP($A247,'MG Universe'!$A$2:$R$9993,3)</f>
        <v>D+</v>
      </c>
      <c r="D247" s="15" t="str">
        <f>VLOOKUP($A247,'MG Universe'!$A$2:$R$9993,4)</f>
        <v>S</v>
      </c>
      <c r="E247" s="15" t="str">
        <f>VLOOKUP($A247,'MG Universe'!$A$2:$R$9993,5)</f>
        <v>U</v>
      </c>
      <c r="F247" s="16" t="str">
        <f>VLOOKUP($A247,'MG Universe'!$A$2:$R$9993,6)</f>
        <v>SU</v>
      </c>
      <c r="G247" s="85">
        <f>VLOOKUP($A247,'MG Universe'!$A$2:$R$9993,7)</f>
        <v>42510</v>
      </c>
      <c r="H247" s="18">
        <f>VLOOKUP($A247,'MG Universe'!$A$2:$R$9993,8)</f>
        <v>120.75</v>
      </c>
      <c r="I247" s="18">
        <f>VLOOKUP($A247,'MG Universe'!$A$2:$R$9993,9)</f>
        <v>79.36</v>
      </c>
      <c r="J247" s="19">
        <f>VLOOKUP($A247,'MG Universe'!$A$2:$R$9993,10)</f>
        <v>0.65720000000000001</v>
      </c>
      <c r="K247" s="86">
        <f>VLOOKUP($A247,'MG Universe'!$A$2:$R$9993,11)</f>
        <v>25.27</v>
      </c>
      <c r="L247" s="19">
        <f>VLOOKUP($A247,'MG Universe'!$A$2:$R$9993,12)</f>
        <v>1.4999999999999999E-2</v>
      </c>
      <c r="M247" s="87">
        <f>VLOOKUP($A247,'MG Universe'!$A$2:$R$9993,13)</f>
        <v>1.3</v>
      </c>
      <c r="N247" s="88">
        <f>VLOOKUP($A247,'MG Universe'!$A$2:$R$9993,14)</f>
        <v>1.22</v>
      </c>
      <c r="O247" s="18">
        <f>VLOOKUP($A247,'MG Universe'!$A$2:$R$9993,15)</f>
        <v>-24.29</v>
      </c>
      <c r="P247" s="19">
        <f>VLOOKUP($A247,'MG Universe'!$A$2:$R$9993,16)</f>
        <v>8.3900000000000002E-2</v>
      </c>
      <c r="Q247" s="89">
        <f>VLOOKUP($A247,'MG Universe'!$A$2:$R$9993,17)</f>
        <v>6</v>
      </c>
      <c r="R247" s="18">
        <f>VLOOKUP($A247,'MG Universe'!$A$2:$R$9993,18)</f>
        <v>44.45</v>
      </c>
    </row>
    <row r="248" spans="1:18" x14ac:dyDescent="0.55000000000000004">
      <c r="A248" s="15" t="s">
        <v>591</v>
      </c>
      <c r="B248" s="127" t="str">
        <f>VLOOKUP($A248,'MG Universe'!$A$2:$R$9993,2)</f>
        <v>Iron Mountain Incorporated (Delaware) REIT</v>
      </c>
      <c r="C248" s="15" t="str">
        <f>VLOOKUP($A248,'MG Universe'!$A$2:$R$9993,3)</f>
        <v>D+</v>
      </c>
      <c r="D248" s="15" t="str">
        <f>VLOOKUP($A248,'MG Universe'!$A$2:$R$9993,4)</f>
        <v>S</v>
      </c>
      <c r="E248" s="15" t="str">
        <f>VLOOKUP($A248,'MG Universe'!$A$2:$R$9993,5)</f>
        <v>O</v>
      </c>
      <c r="F248" s="16" t="str">
        <f>VLOOKUP($A248,'MG Universe'!$A$2:$R$9993,6)</f>
        <v>SO</v>
      </c>
      <c r="G248" s="85">
        <f>VLOOKUP($A248,'MG Universe'!$A$2:$R$9993,7)</f>
        <v>42575</v>
      </c>
      <c r="H248" s="18">
        <f>VLOOKUP($A248,'MG Universe'!$A$2:$R$9993,8)</f>
        <v>25.84</v>
      </c>
      <c r="I248" s="18">
        <f>VLOOKUP($A248,'MG Universe'!$A$2:$R$9993,9)</f>
        <v>36.35</v>
      </c>
      <c r="J248" s="19">
        <f>VLOOKUP($A248,'MG Universe'!$A$2:$R$9993,10)</f>
        <v>1.4067000000000001</v>
      </c>
      <c r="K248" s="86">
        <f>VLOOKUP($A248,'MG Universe'!$A$2:$R$9993,11)</f>
        <v>27.13</v>
      </c>
      <c r="L248" s="19">
        <f>VLOOKUP($A248,'MG Universe'!$A$2:$R$9993,12)</f>
        <v>5.28E-2</v>
      </c>
      <c r="M248" s="87">
        <f>VLOOKUP($A248,'MG Universe'!$A$2:$R$9993,13)</f>
        <v>1</v>
      </c>
      <c r="N248" s="88">
        <f>VLOOKUP($A248,'MG Universe'!$A$2:$R$9993,14)</f>
        <v>1.1100000000000001</v>
      </c>
      <c r="O248" s="18">
        <f>VLOOKUP($A248,'MG Universe'!$A$2:$R$9993,15)</f>
        <v>-23.98</v>
      </c>
      <c r="P248" s="19">
        <f>VLOOKUP($A248,'MG Universe'!$A$2:$R$9993,16)</f>
        <v>9.3100000000000002E-2</v>
      </c>
      <c r="Q248" s="89">
        <f>VLOOKUP($A248,'MG Universe'!$A$2:$R$9993,17)</f>
        <v>7</v>
      </c>
      <c r="R248" s="18">
        <f>VLOOKUP($A248,'MG Universe'!$A$2:$R$9993,18)</f>
        <v>10.65</v>
      </c>
    </row>
    <row r="249" spans="1:18" x14ac:dyDescent="0.55000000000000004">
      <c r="A249" s="15" t="s">
        <v>592</v>
      </c>
      <c r="B249" s="127" t="str">
        <f>VLOOKUP($A249,'MG Universe'!$A$2:$R$9993,2)</f>
        <v>Intuitive Surgical, Inc.</v>
      </c>
      <c r="C249" s="15" t="str">
        <f>VLOOKUP($A249,'MG Universe'!$A$2:$R$9993,3)</f>
        <v>C-</v>
      </c>
      <c r="D249" s="15" t="str">
        <f>VLOOKUP($A249,'MG Universe'!$A$2:$R$9993,4)</f>
        <v>E</v>
      </c>
      <c r="E249" s="15" t="str">
        <f>VLOOKUP($A249,'MG Universe'!$A$2:$R$9993,5)</f>
        <v>O</v>
      </c>
      <c r="F249" s="16" t="str">
        <f>VLOOKUP($A249,'MG Universe'!$A$2:$R$9993,6)</f>
        <v>EO</v>
      </c>
      <c r="G249" s="85">
        <f>VLOOKUP($A249,'MG Universe'!$A$2:$R$9993,7)</f>
        <v>42560</v>
      </c>
      <c r="H249" s="18">
        <f>VLOOKUP($A249,'MG Universe'!$A$2:$R$9993,8)</f>
        <v>296.64999999999998</v>
      </c>
      <c r="I249" s="18">
        <f>VLOOKUP($A249,'MG Universe'!$A$2:$R$9993,9)</f>
        <v>737</v>
      </c>
      <c r="J249" s="19">
        <f>VLOOKUP($A249,'MG Universe'!$A$2:$R$9993,10)</f>
        <v>2.4843999999999999</v>
      </c>
      <c r="K249" s="86">
        <f>VLOOKUP($A249,'MG Universe'!$A$2:$R$9993,11)</f>
        <v>47</v>
      </c>
      <c r="L249" s="19">
        <f>VLOOKUP($A249,'MG Universe'!$A$2:$R$9993,12)</f>
        <v>0</v>
      </c>
      <c r="M249" s="87">
        <f>VLOOKUP($A249,'MG Universe'!$A$2:$R$9993,13)</f>
        <v>0.6</v>
      </c>
      <c r="N249" s="88">
        <f>VLOOKUP($A249,'MG Universe'!$A$2:$R$9993,14)</f>
        <v>5.31</v>
      </c>
      <c r="O249" s="18">
        <f>VLOOKUP($A249,'MG Universe'!$A$2:$R$9993,15)</f>
        <v>48.06</v>
      </c>
      <c r="P249" s="19">
        <f>VLOOKUP($A249,'MG Universe'!$A$2:$R$9993,16)</f>
        <v>0.1925</v>
      </c>
      <c r="Q249" s="89">
        <f>VLOOKUP($A249,'MG Universe'!$A$2:$R$9993,17)</f>
        <v>0</v>
      </c>
      <c r="R249" s="18">
        <f>VLOOKUP($A249,'MG Universe'!$A$2:$R$9993,18)</f>
        <v>225.05</v>
      </c>
    </row>
    <row r="250" spans="1:18" x14ac:dyDescent="0.55000000000000004">
      <c r="A250" s="15" t="s">
        <v>594</v>
      </c>
      <c r="B250" s="127" t="str">
        <f>VLOOKUP($A250,'MG Universe'!$A$2:$R$9993,2)</f>
        <v>Illinois Tool Works Inc.</v>
      </c>
      <c r="C250" s="15" t="str">
        <f>VLOOKUP($A250,'MG Universe'!$A$2:$R$9993,3)</f>
        <v>B</v>
      </c>
      <c r="D250" s="15" t="str">
        <f>VLOOKUP($A250,'MG Universe'!$A$2:$R$9993,4)</f>
        <v>D</v>
      </c>
      <c r="E250" s="15" t="str">
        <f>VLOOKUP($A250,'MG Universe'!$A$2:$R$9993,5)</f>
        <v>O</v>
      </c>
      <c r="F250" s="16" t="str">
        <f>VLOOKUP($A250,'MG Universe'!$A$2:$R$9993,6)</f>
        <v>DO</v>
      </c>
      <c r="G250" s="85">
        <f>VLOOKUP($A250,'MG Universe'!$A$2:$R$9993,7)</f>
        <v>42557</v>
      </c>
      <c r="H250" s="18">
        <f>VLOOKUP($A250,'MG Universe'!$A$2:$R$9993,8)</f>
        <v>100.87</v>
      </c>
      <c r="I250" s="18">
        <f>VLOOKUP($A250,'MG Universe'!$A$2:$R$9993,9)</f>
        <v>132.01</v>
      </c>
      <c r="J250" s="19">
        <f>VLOOKUP($A250,'MG Universe'!$A$2:$R$9993,10)</f>
        <v>1.3087</v>
      </c>
      <c r="K250" s="86">
        <f>VLOOKUP($A250,'MG Universe'!$A$2:$R$9993,11)</f>
        <v>23.83</v>
      </c>
      <c r="L250" s="19">
        <f>VLOOKUP($A250,'MG Universe'!$A$2:$R$9993,12)</f>
        <v>1.6199999999999999E-2</v>
      </c>
      <c r="M250" s="87">
        <f>VLOOKUP($A250,'MG Universe'!$A$2:$R$9993,13)</f>
        <v>1</v>
      </c>
      <c r="N250" s="88">
        <f>VLOOKUP($A250,'MG Universe'!$A$2:$R$9993,14)</f>
        <v>2.2999999999999998</v>
      </c>
      <c r="O250" s="18">
        <f>VLOOKUP($A250,'MG Universe'!$A$2:$R$9993,15)</f>
        <v>10.93</v>
      </c>
      <c r="P250" s="19">
        <f>VLOOKUP($A250,'MG Universe'!$A$2:$R$9993,16)</f>
        <v>7.6600000000000001E-2</v>
      </c>
      <c r="Q250" s="89">
        <f>VLOOKUP($A250,'MG Universe'!$A$2:$R$9993,17)</f>
        <v>20</v>
      </c>
      <c r="R250" s="18">
        <f>VLOOKUP($A250,'MG Universe'!$A$2:$R$9993,18)</f>
        <v>42.2</v>
      </c>
    </row>
    <row r="251" spans="1:18" x14ac:dyDescent="0.55000000000000004">
      <c r="A251" s="15" t="s">
        <v>596</v>
      </c>
      <c r="B251" s="127" t="str">
        <f>VLOOKUP($A251,'MG Universe'!$A$2:$R$9993,2)</f>
        <v>Invesco Ltd.</v>
      </c>
      <c r="C251" s="15" t="str">
        <f>VLOOKUP($A251,'MG Universe'!$A$2:$R$9993,3)</f>
        <v>B+</v>
      </c>
      <c r="D251" s="15" t="str">
        <f>VLOOKUP($A251,'MG Universe'!$A$2:$R$9993,4)</f>
        <v>D</v>
      </c>
      <c r="E251" s="15" t="str">
        <f>VLOOKUP($A251,'MG Universe'!$A$2:$R$9993,5)</f>
        <v>U</v>
      </c>
      <c r="F251" s="16" t="str">
        <f>VLOOKUP($A251,'MG Universe'!$A$2:$R$9993,6)</f>
        <v>DU</v>
      </c>
      <c r="G251" s="85">
        <f>VLOOKUP($A251,'MG Universe'!$A$2:$R$9993,7)</f>
        <v>42575</v>
      </c>
      <c r="H251" s="18">
        <f>VLOOKUP($A251,'MG Universe'!$A$2:$R$9993,8)</f>
        <v>60.45</v>
      </c>
      <c r="I251" s="18">
        <f>VLOOKUP($A251,'MG Universe'!$A$2:$R$9993,9)</f>
        <v>32.19</v>
      </c>
      <c r="J251" s="19">
        <f>VLOOKUP($A251,'MG Universe'!$A$2:$R$9993,10)</f>
        <v>0.53249999999999997</v>
      </c>
      <c r="K251" s="86">
        <f>VLOOKUP($A251,'MG Universe'!$A$2:$R$9993,11)</f>
        <v>14.97</v>
      </c>
      <c r="L251" s="19">
        <f>VLOOKUP($A251,'MG Universe'!$A$2:$R$9993,12)</f>
        <v>3.3599999999999998E-2</v>
      </c>
      <c r="M251" s="87">
        <f>VLOOKUP($A251,'MG Universe'!$A$2:$R$9993,13)</f>
        <v>1.8</v>
      </c>
      <c r="N251" s="88">
        <f>VLOOKUP($A251,'MG Universe'!$A$2:$R$9993,14)</f>
        <v>0.5</v>
      </c>
      <c r="O251" s="18">
        <f>VLOOKUP($A251,'MG Universe'!$A$2:$R$9993,15)</f>
        <v>-25.68</v>
      </c>
      <c r="P251" s="19">
        <f>VLOOKUP($A251,'MG Universe'!$A$2:$R$9993,16)</f>
        <v>3.2399999999999998E-2</v>
      </c>
      <c r="Q251" s="89">
        <f>VLOOKUP($A251,'MG Universe'!$A$2:$R$9993,17)</f>
        <v>7</v>
      </c>
      <c r="R251" s="18">
        <f>VLOOKUP($A251,'MG Universe'!$A$2:$R$9993,18)</f>
        <v>30.2</v>
      </c>
    </row>
    <row r="252" spans="1:18" x14ac:dyDescent="0.55000000000000004">
      <c r="A252" s="15" t="s">
        <v>1401</v>
      </c>
      <c r="B252" s="127" t="str">
        <f>VLOOKUP($A252,'MG Universe'!$A$2:$R$9993,2)</f>
        <v>J B Hunt Transport Services Inc</v>
      </c>
      <c r="C252" s="15" t="str">
        <f>VLOOKUP($A252,'MG Universe'!$A$2:$R$9993,3)</f>
        <v>D+</v>
      </c>
      <c r="D252" s="15" t="str">
        <f>VLOOKUP($A252,'MG Universe'!$A$2:$R$9993,4)</f>
        <v>S</v>
      </c>
      <c r="E252" s="15" t="str">
        <f>VLOOKUP($A252,'MG Universe'!$A$2:$R$9993,5)</f>
        <v>F</v>
      </c>
      <c r="F252" s="16" t="str">
        <f>VLOOKUP($A252,'MG Universe'!$A$2:$R$9993,6)</f>
        <v>SF</v>
      </c>
      <c r="G252" s="85">
        <f>VLOOKUP($A252,'MG Universe'!$A$2:$R$9993,7)</f>
        <v>42759</v>
      </c>
      <c r="H252" s="18">
        <f>VLOOKUP($A252,'MG Universe'!$A$2:$R$9993,8)</f>
        <v>98.37</v>
      </c>
      <c r="I252" s="18">
        <f>VLOOKUP($A252,'MG Universe'!$A$2:$R$9993,9)</f>
        <v>98.17</v>
      </c>
      <c r="J252" s="19">
        <f>VLOOKUP($A252,'MG Universe'!$A$2:$R$9993,10)</f>
        <v>0.998</v>
      </c>
      <c r="K252" s="86">
        <f>VLOOKUP($A252,'MG Universe'!$A$2:$R$9993,11)</f>
        <v>29.22</v>
      </c>
      <c r="L252" s="19">
        <f>VLOOKUP($A252,'MG Universe'!$A$2:$R$9993,12)</f>
        <v>8.8999999999999999E-3</v>
      </c>
      <c r="M252" s="87">
        <f>VLOOKUP($A252,'MG Universe'!$A$2:$R$9993,13)</f>
        <v>0.8</v>
      </c>
      <c r="N252" s="88">
        <f>VLOOKUP($A252,'MG Universe'!$A$2:$R$9993,14)</f>
        <v>1.4</v>
      </c>
      <c r="O252" s="18">
        <f>VLOOKUP($A252,'MG Universe'!$A$2:$R$9993,15)</f>
        <v>-13.25</v>
      </c>
      <c r="P252" s="19">
        <f>VLOOKUP($A252,'MG Universe'!$A$2:$R$9993,16)</f>
        <v>0.1036</v>
      </c>
      <c r="Q252" s="89">
        <f>VLOOKUP($A252,'MG Universe'!$A$2:$R$9993,17)</f>
        <v>3</v>
      </c>
      <c r="R252" s="18">
        <f>VLOOKUP($A252,'MG Universe'!$A$2:$R$9993,18)</f>
        <v>31.54</v>
      </c>
    </row>
    <row r="253" spans="1:18" x14ac:dyDescent="0.55000000000000004">
      <c r="A253" s="15" t="s">
        <v>600</v>
      </c>
      <c r="B253" s="127" t="str">
        <f>VLOOKUP($A253,'MG Universe'!$A$2:$R$9993,2)</f>
        <v>Johnson Controls International plc Ordinary Share</v>
      </c>
      <c r="C253" s="15" t="str">
        <f>VLOOKUP($A253,'MG Universe'!$A$2:$R$9993,3)</f>
        <v>D</v>
      </c>
      <c r="D253" s="15" t="str">
        <f>VLOOKUP($A253,'MG Universe'!$A$2:$R$9993,4)</f>
        <v>S</v>
      </c>
      <c r="E253" s="15" t="str">
        <f>VLOOKUP($A253,'MG Universe'!$A$2:$R$9993,5)</f>
        <v>O</v>
      </c>
      <c r="F253" s="16" t="str">
        <f>VLOOKUP($A253,'MG Universe'!$A$2:$R$9993,6)</f>
        <v>SO</v>
      </c>
      <c r="G253" s="85">
        <f>VLOOKUP($A253,'MG Universe'!$A$2:$R$9993,7)</f>
        <v>42555</v>
      </c>
      <c r="H253" s="18">
        <f>VLOOKUP($A253,'MG Universe'!$A$2:$R$9993,8)</f>
        <v>28.33</v>
      </c>
      <c r="I253" s="18">
        <f>VLOOKUP($A253,'MG Universe'!$A$2:$R$9993,9)</f>
        <v>41.94</v>
      </c>
      <c r="J253" s="19">
        <f>VLOOKUP($A253,'MG Universe'!$A$2:$R$9993,10)</f>
        <v>1.4803999999999999</v>
      </c>
      <c r="K253" s="86">
        <f>VLOOKUP($A253,'MG Universe'!$A$2:$R$9993,11)</f>
        <v>20.87</v>
      </c>
      <c r="L253" s="19">
        <f>VLOOKUP($A253,'MG Universe'!$A$2:$R$9993,12)</f>
        <v>2.6200000000000001E-2</v>
      </c>
      <c r="M253" s="87">
        <f>VLOOKUP($A253,'MG Universe'!$A$2:$R$9993,13)</f>
        <v>1.3</v>
      </c>
      <c r="N253" s="88">
        <f>VLOOKUP($A253,'MG Universe'!$A$2:$R$9993,14)</f>
        <v>0.94</v>
      </c>
      <c r="O253" s="18">
        <f>VLOOKUP($A253,'MG Universe'!$A$2:$R$9993,15)</f>
        <v>-15.67</v>
      </c>
      <c r="P253" s="19">
        <f>VLOOKUP($A253,'MG Universe'!$A$2:$R$9993,16)</f>
        <v>6.1800000000000001E-2</v>
      </c>
      <c r="Q253" s="89">
        <f>VLOOKUP($A253,'MG Universe'!$A$2:$R$9993,17)</f>
        <v>6</v>
      </c>
      <c r="R253" s="18">
        <f>VLOOKUP($A253,'MG Universe'!$A$2:$R$9993,18)</f>
        <v>26.46</v>
      </c>
    </row>
    <row r="254" spans="1:18" x14ac:dyDescent="0.55000000000000004">
      <c r="A254" s="15" t="s">
        <v>602</v>
      </c>
      <c r="B254" s="127" t="str">
        <f>VLOOKUP($A254,'MG Universe'!$A$2:$R$9993,2)</f>
        <v>Jacobs Engineering Group Inc</v>
      </c>
      <c r="C254" s="15" t="str">
        <f>VLOOKUP($A254,'MG Universe'!$A$2:$R$9993,3)</f>
        <v>D</v>
      </c>
      <c r="D254" s="15" t="str">
        <f>VLOOKUP($A254,'MG Universe'!$A$2:$R$9993,4)</f>
        <v>S</v>
      </c>
      <c r="E254" s="15" t="str">
        <f>VLOOKUP($A254,'MG Universe'!$A$2:$R$9993,5)</f>
        <v>O</v>
      </c>
      <c r="F254" s="16" t="str">
        <f>VLOOKUP($A254,'MG Universe'!$A$2:$R$9993,6)</f>
        <v>SO</v>
      </c>
      <c r="G254" s="85">
        <f>VLOOKUP($A254,'MG Universe'!$A$2:$R$9993,7)</f>
        <v>42766</v>
      </c>
      <c r="H254" s="18">
        <f>VLOOKUP($A254,'MG Universe'!$A$2:$R$9993,8)</f>
        <v>11.92</v>
      </c>
      <c r="I254" s="18">
        <f>VLOOKUP($A254,'MG Universe'!$A$2:$R$9993,9)</f>
        <v>56.41</v>
      </c>
      <c r="J254" s="19">
        <f>VLOOKUP($A254,'MG Universe'!$A$2:$R$9993,10)</f>
        <v>4.7324000000000002</v>
      </c>
      <c r="K254" s="86">
        <f>VLOOKUP($A254,'MG Universe'!$A$2:$R$9993,11)</f>
        <v>22.56</v>
      </c>
      <c r="L254" s="19">
        <f>VLOOKUP($A254,'MG Universe'!$A$2:$R$9993,12)</f>
        <v>0</v>
      </c>
      <c r="M254" s="87">
        <f>VLOOKUP($A254,'MG Universe'!$A$2:$R$9993,13)</f>
        <v>1.7</v>
      </c>
      <c r="N254" s="88">
        <f>VLOOKUP($A254,'MG Universe'!$A$2:$R$9993,14)</f>
        <v>1.61</v>
      </c>
      <c r="O254" s="18">
        <f>VLOOKUP($A254,'MG Universe'!$A$2:$R$9993,15)</f>
        <v>-1.9</v>
      </c>
      <c r="P254" s="19">
        <f>VLOOKUP($A254,'MG Universe'!$A$2:$R$9993,16)</f>
        <v>7.0300000000000001E-2</v>
      </c>
      <c r="Q254" s="89">
        <f>VLOOKUP($A254,'MG Universe'!$A$2:$R$9993,17)</f>
        <v>0</v>
      </c>
      <c r="R254" s="18">
        <f>VLOOKUP($A254,'MG Universe'!$A$2:$R$9993,18)</f>
        <v>49.11</v>
      </c>
    </row>
    <row r="255" spans="1:18" x14ac:dyDescent="0.55000000000000004">
      <c r="A255" s="15" t="s">
        <v>604</v>
      </c>
      <c r="B255" s="127" t="str">
        <f>VLOOKUP($A255,'MG Universe'!$A$2:$R$9993,2)</f>
        <v>Johnson &amp; Johnson</v>
      </c>
      <c r="C255" s="15" t="str">
        <f>VLOOKUP($A255,'MG Universe'!$A$2:$R$9993,3)</f>
        <v>B</v>
      </c>
      <c r="D255" s="15" t="str">
        <f>VLOOKUP($A255,'MG Universe'!$A$2:$R$9993,4)</f>
        <v>E</v>
      </c>
      <c r="E255" s="15" t="str">
        <f>VLOOKUP($A255,'MG Universe'!$A$2:$R$9993,5)</f>
        <v>O</v>
      </c>
      <c r="F255" s="16" t="str">
        <f>VLOOKUP($A255,'MG Universe'!$A$2:$R$9993,6)</f>
        <v>EO</v>
      </c>
      <c r="G255" s="85">
        <f>VLOOKUP($A255,'MG Universe'!$A$2:$R$9993,7)</f>
        <v>42751</v>
      </c>
      <c r="H255" s="18">
        <f>VLOOKUP($A255,'MG Universe'!$A$2:$R$9993,8)</f>
        <v>105.81</v>
      </c>
      <c r="I255" s="18">
        <f>VLOOKUP($A255,'MG Universe'!$A$2:$R$9993,9)</f>
        <v>122.21</v>
      </c>
      <c r="J255" s="19">
        <f>VLOOKUP($A255,'MG Universe'!$A$2:$R$9993,10)</f>
        <v>1.155</v>
      </c>
      <c r="K255" s="86">
        <f>VLOOKUP($A255,'MG Universe'!$A$2:$R$9993,11)</f>
        <v>22.18</v>
      </c>
      <c r="L255" s="19">
        <f>VLOOKUP($A255,'MG Universe'!$A$2:$R$9993,12)</f>
        <v>2.5399999999999999E-2</v>
      </c>
      <c r="M255" s="87">
        <f>VLOOKUP($A255,'MG Universe'!$A$2:$R$9993,13)</f>
        <v>0.7</v>
      </c>
      <c r="N255" s="88">
        <f>VLOOKUP($A255,'MG Universe'!$A$2:$R$9993,14)</f>
        <v>2.73</v>
      </c>
      <c r="O255" s="18">
        <f>VLOOKUP($A255,'MG Universe'!$A$2:$R$9993,15)</f>
        <v>-1.54</v>
      </c>
      <c r="P255" s="19">
        <f>VLOOKUP($A255,'MG Universe'!$A$2:$R$9993,16)</f>
        <v>6.8400000000000002E-2</v>
      </c>
      <c r="Q255" s="89">
        <f>VLOOKUP($A255,'MG Universe'!$A$2:$R$9993,17)</f>
        <v>20</v>
      </c>
      <c r="R255" s="18">
        <f>VLOOKUP($A255,'MG Universe'!$A$2:$R$9993,18)</f>
        <v>60.27</v>
      </c>
    </row>
    <row r="256" spans="1:18" x14ac:dyDescent="0.55000000000000004">
      <c r="A256" s="15" t="s">
        <v>606</v>
      </c>
      <c r="B256" s="127" t="str">
        <f>VLOOKUP($A256,'MG Universe'!$A$2:$R$9993,2)</f>
        <v>Juniper Networks, Inc.</v>
      </c>
      <c r="C256" s="15" t="str">
        <f>VLOOKUP($A256,'MG Universe'!$A$2:$R$9993,3)</f>
        <v>D+</v>
      </c>
      <c r="D256" s="15" t="str">
        <f>VLOOKUP($A256,'MG Universe'!$A$2:$R$9993,4)</f>
        <v>S</v>
      </c>
      <c r="E256" s="15" t="str">
        <f>VLOOKUP($A256,'MG Universe'!$A$2:$R$9993,5)</f>
        <v>F</v>
      </c>
      <c r="F256" s="16" t="str">
        <f>VLOOKUP($A256,'MG Universe'!$A$2:$R$9993,6)</f>
        <v>SF</v>
      </c>
      <c r="G256" s="85">
        <f>VLOOKUP($A256,'MG Universe'!$A$2:$R$9993,7)</f>
        <v>42542</v>
      </c>
      <c r="H256" s="18">
        <f>VLOOKUP($A256,'MG Universe'!$A$2:$R$9993,8)</f>
        <v>27.12</v>
      </c>
      <c r="I256" s="18">
        <f>VLOOKUP($A256,'MG Universe'!$A$2:$R$9993,9)</f>
        <v>28</v>
      </c>
      <c r="J256" s="19">
        <f>VLOOKUP($A256,'MG Universe'!$A$2:$R$9993,10)</f>
        <v>1.0324</v>
      </c>
      <c r="K256" s="86">
        <f>VLOOKUP($A256,'MG Universe'!$A$2:$R$9993,11)</f>
        <v>27.18</v>
      </c>
      <c r="L256" s="19">
        <f>VLOOKUP($A256,'MG Universe'!$A$2:$R$9993,12)</f>
        <v>1.43E-2</v>
      </c>
      <c r="M256" s="87">
        <f>VLOOKUP($A256,'MG Universe'!$A$2:$R$9993,13)</f>
        <v>1.2</v>
      </c>
      <c r="N256" s="88">
        <f>VLOOKUP($A256,'MG Universe'!$A$2:$R$9993,14)</f>
        <v>2.16</v>
      </c>
      <c r="O256" s="18">
        <f>VLOOKUP($A256,'MG Universe'!$A$2:$R$9993,15)</f>
        <v>-2.58</v>
      </c>
      <c r="P256" s="19">
        <f>VLOOKUP($A256,'MG Universe'!$A$2:$R$9993,16)</f>
        <v>9.3399999999999997E-2</v>
      </c>
      <c r="Q256" s="89">
        <f>VLOOKUP($A256,'MG Universe'!$A$2:$R$9993,17)</f>
        <v>3</v>
      </c>
      <c r="R256" s="18">
        <f>VLOOKUP($A256,'MG Universe'!$A$2:$R$9993,18)</f>
        <v>22.36</v>
      </c>
    </row>
    <row r="257" spans="1:18" x14ac:dyDescent="0.55000000000000004">
      <c r="A257" s="15" t="s">
        <v>610</v>
      </c>
      <c r="B257" s="127" t="str">
        <f>VLOOKUP($A257,'MG Universe'!$A$2:$R$9993,2)</f>
        <v>JPMorgan Chase &amp; Co.</v>
      </c>
      <c r="C257" s="15" t="str">
        <f>VLOOKUP($A257,'MG Universe'!$A$2:$R$9993,3)</f>
        <v>B-</v>
      </c>
      <c r="D257" s="15" t="str">
        <f>VLOOKUP($A257,'MG Universe'!$A$2:$R$9993,4)</f>
        <v>D</v>
      </c>
      <c r="E257" s="15" t="str">
        <f>VLOOKUP($A257,'MG Universe'!$A$2:$R$9993,5)</f>
        <v>F</v>
      </c>
      <c r="F257" s="16" t="str">
        <f>VLOOKUP($A257,'MG Universe'!$A$2:$R$9993,6)</f>
        <v>DF</v>
      </c>
      <c r="G257" s="85">
        <f>VLOOKUP($A257,'MG Universe'!$A$2:$R$9993,7)</f>
        <v>42575</v>
      </c>
      <c r="H257" s="18">
        <f>VLOOKUP($A257,'MG Universe'!$A$2:$R$9993,8)</f>
        <v>96.69</v>
      </c>
      <c r="I257" s="18">
        <f>VLOOKUP($A257,'MG Universe'!$A$2:$R$9993,9)</f>
        <v>90.62</v>
      </c>
      <c r="J257" s="19">
        <f>VLOOKUP($A257,'MG Universe'!$A$2:$R$9993,10)</f>
        <v>0.93720000000000003</v>
      </c>
      <c r="K257" s="86">
        <f>VLOOKUP($A257,'MG Universe'!$A$2:$R$9993,11)</f>
        <v>16.78</v>
      </c>
      <c r="L257" s="19">
        <f>VLOOKUP($A257,'MG Universe'!$A$2:$R$9993,12)</f>
        <v>1.9900000000000001E-2</v>
      </c>
      <c r="M257" s="87">
        <f>VLOOKUP($A257,'MG Universe'!$A$2:$R$9993,13)</f>
        <v>1.5</v>
      </c>
      <c r="N257" s="88" t="str">
        <f>VLOOKUP($A257,'MG Universe'!$A$2:$R$9993,14)</f>
        <v>N/A</v>
      </c>
      <c r="O257" s="18" t="str">
        <f>VLOOKUP($A257,'MG Universe'!$A$2:$R$9993,15)</f>
        <v>N/A</v>
      </c>
      <c r="P257" s="19">
        <f>VLOOKUP($A257,'MG Universe'!$A$2:$R$9993,16)</f>
        <v>4.1399999999999999E-2</v>
      </c>
      <c r="Q257" s="89">
        <f>VLOOKUP($A257,'MG Universe'!$A$2:$R$9993,17)</f>
        <v>6</v>
      </c>
      <c r="R257" s="18">
        <f>VLOOKUP($A257,'MG Universe'!$A$2:$R$9993,18)</f>
        <v>87.12</v>
      </c>
    </row>
    <row r="258" spans="1:18" x14ac:dyDescent="0.55000000000000004">
      <c r="A258" s="15" t="s">
        <v>612</v>
      </c>
      <c r="B258" s="127" t="str">
        <f>VLOOKUP($A258,'MG Universe'!$A$2:$R$9993,2)</f>
        <v>Nordstrom, Inc.</v>
      </c>
      <c r="C258" s="15" t="str">
        <f>VLOOKUP($A258,'MG Universe'!$A$2:$R$9993,3)</f>
        <v>D+</v>
      </c>
      <c r="D258" s="15" t="str">
        <f>VLOOKUP($A258,'MG Universe'!$A$2:$R$9993,4)</f>
        <v>S</v>
      </c>
      <c r="E258" s="15" t="str">
        <f>VLOOKUP($A258,'MG Universe'!$A$2:$R$9993,5)</f>
        <v>O</v>
      </c>
      <c r="F258" s="16" t="str">
        <f>VLOOKUP($A258,'MG Universe'!$A$2:$R$9993,6)</f>
        <v>SO</v>
      </c>
      <c r="G258" s="85">
        <f>VLOOKUP($A258,'MG Universe'!$A$2:$R$9993,7)</f>
        <v>42504</v>
      </c>
      <c r="H258" s="18">
        <f>VLOOKUP($A258,'MG Universe'!$A$2:$R$9993,8)</f>
        <v>32.4</v>
      </c>
      <c r="I258" s="18">
        <f>VLOOKUP($A258,'MG Universe'!$A$2:$R$9993,9)</f>
        <v>46.66</v>
      </c>
      <c r="J258" s="19">
        <f>VLOOKUP($A258,'MG Universe'!$A$2:$R$9993,10)</f>
        <v>1.4400999999999999</v>
      </c>
      <c r="K258" s="86">
        <f>VLOOKUP($A258,'MG Universe'!$A$2:$R$9993,11)</f>
        <v>14.86</v>
      </c>
      <c r="L258" s="19">
        <f>VLOOKUP($A258,'MG Universe'!$A$2:$R$9993,12)</f>
        <v>3.1699999999999999E-2</v>
      </c>
      <c r="M258" s="87">
        <f>VLOOKUP($A258,'MG Universe'!$A$2:$R$9993,13)</f>
        <v>1</v>
      </c>
      <c r="N258" s="88">
        <f>VLOOKUP($A258,'MG Universe'!$A$2:$R$9993,14)</f>
        <v>1.02</v>
      </c>
      <c r="O258" s="18">
        <f>VLOOKUP($A258,'MG Universe'!$A$2:$R$9993,15)</f>
        <v>-21.81</v>
      </c>
      <c r="P258" s="19">
        <f>VLOOKUP($A258,'MG Universe'!$A$2:$R$9993,16)</f>
        <v>3.1800000000000002E-2</v>
      </c>
      <c r="Q258" s="89">
        <f>VLOOKUP($A258,'MG Universe'!$A$2:$R$9993,17)</f>
        <v>7</v>
      </c>
      <c r="R258" s="18">
        <f>VLOOKUP($A258,'MG Universe'!$A$2:$R$9993,18)</f>
        <v>16.670000000000002</v>
      </c>
    </row>
    <row r="259" spans="1:18" x14ac:dyDescent="0.55000000000000004">
      <c r="A259" s="15" t="s">
        <v>614</v>
      </c>
      <c r="B259" s="127" t="str">
        <f>VLOOKUP($A259,'MG Universe'!$A$2:$R$9993,2)</f>
        <v>Kellogg Company</v>
      </c>
      <c r="C259" s="15" t="str">
        <f>VLOOKUP($A259,'MG Universe'!$A$2:$R$9993,3)</f>
        <v>D+</v>
      </c>
      <c r="D259" s="15" t="str">
        <f>VLOOKUP($A259,'MG Universe'!$A$2:$R$9993,4)</f>
        <v>S</v>
      </c>
      <c r="E259" s="15" t="str">
        <f>VLOOKUP($A259,'MG Universe'!$A$2:$R$9993,5)</f>
        <v>O</v>
      </c>
      <c r="F259" s="16" t="str">
        <f>VLOOKUP($A259,'MG Universe'!$A$2:$R$9993,6)</f>
        <v>SO</v>
      </c>
      <c r="G259" s="85">
        <f>VLOOKUP($A259,'MG Universe'!$A$2:$R$9993,7)</f>
        <v>42566</v>
      </c>
      <c r="H259" s="18">
        <f>VLOOKUP($A259,'MG Universe'!$A$2:$R$9993,8)</f>
        <v>18.11</v>
      </c>
      <c r="I259" s="18">
        <f>VLOOKUP($A259,'MG Universe'!$A$2:$R$9993,9)</f>
        <v>74.069999999999993</v>
      </c>
      <c r="J259" s="19">
        <f>VLOOKUP($A259,'MG Universe'!$A$2:$R$9993,10)</f>
        <v>4.09</v>
      </c>
      <c r="K259" s="86">
        <f>VLOOKUP($A259,'MG Universe'!$A$2:$R$9993,11)</f>
        <v>25.99</v>
      </c>
      <c r="L259" s="19">
        <f>VLOOKUP($A259,'MG Universe'!$A$2:$R$9993,12)</f>
        <v>2.69E-2</v>
      </c>
      <c r="M259" s="87">
        <f>VLOOKUP($A259,'MG Universe'!$A$2:$R$9993,13)</f>
        <v>0.5</v>
      </c>
      <c r="N259" s="88">
        <f>VLOOKUP($A259,'MG Universe'!$A$2:$R$9993,14)</f>
        <v>0.62</v>
      </c>
      <c r="O259" s="18">
        <f>VLOOKUP($A259,'MG Universe'!$A$2:$R$9993,15)</f>
        <v>-28.3</v>
      </c>
      <c r="P259" s="19">
        <f>VLOOKUP($A259,'MG Universe'!$A$2:$R$9993,16)</f>
        <v>8.7400000000000005E-2</v>
      </c>
      <c r="Q259" s="89">
        <f>VLOOKUP($A259,'MG Universe'!$A$2:$R$9993,17)</f>
        <v>12</v>
      </c>
      <c r="R259" s="18">
        <f>VLOOKUP($A259,'MG Universe'!$A$2:$R$9993,18)</f>
        <v>21.74</v>
      </c>
    </row>
    <row r="260" spans="1:18" x14ac:dyDescent="0.55000000000000004">
      <c r="A260" s="15" t="s">
        <v>616</v>
      </c>
      <c r="B260" s="127" t="str">
        <f>VLOOKUP($A260,'MG Universe'!$A$2:$R$9993,2)</f>
        <v>KeyCorp</v>
      </c>
      <c r="C260" s="15" t="str">
        <f>VLOOKUP($A260,'MG Universe'!$A$2:$R$9993,3)</f>
        <v>B-</v>
      </c>
      <c r="D260" s="15" t="str">
        <f>VLOOKUP($A260,'MG Universe'!$A$2:$R$9993,4)</f>
        <v>E</v>
      </c>
      <c r="E260" s="15" t="str">
        <f>VLOOKUP($A260,'MG Universe'!$A$2:$R$9993,5)</f>
        <v>U</v>
      </c>
      <c r="F260" s="16" t="str">
        <f>VLOOKUP($A260,'MG Universe'!$A$2:$R$9993,6)</f>
        <v>EU</v>
      </c>
      <c r="G260" s="85">
        <f>VLOOKUP($A260,'MG Universe'!$A$2:$R$9993,7)</f>
        <v>42545</v>
      </c>
      <c r="H260" s="18">
        <f>VLOOKUP($A260,'MG Universe'!$A$2:$R$9993,8)</f>
        <v>38.630000000000003</v>
      </c>
      <c r="I260" s="18">
        <f>VLOOKUP($A260,'MG Universe'!$A$2:$R$9993,9)</f>
        <v>18.77</v>
      </c>
      <c r="J260" s="19">
        <f>VLOOKUP($A260,'MG Universe'!$A$2:$R$9993,10)</f>
        <v>0.4859</v>
      </c>
      <c r="K260" s="86">
        <f>VLOOKUP($A260,'MG Universe'!$A$2:$R$9993,11)</f>
        <v>18.77</v>
      </c>
      <c r="L260" s="19">
        <f>VLOOKUP($A260,'MG Universe'!$A$2:$R$9993,12)</f>
        <v>1.6E-2</v>
      </c>
      <c r="M260" s="87">
        <f>VLOOKUP($A260,'MG Universe'!$A$2:$R$9993,13)</f>
        <v>1.1000000000000001</v>
      </c>
      <c r="N260" s="88" t="str">
        <f>VLOOKUP($A260,'MG Universe'!$A$2:$R$9993,14)</f>
        <v>N/A</v>
      </c>
      <c r="O260" s="18" t="str">
        <f>VLOOKUP($A260,'MG Universe'!$A$2:$R$9993,15)</f>
        <v>N/A</v>
      </c>
      <c r="P260" s="19">
        <f>VLOOKUP($A260,'MG Universe'!$A$2:$R$9993,16)</f>
        <v>5.1400000000000001E-2</v>
      </c>
      <c r="Q260" s="89">
        <f>VLOOKUP($A260,'MG Universe'!$A$2:$R$9993,17)</f>
        <v>6</v>
      </c>
      <c r="R260" s="18">
        <f>VLOOKUP($A260,'MG Universe'!$A$2:$R$9993,18)</f>
        <v>17.05</v>
      </c>
    </row>
    <row r="261" spans="1:18" x14ac:dyDescent="0.55000000000000004">
      <c r="A261" s="15" t="s">
        <v>1557</v>
      </c>
      <c r="B261" s="127" t="str">
        <f>VLOOKUP($A261,'MG Universe'!$A$2:$R$9993,2)</f>
        <v>Kraft Heinz Co</v>
      </c>
      <c r="C261" s="15" t="str">
        <f>VLOOKUP($A261,'MG Universe'!$A$2:$R$9993,3)</f>
        <v>D</v>
      </c>
      <c r="D261" s="15" t="str">
        <f>VLOOKUP($A261,'MG Universe'!$A$2:$R$9993,4)</f>
        <v>S</v>
      </c>
      <c r="E261" s="15" t="str">
        <f>VLOOKUP($A261,'MG Universe'!$A$2:$R$9993,5)</f>
        <v>O</v>
      </c>
      <c r="F261" s="16" t="str">
        <f>VLOOKUP($A261,'MG Universe'!$A$2:$R$9993,6)</f>
        <v>SO</v>
      </c>
      <c r="G261" s="85">
        <f>VLOOKUP($A261,'MG Universe'!$A$2:$R$9993,7)</f>
        <v>42775</v>
      </c>
      <c r="H261" s="18">
        <f>VLOOKUP($A261,'MG Universe'!$A$2:$R$9993,8)</f>
        <v>0.76</v>
      </c>
      <c r="I261" s="18">
        <f>VLOOKUP($A261,'MG Universe'!$A$2:$R$9993,9)</f>
        <v>91.51</v>
      </c>
      <c r="J261" s="19">
        <f>VLOOKUP($A261,'MG Universe'!$A$2:$R$9993,10)</f>
        <v>120.4079</v>
      </c>
      <c r="K261" s="86">
        <f>VLOOKUP($A261,'MG Universe'!$A$2:$R$9993,11)</f>
        <v>43.17</v>
      </c>
      <c r="L261" s="19">
        <f>VLOOKUP($A261,'MG Universe'!$A$2:$R$9993,12)</f>
        <v>3.1699999999999999E-2</v>
      </c>
      <c r="M261" s="87" t="e">
        <f>VLOOKUP($A261,'MG Universe'!$A$2:$R$9993,13)</f>
        <v>#N/A</v>
      </c>
      <c r="N261" s="88">
        <f>VLOOKUP($A261,'MG Universe'!$A$2:$R$9993,14)</f>
        <v>0.95</v>
      </c>
      <c r="O261" s="18">
        <f>VLOOKUP($A261,'MG Universe'!$A$2:$R$9993,15)</f>
        <v>-44.38</v>
      </c>
      <c r="P261" s="19">
        <f>VLOOKUP($A261,'MG Universe'!$A$2:$R$9993,16)</f>
        <v>0.17330000000000001</v>
      </c>
      <c r="Q261" s="89">
        <f>VLOOKUP($A261,'MG Universe'!$A$2:$R$9993,17)</f>
        <v>2</v>
      </c>
      <c r="R261" s="18">
        <f>VLOOKUP($A261,'MG Universe'!$A$2:$R$9993,18)</f>
        <v>58.75</v>
      </c>
    </row>
    <row r="262" spans="1:18" x14ac:dyDescent="0.55000000000000004">
      <c r="A262" s="15" t="s">
        <v>618</v>
      </c>
      <c r="B262" s="127" t="str">
        <f>VLOOKUP($A262,'MG Universe'!$A$2:$R$9993,2)</f>
        <v>Kimco Realty Corp</v>
      </c>
      <c r="C262" s="15" t="str">
        <f>VLOOKUP($A262,'MG Universe'!$A$2:$R$9993,3)</f>
        <v>B</v>
      </c>
      <c r="D262" s="15" t="str">
        <f>VLOOKUP($A262,'MG Universe'!$A$2:$R$9993,4)</f>
        <v>E</v>
      </c>
      <c r="E262" s="15" t="str">
        <f>VLOOKUP($A262,'MG Universe'!$A$2:$R$9993,5)</f>
        <v>U</v>
      </c>
      <c r="F262" s="16" t="str">
        <f>VLOOKUP($A262,'MG Universe'!$A$2:$R$9993,6)</f>
        <v>EU</v>
      </c>
      <c r="G262" s="85">
        <f>VLOOKUP($A262,'MG Universe'!$A$2:$R$9993,7)</f>
        <v>42607</v>
      </c>
      <c r="H262" s="18">
        <f>VLOOKUP($A262,'MG Universe'!$A$2:$R$9993,8)</f>
        <v>47.87</v>
      </c>
      <c r="I262" s="18">
        <f>VLOOKUP($A262,'MG Universe'!$A$2:$R$9993,9)</f>
        <v>24.25</v>
      </c>
      <c r="J262" s="19">
        <f>VLOOKUP($A262,'MG Universe'!$A$2:$R$9993,10)</f>
        <v>0.50660000000000005</v>
      </c>
      <c r="K262" s="86">
        <f>VLOOKUP($A262,'MG Universe'!$A$2:$R$9993,11)</f>
        <v>19.559999999999999</v>
      </c>
      <c r="L262" s="19">
        <f>VLOOKUP($A262,'MG Universe'!$A$2:$R$9993,12)</f>
        <v>4.1599999999999998E-2</v>
      </c>
      <c r="M262" s="87">
        <f>VLOOKUP($A262,'MG Universe'!$A$2:$R$9993,13)</f>
        <v>0.7</v>
      </c>
      <c r="N262" s="88">
        <f>VLOOKUP($A262,'MG Universe'!$A$2:$R$9993,14)</f>
        <v>4.63</v>
      </c>
      <c r="O262" s="18">
        <f>VLOOKUP($A262,'MG Universe'!$A$2:$R$9993,15)</f>
        <v>-13.21</v>
      </c>
      <c r="P262" s="19">
        <f>VLOOKUP($A262,'MG Universe'!$A$2:$R$9993,16)</f>
        <v>5.5300000000000002E-2</v>
      </c>
      <c r="Q262" s="89">
        <f>VLOOKUP($A262,'MG Universe'!$A$2:$R$9993,17)</f>
        <v>6</v>
      </c>
      <c r="R262" s="18">
        <f>VLOOKUP($A262,'MG Universe'!$A$2:$R$9993,18)</f>
        <v>19.53</v>
      </c>
    </row>
    <row r="263" spans="1:18" x14ac:dyDescent="0.55000000000000004">
      <c r="A263" s="15" t="s">
        <v>622</v>
      </c>
      <c r="B263" s="127" t="str">
        <f>VLOOKUP($A263,'MG Universe'!$A$2:$R$9993,2)</f>
        <v>KLA-Tencor Corp</v>
      </c>
      <c r="C263" s="15" t="str">
        <f>VLOOKUP($A263,'MG Universe'!$A$2:$R$9993,3)</f>
        <v>C+</v>
      </c>
      <c r="D263" s="15" t="str">
        <f>VLOOKUP($A263,'MG Universe'!$A$2:$R$9993,4)</f>
        <v>E</v>
      </c>
      <c r="E263" s="15" t="str">
        <f>VLOOKUP($A263,'MG Universe'!$A$2:$R$9993,5)</f>
        <v>O</v>
      </c>
      <c r="F263" s="16" t="str">
        <f>VLOOKUP($A263,'MG Universe'!$A$2:$R$9993,6)</f>
        <v>EO</v>
      </c>
      <c r="G263" s="85">
        <f>VLOOKUP($A263,'MG Universe'!$A$2:$R$9993,7)</f>
        <v>42564</v>
      </c>
      <c r="H263" s="18">
        <f>VLOOKUP($A263,'MG Universe'!$A$2:$R$9993,8)</f>
        <v>55.78</v>
      </c>
      <c r="I263" s="18">
        <f>VLOOKUP($A263,'MG Universe'!$A$2:$R$9993,9)</f>
        <v>90.12</v>
      </c>
      <c r="J263" s="19">
        <f>VLOOKUP($A263,'MG Universe'!$A$2:$R$9993,10)</f>
        <v>1.6155999999999999</v>
      </c>
      <c r="K263" s="86">
        <f>VLOOKUP($A263,'MG Universe'!$A$2:$R$9993,11)</f>
        <v>26.51</v>
      </c>
      <c r="L263" s="19">
        <f>VLOOKUP($A263,'MG Universe'!$A$2:$R$9993,12)</f>
        <v>2.29E-2</v>
      </c>
      <c r="M263" s="87">
        <f>VLOOKUP($A263,'MG Universe'!$A$2:$R$9993,13)</f>
        <v>1.6</v>
      </c>
      <c r="N263" s="88">
        <f>VLOOKUP($A263,'MG Universe'!$A$2:$R$9993,14)</f>
        <v>3.92</v>
      </c>
      <c r="O263" s="18">
        <f>VLOOKUP($A263,'MG Universe'!$A$2:$R$9993,15)</f>
        <v>-2.5499999999999998</v>
      </c>
      <c r="P263" s="19">
        <f>VLOOKUP($A263,'MG Universe'!$A$2:$R$9993,16)</f>
        <v>0.09</v>
      </c>
      <c r="Q263" s="89">
        <f>VLOOKUP($A263,'MG Universe'!$A$2:$R$9993,17)</f>
        <v>6</v>
      </c>
      <c r="R263" s="18">
        <f>VLOOKUP($A263,'MG Universe'!$A$2:$R$9993,18)</f>
        <v>16.91</v>
      </c>
    </row>
    <row r="264" spans="1:18" x14ac:dyDescent="0.55000000000000004">
      <c r="A264" s="15" t="s">
        <v>624</v>
      </c>
      <c r="B264" s="127" t="str">
        <f>VLOOKUP($A264,'MG Universe'!$A$2:$R$9993,2)</f>
        <v>Kimberly Clark Corp</v>
      </c>
      <c r="C264" s="15" t="str">
        <f>VLOOKUP($A264,'MG Universe'!$A$2:$R$9993,3)</f>
        <v>C-</v>
      </c>
      <c r="D264" s="15" t="str">
        <f>VLOOKUP($A264,'MG Universe'!$A$2:$R$9993,4)</f>
        <v>S</v>
      </c>
      <c r="E264" s="15" t="str">
        <f>VLOOKUP($A264,'MG Universe'!$A$2:$R$9993,5)</f>
        <v>O</v>
      </c>
      <c r="F264" s="16" t="str">
        <f>VLOOKUP($A264,'MG Universe'!$A$2:$R$9993,6)</f>
        <v>SO</v>
      </c>
      <c r="G264" s="85">
        <f>VLOOKUP($A264,'MG Universe'!$A$2:$R$9993,7)</f>
        <v>42545</v>
      </c>
      <c r="H264" s="18">
        <f>VLOOKUP($A264,'MG Universe'!$A$2:$R$9993,8)</f>
        <v>47.14</v>
      </c>
      <c r="I264" s="18">
        <f>VLOOKUP($A264,'MG Universe'!$A$2:$R$9993,9)</f>
        <v>132.55000000000001</v>
      </c>
      <c r="J264" s="19">
        <f>VLOOKUP($A264,'MG Universe'!$A$2:$R$9993,10)</f>
        <v>2.8117999999999999</v>
      </c>
      <c r="K264" s="86">
        <f>VLOOKUP($A264,'MG Universe'!$A$2:$R$9993,11)</f>
        <v>29.07</v>
      </c>
      <c r="L264" s="19">
        <f>VLOOKUP($A264,'MG Universe'!$A$2:$R$9993,12)</f>
        <v>2.69E-2</v>
      </c>
      <c r="M264" s="87">
        <f>VLOOKUP($A264,'MG Universe'!$A$2:$R$9993,13)</f>
        <v>0.7</v>
      </c>
      <c r="N264" s="88">
        <f>VLOOKUP($A264,'MG Universe'!$A$2:$R$9993,14)</f>
        <v>0.96</v>
      </c>
      <c r="O264" s="18">
        <f>VLOOKUP($A264,'MG Universe'!$A$2:$R$9993,15)</f>
        <v>-26.31</v>
      </c>
      <c r="P264" s="19">
        <f>VLOOKUP($A264,'MG Universe'!$A$2:$R$9993,16)</f>
        <v>0.1028</v>
      </c>
      <c r="Q264" s="89">
        <f>VLOOKUP($A264,'MG Universe'!$A$2:$R$9993,17)</f>
        <v>20</v>
      </c>
      <c r="R264" s="18">
        <f>VLOOKUP($A264,'MG Universe'!$A$2:$R$9993,18)</f>
        <v>6.37</v>
      </c>
    </row>
    <row r="265" spans="1:18" x14ac:dyDescent="0.55000000000000004">
      <c r="A265" s="15" t="s">
        <v>626</v>
      </c>
      <c r="B265" s="127" t="str">
        <f>VLOOKUP($A265,'MG Universe'!$A$2:$R$9993,2)</f>
        <v>Kinder Morgan Inc</v>
      </c>
      <c r="C265" s="15" t="str">
        <f>VLOOKUP($A265,'MG Universe'!$A$2:$R$9993,3)</f>
        <v>D+</v>
      </c>
      <c r="D265" s="15" t="str">
        <f>VLOOKUP($A265,'MG Universe'!$A$2:$R$9993,4)</f>
        <v>S</v>
      </c>
      <c r="E265" s="15" t="str">
        <f>VLOOKUP($A265,'MG Universe'!$A$2:$R$9993,5)</f>
        <v>O</v>
      </c>
      <c r="F265" s="16" t="str">
        <f>VLOOKUP($A265,'MG Universe'!$A$2:$R$9993,6)</f>
        <v>SO</v>
      </c>
      <c r="G265" s="85">
        <f>VLOOKUP($A265,'MG Universe'!$A$2:$R$9993,7)</f>
        <v>42751</v>
      </c>
      <c r="H265" s="18">
        <f>VLOOKUP($A265,'MG Universe'!$A$2:$R$9993,8)</f>
        <v>13.74</v>
      </c>
      <c r="I265" s="18">
        <f>VLOOKUP($A265,'MG Universe'!$A$2:$R$9993,9)</f>
        <v>21.31</v>
      </c>
      <c r="J265" s="19">
        <f>VLOOKUP($A265,'MG Universe'!$A$2:$R$9993,10)</f>
        <v>1.5508999999999999</v>
      </c>
      <c r="K265" s="86">
        <f>VLOOKUP($A265,'MG Universe'!$A$2:$R$9993,11)</f>
        <v>43.49</v>
      </c>
      <c r="L265" s="19">
        <f>VLOOKUP($A265,'MG Universe'!$A$2:$R$9993,12)</f>
        <v>4.1799999999999997E-2</v>
      </c>
      <c r="M265" s="87">
        <f>VLOOKUP($A265,'MG Universe'!$A$2:$R$9993,13)</f>
        <v>0.7</v>
      </c>
      <c r="N265" s="88">
        <f>VLOOKUP($A265,'MG Universe'!$A$2:$R$9993,14)</f>
        <v>0.56000000000000005</v>
      </c>
      <c r="O265" s="18">
        <f>VLOOKUP($A265,'MG Universe'!$A$2:$R$9993,15)</f>
        <v>-19.57</v>
      </c>
      <c r="P265" s="19">
        <f>VLOOKUP($A265,'MG Universe'!$A$2:$R$9993,16)</f>
        <v>0.1749</v>
      </c>
      <c r="Q265" s="89">
        <f>VLOOKUP($A265,'MG Universe'!$A$2:$R$9993,17)</f>
        <v>5</v>
      </c>
      <c r="R265" s="18">
        <f>VLOOKUP($A265,'MG Universe'!$A$2:$R$9993,18)</f>
        <v>10.73</v>
      </c>
    </row>
    <row r="266" spans="1:18" x14ac:dyDescent="0.55000000000000004">
      <c r="A266" s="15" t="s">
        <v>628</v>
      </c>
      <c r="B266" s="127" t="str">
        <f>VLOOKUP($A266,'MG Universe'!$A$2:$R$9993,2)</f>
        <v>CarMax, Inc</v>
      </c>
      <c r="C266" s="15" t="str">
        <f>VLOOKUP($A266,'MG Universe'!$A$2:$R$9993,3)</f>
        <v>D+</v>
      </c>
      <c r="D266" s="15" t="str">
        <f>VLOOKUP($A266,'MG Universe'!$A$2:$R$9993,4)</f>
        <v>S</v>
      </c>
      <c r="E266" s="15" t="str">
        <f>VLOOKUP($A266,'MG Universe'!$A$2:$R$9993,5)</f>
        <v>U</v>
      </c>
      <c r="F266" s="16" t="str">
        <f>VLOOKUP($A266,'MG Universe'!$A$2:$R$9993,6)</f>
        <v>SU</v>
      </c>
      <c r="G266" s="85">
        <f>VLOOKUP($A266,'MG Universe'!$A$2:$R$9993,7)</f>
        <v>42706</v>
      </c>
      <c r="H266" s="18">
        <f>VLOOKUP($A266,'MG Universe'!$A$2:$R$9993,8)</f>
        <v>86.11</v>
      </c>
      <c r="I266" s="18">
        <f>VLOOKUP($A266,'MG Universe'!$A$2:$R$9993,9)</f>
        <v>64.540000000000006</v>
      </c>
      <c r="J266" s="19">
        <f>VLOOKUP($A266,'MG Universe'!$A$2:$R$9993,10)</f>
        <v>0.74950000000000006</v>
      </c>
      <c r="K266" s="86">
        <f>VLOOKUP($A266,'MG Universe'!$A$2:$R$9993,11)</f>
        <v>22.97</v>
      </c>
      <c r="L266" s="19">
        <f>VLOOKUP($A266,'MG Universe'!$A$2:$R$9993,12)</f>
        <v>0</v>
      </c>
      <c r="M266" s="87">
        <f>VLOOKUP($A266,'MG Universe'!$A$2:$R$9993,13)</f>
        <v>1.3</v>
      </c>
      <c r="N266" s="88">
        <f>VLOOKUP($A266,'MG Universe'!$A$2:$R$9993,14)</f>
        <v>2.54</v>
      </c>
      <c r="O266" s="18">
        <f>VLOOKUP($A266,'MG Universe'!$A$2:$R$9993,15)</f>
        <v>-50.03</v>
      </c>
      <c r="P266" s="19">
        <f>VLOOKUP($A266,'MG Universe'!$A$2:$R$9993,16)</f>
        <v>7.2300000000000003E-2</v>
      </c>
      <c r="Q266" s="89">
        <f>VLOOKUP($A266,'MG Universe'!$A$2:$R$9993,17)</f>
        <v>0</v>
      </c>
      <c r="R266" s="18">
        <f>VLOOKUP($A266,'MG Universe'!$A$2:$R$9993,18)</f>
        <v>33.6</v>
      </c>
    </row>
    <row r="267" spans="1:18" x14ac:dyDescent="0.55000000000000004">
      <c r="A267" s="15" t="s">
        <v>630</v>
      </c>
      <c r="B267" s="127" t="str">
        <f>VLOOKUP($A267,'MG Universe'!$A$2:$R$9993,2)</f>
        <v>The Coca-Cola Co</v>
      </c>
      <c r="C267" s="15" t="str">
        <f>VLOOKUP($A267,'MG Universe'!$A$2:$R$9993,3)</f>
        <v>C</v>
      </c>
      <c r="D267" s="15" t="str">
        <f>VLOOKUP($A267,'MG Universe'!$A$2:$R$9993,4)</f>
        <v>S</v>
      </c>
      <c r="E267" s="15" t="str">
        <f>VLOOKUP($A267,'MG Universe'!$A$2:$R$9993,5)</f>
        <v>O</v>
      </c>
      <c r="F267" s="16" t="str">
        <f>VLOOKUP($A267,'MG Universe'!$A$2:$R$9993,6)</f>
        <v>SO</v>
      </c>
      <c r="G267" s="85">
        <f>VLOOKUP($A267,'MG Universe'!$A$2:$R$9993,7)</f>
        <v>42579</v>
      </c>
      <c r="H267" s="18">
        <f>VLOOKUP($A267,'MG Universe'!$A$2:$R$9993,8)</f>
        <v>10.76</v>
      </c>
      <c r="I267" s="18">
        <f>VLOOKUP($A267,'MG Universe'!$A$2:$R$9993,9)</f>
        <v>41.96</v>
      </c>
      <c r="J267" s="19">
        <f>VLOOKUP($A267,'MG Universe'!$A$2:$R$9993,10)</f>
        <v>3.8996</v>
      </c>
      <c r="K267" s="86">
        <f>VLOOKUP($A267,'MG Universe'!$A$2:$R$9993,11)</f>
        <v>23.57</v>
      </c>
      <c r="L267" s="19">
        <f>VLOOKUP($A267,'MG Universe'!$A$2:$R$9993,12)</f>
        <v>3.1899999999999998E-2</v>
      </c>
      <c r="M267" s="87">
        <f>VLOOKUP($A267,'MG Universe'!$A$2:$R$9993,13)</f>
        <v>0.7</v>
      </c>
      <c r="N267" s="88">
        <f>VLOOKUP($A267,'MG Universe'!$A$2:$R$9993,14)</f>
        <v>1.18</v>
      </c>
      <c r="O267" s="18">
        <f>VLOOKUP($A267,'MG Universe'!$A$2:$R$9993,15)</f>
        <v>-6.81</v>
      </c>
      <c r="P267" s="19">
        <f>VLOOKUP($A267,'MG Universe'!$A$2:$R$9993,16)</f>
        <v>7.5399999999999995E-2</v>
      </c>
      <c r="Q267" s="89">
        <f>VLOOKUP($A267,'MG Universe'!$A$2:$R$9993,17)</f>
        <v>20</v>
      </c>
      <c r="R267" s="18">
        <f>VLOOKUP($A267,'MG Universe'!$A$2:$R$9993,18)</f>
        <v>15.6</v>
      </c>
    </row>
    <row r="268" spans="1:18" x14ac:dyDescent="0.55000000000000004">
      <c r="A268" s="15" t="s">
        <v>632</v>
      </c>
      <c r="B268" s="127" t="str">
        <f>VLOOKUP($A268,'MG Universe'!$A$2:$R$9993,2)</f>
        <v>Michael Kors Holdings Ltd</v>
      </c>
      <c r="C268" s="15" t="str">
        <f>VLOOKUP($A268,'MG Universe'!$A$2:$R$9993,3)</f>
        <v>B-</v>
      </c>
      <c r="D268" s="15" t="str">
        <f>VLOOKUP($A268,'MG Universe'!$A$2:$R$9993,4)</f>
        <v>E</v>
      </c>
      <c r="E268" s="15" t="str">
        <f>VLOOKUP($A268,'MG Universe'!$A$2:$R$9993,5)</f>
        <v>U</v>
      </c>
      <c r="F268" s="16" t="str">
        <f>VLOOKUP($A268,'MG Universe'!$A$2:$R$9993,6)</f>
        <v>EU</v>
      </c>
      <c r="G268" s="85">
        <f>VLOOKUP($A268,'MG Universe'!$A$2:$R$9993,7)</f>
        <v>42560</v>
      </c>
      <c r="H268" s="18">
        <f>VLOOKUP($A268,'MG Universe'!$A$2:$R$9993,8)</f>
        <v>156.59</v>
      </c>
      <c r="I268" s="18">
        <f>VLOOKUP($A268,'MG Universe'!$A$2:$R$9993,9)</f>
        <v>36.5</v>
      </c>
      <c r="J268" s="19">
        <f>VLOOKUP($A268,'MG Universe'!$A$2:$R$9993,10)</f>
        <v>0.2331</v>
      </c>
      <c r="K268" s="86">
        <f>VLOOKUP($A268,'MG Universe'!$A$2:$R$9993,11)</f>
        <v>8.9700000000000006</v>
      </c>
      <c r="L268" s="19">
        <f>VLOOKUP($A268,'MG Universe'!$A$2:$R$9993,12)</f>
        <v>0</v>
      </c>
      <c r="M268" s="87">
        <f>VLOOKUP($A268,'MG Universe'!$A$2:$R$9993,13)</f>
        <v>0.7</v>
      </c>
      <c r="N268" s="88">
        <f>VLOOKUP($A268,'MG Universe'!$A$2:$R$9993,14)</f>
        <v>3.83</v>
      </c>
      <c r="O268" s="18">
        <f>VLOOKUP($A268,'MG Universe'!$A$2:$R$9993,15)</f>
        <v>5.81</v>
      </c>
      <c r="P268" s="19">
        <f>VLOOKUP($A268,'MG Universe'!$A$2:$R$9993,16)</f>
        <v>2.3E-3</v>
      </c>
      <c r="Q268" s="89">
        <f>VLOOKUP($A268,'MG Universe'!$A$2:$R$9993,17)</f>
        <v>0</v>
      </c>
      <c r="R268" s="18">
        <f>VLOOKUP($A268,'MG Universe'!$A$2:$R$9993,18)</f>
        <v>33.46</v>
      </c>
    </row>
    <row r="269" spans="1:18" x14ac:dyDescent="0.55000000000000004">
      <c r="A269" s="15" t="s">
        <v>634</v>
      </c>
      <c r="B269" s="127" t="str">
        <f>VLOOKUP($A269,'MG Universe'!$A$2:$R$9993,2)</f>
        <v>Kroger Co</v>
      </c>
      <c r="C269" s="15" t="str">
        <f>VLOOKUP($A269,'MG Universe'!$A$2:$R$9993,3)</f>
        <v>C-</v>
      </c>
      <c r="D269" s="15" t="str">
        <f>VLOOKUP($A269,'MG Universe'!$A$2:$R$9993,4)</f>
        <v>S</v>
      </c>
      <c r="E269" s="15" t="str">
        <f>VLOOKUP($A269,'MG Universe'!$A$2:$R$9993,5)</f>
        <v>U</v>
      </c>
      <c r="F269" s="16" t="str">
        <f>VLOOKUP($A269,'MG Universe'!$A$2:$R$9993,6)</f>
        <v>SU</v>
      </c>
      <c r="G269" s="85">
        <f>VLOOKUP($A269,'MG Universe'!$A$2:$R$9993,7)</f>
        <v>42608</v>
      </c>
      <c r="H269" s="18">
        <f>VLOOKUP($A269,'MG Universe'!$A$2:$R$9993,8)</f>
        <v>72.73</v>
      </c>
      <c r="I269" s="18">
        <f>VLOOKUP($A269,'MG Universe'!$A$2:$R$9993,9)</f>
        <v>31.8</v>
      </c>
      <c r="J269" s="19">
        <f>VLOOKUP($A269,'MG Universe'!$A$2:$R$9993,10)</f>
        <v>0.43719999999999998</v>
      </c>
      <c r="K269" s="86">
        <f>VLOOKUP($A269,'MG Universe'!$A$2:$R$9993,11)</f>
        <v>16.829999999999998</v>
      </c>
      <c r="L269" s="19">
        <f>VLOOKUP($A269,'MG Universe'!$A$2:$R$9993,12)</f>
        <v>1.29E-2</v>
      </c>
      <c r="M269" s="87">
        <f>VLOOKUP($A269,'MG Universe'!$A$2:$R$9993,13)</f>
        <v>0.8</v>
      </c>
      <c r="N269" s="88">
        <f>VLOOKUP($A269,'MG Universe'!$A$2:$R$9993,14)</f>
        <v>0.7</v>
      </c>
      <c r="O269" s="18">
        <f>VLOOKUP($A269,'MG Universe'!$A$2:$R$9993,15)</f>
        <v>-18.82</v>
      </c>
      <c r="P269" s="19">
        <f>VLOOKUP($A269,'MG Universe'!$A$2:$R$9993,16)</f>
        <v>4.1599999999999998E-2</v>
      </c>
      <c r="Q269" s="89">
        <f>VLOOKUP($A269,'MG Universe'!$A$2:$R$9993,17)</f>
        <v>11</v>
      </c>
      <c r="R269" s="18">
        <f>VLOOKUP($A269,'MG Universe'!$A$2:$R$9993,18)</f>
        <v>17.86</v>
      </c>
    </row>
    <row r="270" spans="1:18" x14ac:dyDescent="0.55000000000000004">
      <c r="A270" s="15" t="s">
        <v>636</v>
      </c>
      <c r="B270" s="127" t="str">
        <f>VLOOKUP($A270,'MG Universe'!$A$2:$R$9993,2)</f>
        <v>Kohl's Corporation</v>
      </c>
      <c r="C270" s="15" t="str">
        <f>VLOOKUP($A270,'MG Universe'!$A$2:$R$9993,3)</f>
        <v>D+</v>
      </c>
      <c r="D270" s="15" t="str">
        <f>VLOOKUP($A270,'MG Universe'!$A$2:$R$9993,4)</f>
        <v>S</v>
      </c>
      <c r="E270" s="15" t="str">
        <f>VLOOKUP($A270,'MG Universe'!$A$2:$R$9993,5)</f>
        <v>O</v>
      </c>
      <c r="F270" s="16" t="str">
        <f>VLOOKUP($A270,'MG Universe'!$A$2:$R$9993,6)</f>
        <v>SO</v>
      </c>
      <c r="G270" s="85">
        <f>VLOOKUP($A270,'MG Universe'!$A$2:$R$9993,7)</f>
        <v>42326</v>
      </c>
      <c r="H270" s="18">
        <f>VLOOKUP($A270,'MG Universe'!$A$2:$R$9993,8)</f>
        <v>22.02</v>
      </c>
      <c r="I270" s="18">
        <f>VLOOKUP($A270,'MG Universe'!$A$2:$R$9993,9)</f>
        <v>42.62</v>
      </c>
      <c r="J270" s="19">
        <f>VLOOKUP($A270,'MG Universe'!$A$2:$R$9993,10)</f>
        <v>1.9355</v>
      </c>
      <c r="K270" s="86">
        <f>VLOOKUP($A270,'MG Universe'!$A$2:$R$9993,11)</f>
        <v>12.5</v>
      </c>
      <c r="L270" s="19">
        <f>VLOOKUP($A270,'MG Universe'!$A$2:$R$9993,12)</f>
        <v>4.3400000000000001E-2</v>
      </c>
      <c r="M270" s="87">
        <f>VLOOKUP($A270,'MG Universe'!$A$2:$R$9993,13)</f>
        <v>1.1000000000000001</v>
      </c>
      <c r="N270" s="88">
        <f>VLOOKUP($A270,'MG Universe'!$A$2:$R$9993,14)</f>
        <v>1.57</v>
      </c>
      <c r="O270" s="18">
        <f>VLOOKUP($A270,'MG Universe'!$A$2:$R$9993,15)</f>
        <v>-16.43</v>
      </c>
      <c r="P270" s="19">
        <f>VLOOKUP($A270,'MG Universe'!$A$2:$R$9993,16)</f>
        <v>0.02</v>
      </c>
      <c r="Q270" s="89">
        <f>VLOOKUP($A270,'MG Universe'!$A$2:$R$9993,17)</f>
        <v>5</v>
      </c>
      <c r="R270" s="18">
        <f>VLOOKUP($A270,'MG Universe'!$A$2:$R$9993,18)</f>
        <v>34.28</v>
      </c>
    </row>
    <row r="271" spans="1:18" x14ac:dyDescent="0.55000000000000004">
      <c r="A271" s="15" t="s">
        <v>638</v>
      </c>
      <c r="B271" s="127" t="str">
        <f>VLOOKUP($A271,'MG Universe'!$A$2:$R$9993,2)</f>
        <v>Kansas City Southern</v>
      </c>
      <c r="C271" s="15" t="str">
        <f>VLOOKUP($A271,'MG Universe'!$A$2:$R$9993,3)</f>
        <v>B-</v>
      </c>
      <c r="D271" s="15" t="str">
        <f>VLOOKUP($A271,'MG Universe'!$A$2:$R$9993,4)</f>
        <v>E</v>
      </c>
      <c r="E271" s="15" t="str">
        <f>VLOOKUP($A271,'MG Universe'!$A$2:$R$9993,5)</f>
        <v>U</v>
      </c>
      <c r="F271" s="16" t="str">
        <f>VLOOKUP($A271,'MG Universe'!$A$2:$R$9993,6)</f>
        <v>EU</v>
      </c>
      <c r="G271" s="85">
        <f>VLOOKUP($A271,'MG Universe'!$A$2:$R$9993,7)</f>
        <v>42725</v>
      </c>
      <c r="H271" s="18">
        <f>VLOOKUP($A271,'MG Universe'!$A$2:$R$9993,8)</f>
        <v>120.79</v>
      </c>
      <c r="I271" s="18">
        <f>VLOOKUP($A271,'MG Universe'!$A$2:$R$9993,9)</f>
        <v>88.63</v>
      </c>
      <c r="J271" s="19">
        <f>VLOOKUP($A271,'MG Universe'!$A$2:$R$9993,10)</f>
        <v>0.73380000000000001</v>
      </c>
      <c r="K271" s="86">
        <f>VLOOKUP($A271,'MG Universe'!$A$2:$R$9993,11)</f>
        <v>21.25</v>
      </c>
      <c r="L271" s="19">
        <f>VLOOKUP($A271,'MG Universe'!$A$2:$R$9993,12)</f>
        <v>1.49E-2</v>
      </c>
      <c r="M271" s="87">
        <f>VLOOKUP($A271,'MG Universe'!$A$2:$R$9993,13)</f>
        <v>0.9</v>
      </c>
      <c r="N271" s="88">
        <f>VLOOKUP($A271,'MG Universe'!$A$2:$R$9993,14)</f>
        <v>1.02</v>
      </c>
      <c r="O271" s="18">
        <f>VLOOKUP($A271,'MG Universe'!$A$2:$R$9993,15)</f>
        <v>-37</v>
      </c>
      <c r="P271" s="19">
        <f>VLOOKUP($A271,'MG Universe'!$A$2:$R$9993,16)</f>
        <v>6.3799999999999996E-2</v>
      </c>
      <c r="Q271" s="89">
        <f>VLOOKUP($A271,'MG Universe'!$A$2:$R$9993,17)</f>
        <v>5</v>
      </c>
      <c r="R271" s="18">
        <f>VLOOKUP($A271,'MG Universe'!$A$2:$R$9993,18)</f>
        <v>60.54</v>
      </c>
    </row>
    <row r="272" spans="1:18" x14ac:dyDescent="0.55000000000000004">
      <c r="A272" s="15" t="s">
        <v>640</v>
      </c>
      <c r="B272" s="127" t="str">
        <f>VLOOKUP($A272,'MG Universe'!$A$2:$R$9993,2)</f>
        <v>Loews Corporation</v>
      </c>
      <c r="C272" s="15" t="str">
        <f>VLOOKUP($A272,'MG Universe'!$A$2:$R$9993,3)</f>
        <v>F</v>
      </c>
      <c r="D272" s="15" t="str">
        <f>VLOOKUP($A272,'MG Universe'!$A$2:$R$9993,4)</f>
        <v>S</v>
      </c>
      <c r="E272" s="15" t="str">
        <f>VLOOKUP($A272,'MG Universe'!$A$2:$R$9993,5)</f>
        <v>O</v>
      </c>
      <c r="F272" s="16" t="str">
        <f>VLOOKUP($A272,'MG Universe'!$A$2:$R$9993,6)</f>
        <v>SO</v>
      </c>
      <c r="G272" s="85">
        <f>VLOOKUP($A272,'MG Universe'!$A$2:$R$9993,7)</f>
        <v>42779</v>
      </c>
      <c r="H272" s="18">
        <f>VLOOKUP($A272,'MG Universe'!$A$2:$R$9993,8)</f>
        <v>0</v>
      </c>
      <c r="I272" s="18">
        <f>VLOOKUP($A272,'MG Universe'!$A$2:$R$9993,9)</f>
        <v>46.98</v>
      </c>
      <c r="J272" s="19" t="str">
        <f>VLOOKUP($A272,'MG Universe'!$A$2:$R$9993,10)</f>
        <v>N/A</v>
      </c>
      <c r="K272" s="86">
        <f>VLOOKUP($A272,'MG Universe'!$A$2:$R$9993,11)</f>
        <v>34.54</v>
      </c>
      <c r="L272" s="19">
        <f>VLOOKUP($A272,'MG Universe'!$A$2:$R$9993,12)</f>
        <v>5.3E-3</v>
      </c>
      <c r="M272" s="87">
        <f>VLOOKUP($A272,'MG Universe'!$A$2:$R$9993,13)</f>
        <v>0.7</v>
      </c>
      <c r="N272" s="88" t="str">
        <f>VLOOKUP($A272,'MG Universe'!$A$2:$R$9993,14)</f>
        <v>N/A</v>
      </c>
      <c r="O272" s="18" t="str">
        <f>VLOOKUP($A272,'MG Universe'!$A$2:$R$9993,15)</f>
        <v>N/A</v>
      </c>
      <c r="P272" s="19">
        <f>VLOOKUP($A272,'MG Universe'!$A$2:$R$9993,16)</f>
        <v>0.13020000000000001</v>
      </c>
      <c r="Q272" s="89">
        <f>VLOOKUP($A272,'MG Universe'!$A$2:$R$9993,17)</f>
        <v>1</v>
      </c>
      <c r="R272" s="18">
        <f>VLOOKUP($A272,'MG Universe'!$A$2:$R$9993,18)</f>
        <v>45.27</v>
      </c>
    </row>
    <row r="273" spans="1:18" x14ac:dyDescent="0.55000000000000004">
      <c r="A273" s="15" t="s">
        <v>642</v>
      </c>
      <c r="B273" s="127" t="str">
        <f>VLOOKUP($A273,'MG Universe'!$A$2:$R$9993,2)</f>
        <v>L Brands Inc</v>
      </c>
      <c r="C273" s="15" t="str">
        <f>VLOOKUP($A273,'MG Universe'!$A$2:$R$9993,3)</f>
        <v>B</v>
      </c>
      <c r="D273" s="15" t="str">
        <f>VLOOKUP($A273,'MG Universe'!$A$2:$R$9993,4)</f>
        <v>E</v>
      </c>
      <c r="E273" s="15" t="str">
        <f>VLOOKUP($A273,'MG Universe'!$A$2:$R$9993,5)</f>
        <v>U</v>
      </c>
      <c r="F273" s="16" t="str">
        <f>VLOOKUP($A273,'MG Universe'!$A$2:$R$9993,6)</f>
        <v>EU</v>
      </c>
      <c r="G273" s="85">
        <f>VLOOKUP($A273,'MG Universe'!$A$2:$R$9993,7)</f>
        <v>42579</v>
      </c>
      <c r="H273" s="18">
        <f>VLOOKUP($A273,'MG Universe'!$A$2:$R$9993,8)</f>
        <v>91.04</v>
      </c>
      <c r="I273" s="18">
        <f>VLOOKUP($A273,'MG Universe'!$A$2:$R$9993,9)</f>
        <v>52.62</v>
      </c>
      <c r="J273" s="19">
        <f>VLOOKUP($A273,'MG Universe'!$A$2:$R$9993,10)</f>
        <v>0.57799999999999996</v>
      </c>
      <c r="K273" s="86">
        <f>VLOOKUP($A273,'MG Universe'!$A$2:$R$9993,11)</f>
        <v>14.74</v>
      </c>
      <c r="L273" s="19">
        <f>VLOOKUP($A273,'MG Universe'!$A$2:$R$9993,12)</f>
        <v>3.9899999999999998E-2</v>
      </c>
      <c r="M273" s="87">
        <f>VLOOKUP($A273,'MG Universe'!$A$2:$R$9993,13)</f>
        <v>0.8</v>
      </c>
      <c r="N273" s="88">
        <f>VLOOKUP($A273,'MG Universe'!$A$2:$R$9993,14)</f>
        <v>1.86</v>
      </c>
      <c r="O273" s="18">
        <f>VLOOKUP($A273,'MG Universe'!$A$2:$R$9993,15)</f>
        <v>-18.850000000000001</v>
      </c>
      <c r="P273" s="19">
        <f>VLOOKUP($A273,'MG Universe'!$A$2:$R$9993,16)</f>
        <v>3.1199999999999999E-2</v>
      </c>
      <c r="Q273" s="89">
        <f>VLOOKUP($A273,'MG Universe'!$A$2:$R$9993,17)</f>
        <v>6</v>
      </c>
      <c r="R273" s="18">
        <f>VLOOKUP($A273,'MG Universe'!$A$2:$R$9993,18)</f>
        <v>0</v>
      </c>
    </row>
    <row r="274" spans="1:18" x14ac:dyDescent="0.55000000000000004">
      <c r="A274" s="15" t="s">
        <v>644</v>
      </c>
      <c r="B274" s="127" t="str">
        <f>VLOOKUP($A274,'MG Universe'!$A$2:$R$9993,2)</f>
        <v>Leggett &amp; Platt, Inc.</v>
      </c>
      <c r="C274" s="15" t="str">
        <f>VLOOKUP($A274,'MG Universe'!$A$2:$R$9993,3)</f>
        <v>B</v>
      </c>
      <c r="D274" s="15" t="str">
        <f>VLOOKUP($A274,'MG Universe'!$A$2:$R$9993,4)</f>
        <v>E</v>
      </c>
      <c r="E274" s="15" t="str">
        <f>VLOOKUP($A274,'MG Universe'!$A$2:$R$9993,5)</f>
        <v>F</v>
      </c>
      <c r="F274" s="16" t="str">
        <f>VLOOKUP($A274,'MG Universe'!$A$2:$R$9993,6)</f>
        <v>EF</v>
      </c>
      <c r="G274" s="85">
        <f>VLOOKUP($A274,'MG Universe'!$A$2:$R$9993,7)</f>
        <v>42607</v>
      </c>
      <c r="H274" s="18">
        <f>VLOOKUP($A274,'MG Universe'!$A$2:$R$9993,8)</f>
        <v>50.91</v>
      </c>
      <c r="I274" s="18">
        <f>VLOOKUP($A274,'MG Universe'!$A$2:$R$9993,9)</f>
        <v>49.18</v>
      </c>
      <c r="J274" s="19">
        <f>VLOOKUP($A274,'MG Universe'!$A$2:$R$9993,10)</f>
        <v>0.96599999999999997</v>
      </c>
      <c r="K274" s="86">
        <f>VLOOKUP($A274,'MG Universe'!$A$2:$R$9993,11)</f>
        <v>25.48</v>
      </c>
      <c r="L274" s="19">
        <f>VLOOKUP($A274,'MG Universe'!$A$2:$R$9993,12)</f>
        <v>2.64E-2</v>
      </c>
      <c r="M274" s="87">
        <f>VLOOKUP($A274,'MG Universe'!$A$2:$R$9993,13)</f>
        <v>1</v>
      </c>
      <c r="N274" s="88">
        <f>VLOOKUP($A274,'MG Universe'!$A$2:$R$9993,14)</f>
        <v>1.97</v>
      </c>
      <c r="O274" s="18">
        <f>VLOOKUP($A274,'MG Universe'!$A$2:$R$9993,15)</f>
        <v>-4.2</v>
      </c>
      <c r="P274" s="19">
        <f>VLOOKUP($A274,'MG Universe'!$A$2:$R$9993,16)</f>
        <v>8.4900000000000003E-2</v>
      </c>
      <c r="Q274" s="89">
        <f>VLOOKUP($A274,'MG Universe'!$A$2:$R$9993,17)</f>
        <v>20</v>
      </c>
      <c r="R274" s="18">
        <f>VLOOKUP($A274,'MG Universe'!$A$2:$R$9993,18)</f>
        <v>21.85</v>
      </c>
    </row>
    <row r="275" spans="1:18" x14ac:dyDescent="0.55000000000000004">
      <c r="A275" s="15" t="s">
        <v>64</v>
      </c>
      <c r="B275" s="127" t="str">
        <f>VLOOKUP($A275,'MG Universe'!$A$2:$R$9993,2)</f>
        <v>Lennar Corporation</v>
      </c>
      <c r="C275" s="15" t="str">
        <f>VLOOKUP($A275,'MG Universe'!$A$2:$R$9993,3)</f>
        <v>B+</v>
      </c>
      <c r="D275" s="15" t="str">
        <f>VLOOKUP($A275,'MG Universe'!$A$2:$R$9993,4)</f>
        <v>E</v>
      </c>
      <c r="E275" s="15" t="str">
        <f>VLOOKUP($A275,'MG Universe'!$A$2:$R$9993,5)</f>
        <v>U</v>
      </c>
      <c r="F275" s="16" t="str">
        <f>VLOOKUP($A275,'MG Universe'!$A$2:$R$9993,6)</f>
        <v>EU</v>
      </c>
      <c r="G275" s="85">
        <f>VLOOKUP($A275,'MG Universe'!$A$2:$R$9993,7)</f>
        <v>42693</v>
      </c>
      <c r="H275" s="18">
        <f>VLOOKUP($A275,'MG Universe'!$A$2:$R$9993,8)</f>
        <v>125.38</v>
      </c>
      <c r="I275" s="18">
        <f>VLOOKUP($A275,'MG Universe'!$A$2:$R$9993,9)</f>
        <v>48.79</v>
      </c>
      <c r="J275" s="19">
        <f>VLOOKUP($A275,'MG Universe'!$A$2:$R$9993,10)</f>
        <v>0.3891</v>
      </c>
      <c r="K275" s="86">
        <f>VLOOKUP($A275,'MG Universe'!$A$2:$R$9993,11)</f>
        <v>14.97</v>
      </c>
      <c r="L275" s="19">
        <f>VLOOKUP($A275,'MG Universe'!$A$2:$R$9993,12)</f>
        <v>3.3E-3</v>
      </c>
      <c r="M275" s="87">
        <f>VLOOKUP($A275,'MG Universe'!$A$2:$R$9993,13)</f>
        <v>1.3</v>
      </c>
      <c r="N275" s="88">
        <f>VLOOKUP($A275,'MG Universe'!$A$2:$R$9993,14)</f>
        <v>5.14</v>
      </c>
      <c r="O275" s="18">
        <f>VLOOKUP($A275,'MG Universe'!$A$2:$R$9993,15)</f>
        <v>11.5</v>
      </c>
      <c r="P275" s="19">
        <f>VLOOKUP($A275,'MG Universe'!$A$2:$R$9993,16)</f>
        <v>3.2300000000000002E-2</v>
      </c>
      <c r="Q275" s="89">
        <f>VLOOKUP($A275,'MG Universe'!$A$2:$R$9993,17)</f>
        <v>0</v>
      </c>
      <c r="R275" s="18">
        <f>VLOOKUP($A275,'MG Universe'!$A$2:$R$9993,18)</f>
        <v>49.83</v>
      </c>
    </row>
    <row r="276" spans="1:18" x14ac:dyDescent="0.55000000000000004">
      <c r="A276" s="15" t="s">
        <v>646</v>
      </c>
      <c r="B276" s="127" t="str">
        <f>VLOOKUP($A276,'MG Universe'!$A$2:$R$9993,2)</f>
        <v>Laboratory Corp. of America Holdings</v>
      </c>
      <c r="C276" s="15" t="str">
        <f>VLOOKUP($A276,'MG Universe'!$A$2:$R$9993,3)</f>
        <v>D</v>
      </c>
      <c r="D276" s="15" t="str">
        <f>VLOOKUP($A276,'MG Universe'!$A$2:$R$9993,4)</f>
        <v>S</v>
      </c>
      <c r="E276" s="15" t="str">
        <f>VLOOKUP($A276,'MG Universe'!$A$2:$R$9993,5)</f>
        <v>O</v>
      </c>
      <c r="F276" s="16" t="str">
        <f>VLOOKUP($A276,'MG Universe'!$A$2:$R$9993,6)</f>
        <v>SO</v>
      </c>
      <c r="G276" s="85">
        <f>VLOOKUP($A276,'MG Universe'!$A$2:$R$9993,7)</f>
        <v>42563</v>
      </c>
      <c r="H276" s="18">
        <f>VLOOKUP($A276,'MG Universe'!$A$2:$R$9993,8)</f>
        <v>95.69</v>
      </c>
      <c r="I276" s="18">
        <f>VLOOKUP($A276,'MG Universe'!$A$2:$R$9993,9)</f>
        <v>142.26</v>
      </c>
      <c r="J276" s="19">
        <f>VLOOKUP($A276,'MG Universe'!$A$2:$R$9993,10)</f>
        <v>1.4866999999999999</v>
      </c>
      <c r="K276" s="86">
        <f>VLOOKUP($A276,'MG Universe'!$A$2:$R$9993,11)</f>
        <v>21.95</v>
      </c>
      <c r="L276" s="19">
        <f>VLOOKUP($A276,'MG Universe'!$A$2:$R$9993,12)</f>
        <v>0</v>
      </c>
      <c r="M276" s="87">
        <f>VLOOKUP($A276,'MG Universe'!$A$2:$R$9993,13)</f>
        <v>0.9</v>
      </c>
      <c r="N276" s="88">
        <f>VLOOKUP($A276,'MG Universe'!$A$2:$R$9993,14)</f>
        <v>1.67</v>
      </c>
      <c r="O276" s="18">
        <f>VLOOKUP($A276,'MG Universe'!$A$2:$R$9993,15)</f>
        <v>-62.73</v>
      </c>
      <c r="P276" s="19">
        <f>VLOOKUP($A276,'MG Universe'!$A$2:$R$9993,16)</f>
        <v>6.7299999999999999E-2</v>
      </c>
      <c r="Q276" s="89">
        <f>VLOOKUP($A276,'MG Universe'!$A$2:$R$9993,17)</f>
        <v>0</v>
      </c>
      <c r="R276" s="18">
        <f>VLOOKUP($A276,'MG Universe'!$A$2:$R$9993,18)</f>
        <v>99.64</v>
      </c>
    </row>
    <row r="277" spans="1:18" x14ac:dyDescent="0.55000000000000004">
      <c r="A277" s="15" t="s">
        <v>1558</v>
      </c>
      <c r="B277" s="127" t="str">
        <f>VLOOKUP($A277,'MG Universe'!$A$2:$R$9993,2)</f>
        <v>Laboratory Corp. of America Holdings</v>
      </c>
      <c r="C277" s="15" t="str">
        <f>VLOOKUP($A277,'MG Universe'!$A$2:$R$9993,3)</f>
        <v>D</v>
      </c>
      <c r="D277" s="15" t="str">
        <f>VLOOKUP($A277,'MG Universe'!$A$2:$R$9993,4)</f>
        <v>S</v>
      </c>
      <c r="E277" s="15" t="str">
        <f>VLOOKUP($A277,'MG Universe'!$A$2:$R$9993,5)</f>
        <v>O</v>
      </c>
      <c r="F277" s="16" t="str">
        <f>VLOOKUP($A277,'MG Universe'!$A$2:$R$9993,6)</f>
        <v>SO</v>
      </c>
      <c r="G277" s="85">
        <f>VLOOKUP($A277,'MG Universe'!$A$2:$R$9993,7)</f>
        <v>42563</v>
      </c>
      <c r="H277" s="18">
        <f>VLOOKUP($A277,'MG Universe'!$A$2:$R$9993,8)</f>
        <v>95.69</v>
      </c>
      <c r="I277" s="18">
        <f>VLOOKUP($A277,'MG Universe'!$A$2:$R$9993,9)</f>
        <v>142.26</v>
      </c>
      <c r="J277" s="19">
        <f>VLOOKUP($A277,'MG Universe'!$A$2:$R$9993,10)</f>
        <v>1.4866999999999999</v>
      </c>
      <c r="K277" s="86">
        <f>VLOOKUP($A277,'MG Universe'!$A$2:$R$9993,11)</f>
        <v>21.95</v>
      </c>
      <c r="L277" s="19">
        <f>VLOOKUP($A277,'MG Universe'!$A$2:$R$9993,12)</f>
        <v>0</v>
      </c>
      <c r="M277" s="87">
        <f>VLOOKUP($A277,'MG Universe'!$A$2:$R$9993,13)</f>
        <v>0.9</v>
      </c>
      <c r="N277" s="88">
        <f>VLOOKUP($A277,'MG Universe'!$A$2:$R$9993,14)</f>
        <v>1.67</v>
      </c>
      <c r="O277" s="18">
        <f>VLOOKUP($A277,'MG Universe'!$A$2:$R$9993,15)</f>
        <v>-62.73</v>
      </c>
      <c r="P277" s="19">
        <f>VLOOKUP($A277,'MG Universe'!$A$2:$R$9993,16)</f>
        <v>6.7299999999999999E-2</v>
      </c>
      <c r="Q277" s="89">
        <f>VLOOKUP($A277,'MG Universe'!$A$2:$R$9993,17)</f>
        <v>0</v>
      </c>
      <c r="R277" s="18">
        <f>VLOOKUP($A277,'MG Universe'!$A$2:$R$9993,18)</f>
        <v>99.64</v>
      </c>
    </row>
    <row r="278" spans="1:18" x14ac:dyDescent="0.55000000000000004">
      <c r="A278" s="15" t="s">
        <v>648</v>
      </c>
      <c r="B278" s="127" t="str">
        <f>VLOOKUP($A278,'MG Universe'!$A$2:$R$9993,2)</f>
        <v>L3 Technologies Inc</v>
      </c>
      <c r="C278" s="15" t="str">
        <f>VLOOKUP($A278,'MG Universe'!$A$2:$R$9993,3)</f>
        <v>F</v>
      </c>
      <c r="D278" s="15" t="str">
        <f>VLOOKUP($A278,'MG Universe'!$A$2:$R$9993,4)</f>
        <v>S</v>
      </c>
      <c r="E278" s="15" t="str">
        <f>VLOOKUP($A278,'MG Universe'!$A$2:$R$9993,5)</f>
        <v>O</v>
      </c>
      <c r="F278" s="16" t="str">
        <f>VLOOKUP($A278,'MG Universe'!$A$2:$R$9993,6)</f>
        <v>SO</v>
      </c>
      <c r="G278" s="85">
        <f>VLOOKUP($A278,'MG Universe'!$A$2:$R$9993,7)</f>
        <v>42563</v>
      </c>
      <c r="H278" s="18">
        <f>VLOOKUP($A278,'MG Universe'!$A$2:$R$9993,8)</f>
        <v>0</v>
      </c>
      <c r="I278" s="18">
        <f>VLOOKUP($A278,'MG Universe'!$A$2:$R$9993,9)</f>
        <v>168.32</v>
      </c>
      <c r="J278" s="19" t="str">
        <f>VLOOKUP($A278,'MG Universe'!$A$2:$R$9993,10)</f>
        <v>N/A</v>
      </c>
      <c r="K278" s="86">
        <f>VLOOKUP($A278,'MG Universe'!$A$2:$R$9993,11)</f>
        <v>33.729999999999997</v>
      </c>
      <c r="L278" s="19">
        <f>VLOOKUP($A278,'MG Universe'!$A$2:$R$9993,12)</f>
        <v>1.5699999999999999E-2</v>
      </c>
      <c r="M278" s="87">
        <f>VLOOKUP($A278,'MG Universe'!$A$2:$R$9993,13)</f>
        <v>1.1000000000000001</v>
      </c>
      <c r="N278" s="88">
        <f>VLOOKUP($A278,'MG Universe'!$A$2:$R$9993,14)</f>
        <v>1.52</v>
      </c>
      <c r="O278" s="18">
        <f>VLOOKUP($A278,'MG Universe'!$A$2:$R$9993,15)</f>
        <v>-43.92</v>
      </c>
      <c r="P278" s="19">
        <f>VLOOKUP($A278,'MG Universe'!$A$2:$R$9993,16)</f>
        <v>0.12620000000000001</v>
      </c>
      <c r="Q278" s="89">
        <f>VLOOKUP($A278,'MG Universe'!$A$2:$R$9993,17)</f>
        <v>13</v>
      </c>
      <c r="R278" s="18">
        <f>VLOOKUP($A278,'MG Universe'!$A$2:$R$9993,18)</f>
        <v>99.03</v>
      </c>
    </row>
    <row r="279" spans="1:18" x14ac:dyDescent="0.55000000000000004">
      <c r="A279" s="15" t="s">
        <v>649</v>
      </c>
      <c r="B279" s="127" t="str">
        <f>VLOOKUP($A279,'MG Universe'!$A$2:$R$9993,2)</f>
        <v>Linear Technology Corporation</v>
      </c>
      <c r="C279" s="15" t="str">
        <f>VLOOKUP($A279,'MG Universe'!$A$2:$R$9993,3)</f>
        <v>B-</v>
      </c>
      <c r="D279" s="15" t="str">
        <f>VLOOKUP($A279,'MG Universe'!$A$2:$R$9993,4)</f>
        <v>E</v>
      </c>
      <c r="E279" s="15" t="str">
        <f>VLOOKUP($A279,'MG Universe'!$A$2:$R$9993,5)</f>
        <v>O</v>
      </c>
      <c r="F279" s="16" t="str">
        <f>VLOOKUP($A279,'MG Universe'!$A$2:$R$9993,6)</f>
        <v>EO</v>
      </c>
      <c r="G279" s="85">
        <f>VLOOKUP($A279,'MG Universe'!$A$2:$R$9993,7)</f>
        <v>42563</v>
      </c>
      <c r="H279" s="18">
        <f>VLOOKUP($A279,'MG Universe'!$A$2:$R$9993,8)</f>
        <v>19.97</v>
      </c>
      <c r="I279" s="18">
        <f>VLOOKUP($A279,'MG Universe'!$A$2:$R$9993,9)</f>
        <v>64.58</v>
      </c>
      <c r="J279" s="19">
        <f>VLOOKUP($A279,'MG Universe'!$A$2:$R$9993,10)</f>
        <v>3.2339000000000002</v>
      </c>
      <c r="K279" s="86">
        <f>VLOOKUP($A279,'MG Universe'!$A$2:$R$9993,11)</f>
        <v>32.950000000000003</v>
      </c>
      <c r="L279" s="19">
        <f>VLOOKUP($A279,'MG Universe'!$A$2:$R$9993,12)</f>
        <v>1.89E-2</v>
      </c>
      <c r="M279" s="87">
        <f>VLOOKUP($A279,'MG Universe'!$A$2:$R$9993,13)</f>
        <v>1.1000000000000001</v>
      </c>
      <c r="N279" s="88">
        <f>VLOOKUP($A279,'MG Universe'!$A$2:$R$9993,14)</f>
        <v>9.8000000000000007</v>
      </c>
      <c r="O279" s="18">
        <f>VLOOKUP($A279,'MG Universe'!$A$2:$R$9993,15)</f>
        <v>5.67</v>
      </c>
      <c r="P279" s="19">
        <f>VLOOKUP($A279,'MG Universe'!$A$2:$R$9993,16)</f>
        <v>0.1222</v>
      </c>
      <c r="Q279" s="89">
        <f>VLOOKUP($A279,'MG Universe'!$A$2:$R$9993,17)</f>
        <v>20</v>
      </c>
      <c r="R279" s="18">
        <f>VLOOKUP($A279,'MG Universe'!$A$2:$R$9993,18)</f>
        <v>17.84</v>
      </c>
    </row>
    <row r="280" spans="1:18" x14ac:dyDescent="0.55000000000000004">
      <c r="A280" s="15" t="s">
        <v>651</v>
      </c>
      <c r="B280" s="127" t="str">
        <f>VLOOKUP($A280,'MG Universe'!$A$2:$R$9993,2)</f>
        <v>Eli Lilly and Co</v>
      </c>
      <c r="C280" s="15" t="str">
        <f>VLOOKUP($A280,'MG Universe'!$A$2:$R$9993,3)</f>
        <v>D+</v>
      </c>
      <c r="D280" s="15" t="str">
        <f>VLOOKUP($A280,'MG Universe'!$A$2:$R$9993,4)</f>
        <v>S</v>
      </c>
      <c r="E280" s="15" t="str">
        <f>VLOOKUP($A280,'MG Universe'!$A$2:$R$9993,5)</f>
        <v>O</v>
      </c>
      <c r="F280" s="16" t="str">
        <f>VLOOKUP($A280,'MG Universe'!$A$2:$R$9993,6)</f>
        <v>SO</v>
      </c>
      <c r="G280" s="85">
        <f>VLOOKUP($A280,'MG Universe'!$A$2:$R$9993,7)</f>
        <v>42558</v>
      </c>
      <c r="H280" s="18">
        <f>VLOOKUP($A280,'MG Universe'!$A$2:$R$9993,8)</f>
        <v>12.24</v>
      </c>
      <c r="I280" s="18">
        <f>VLOOKUP($A280,'MG Universe'!$A$2:$R$9993,9)</f>
        <v>82.81</v>
      </c>
      <c r="J280" s="19">
        <f>VLOOKUP($A280,'MG Universe'!$A$2:$R$9993,10)</f>
        <v>6.7655000000000003</v>
      </c>
      <c r="K280" s="86">
        <f>VLOOKUP($A280,'MG Universe'!$A$2:$R$9993,11)</f>
        <v>27.24</v>
      </c>
      <c r="L280" s="19">
        <f>VLOOKUP($A280,'MG Universe'!$A$2:$R$9993,12)</f>
        <v>2.4299999999999999E-2</v>
      </c>
      <c r="M280" s="87">
        <f>VLOOKUP($A280,'MG Universe'!$A$2:$R$9993,13)</f>
        <v>0.3</v>
      </c>
      <c r="N280" s="88">
        <f>VLOOKUP($A280,'MG Universe'!$A$2:$R$9993,14)</f>
        <v>1.6</v>
      </c>
      <c r="O280" s="18">
        <f>VLOOKUP($A280,'MG Universe'!$A$2:$R$9993,15)</f>
        <v>-7.49</v>
      </c>
      <c r="P280" s="19">
        <f>VLOOKUP($A280,'MG Universe'!$A$2:$R$9993,16)</f>
        <v>9.3700000000000006E-2</v>
      </c>
      <c r="Q280" s="89">
        <f>VLOOKUP($A280,'MG Universe'!$A$2:$R$9993,17)</f>
        <v>2</v>
      </c>
      <c r="R280" s="18">
        <f>VLOOKUP($A280,'MG Universe'!$A$2:$R$9993,18)</f>
        <v>32.78</v>
      </c>
    </row>
    <row r="281" spans="1:18" x14ac:dyDescent="0.55000000000000004">
      <c r="A281" s="15" t="s">
        <v>655</v>
      </c>
      <c r="B281" s="127" t="str">
        <f>VLOOKUP($A281,'MG Universe'!$A$2:$R$9993,2)</f>
        <v>Lockheed Martin Corporation</v>
      </c>
      <c r="C281" s="15" t="str">
        <f>VLOOKUP($A281,'MG Universe'!$A$2:$R$9993,3)</f>
        <v>D</v>
      </c>
      <c r="D281" s="15" t="str">
        <f>VLOOKUP($A281,'MG Universe'!$A$2:$R$9993,4)</f>
        <v>S</v>
      </c>
      <c r="E281" s="15" t="str">
        <f>VLOOKUP($A281,'MG Universe'!$A$2:$R$9993,5)</f>
        <v>O</v>
      </c>
      <c r="F281" s="16" t="str">
        <f>VLOOKUP($A281,'MG Universe'!$A$2:$R$9993,6)</f>
        <v>SO</v>
      </c>
      <c r="G281" s="85">
        <f>VLOOKUP($A281,'MG Universe'!$A$2:$R$9993,7)</f>
        <v>42531</v>
      </c>
      <c r="H281" s="18">
        <f>VLOOKUP($A281,'MG Universe'!$A$2:$R$9993,8)</f>
        <v>213.93</v>
      </c>
      <c r="I281" s="18">
        <f>VLOOKUP($A281,'MG Universe'!$A$2:$R$9993,9)</f>
        <v>266.58</v>
      </c>
      <c r="J281" s="19">
        <f>VLOOKUP($A281,'MG Universe'!$A$2:$R$9993,10)</f>
        <v>1.2461</v>
      </c>
      <c r="K281" s="86">
        <f>VLOOKUP($A281,'MG Universe'!$A$2:$R$9993,11)</f>
        <v>24.32</v>
      </c>
      <c r="L281" s="19">
        <f>VLOOKUP($A281,'MG Universe'!$A$2:$R$9993,12)</f>
        <v>2.3599999999999999E-2</v>
      </c>
      <c r="M281" s="87">
        <f>VLOOKUP($A281,'MG Universe'!$A$2:$R$9993,13)</f>
        <v>0.7</v>
      </c>
      <c r="N281" s="88">
        <f>VLOOKUP($A281,'MG Universe'!$A$2:$R$9993,14)</f>
        <v>1.06</v>
      </c>
      <c r="O281" s="18">
        <f>VLOOKUP($A281,'MG Universe'!$A$2:$R$9993,15)</f>
        <v>-101.41</v>
      </c>
      <c r="P281" s="19">
        <f>VLOOKUP($A281,'MG Universe'!$A$2:$R$9993,16)</f>
        <v>7.9100000000000004E-2</v>
      </c>
      <c r="Q281" s="89">
        <f>VLOOKUP($A281,'MG Universe'!$A$2:$R$9993,17)</f>
        <v>14</v>
      </c>
      <c r="R281" s="18">
        <f>VLOOKUP($A281,'MG Universe'!$A$2:$R$9993,18)</f>
        <v>52.34</v>
      </c>
    </row>
    <row r="282" spans="1:18" x14ac:dyDescent="0.55000000000000004">
      <c r="A282" s="15" t="s">
        <v>657</v>
      </c>
      <c r="B282" s="127" t="str">
        <f>VLOOKUP($A282,'MG Universe'!$A$2:$R$9993,2)</f>
        <v>Lincoln National Corporation</v>
      </c>
      <c r="C282" s="15" t="str">
        <f>VLOOKUP($A282,'MG Universe'!$A$2:$R$9993,3)</f>
        <v>B+</v>
      </c>
      <c r="D282" s="15" t="str">
        <f>VLOOKUP($A282,'MG Universe'!$A$2:$R$9993,4)</f>
        <v>E</v>
      </c>
      <c r="E282" s="15" t="str">
        <f>VLOOKUP($A282,'MG Universe'!$A$2:$R$9993,5)</f>
        <v>U</v>
      </c>
      <c r="F282" s="16" t="str">
        <f>VLOOKUP($A282,'MG Universe'!$A$2:$R$9993,6)</f>
        <v>EU</v>
      </c>
      <c r="G282" s="85">
        <f>VLOOKUP($A282,'MG Universe'!$A$2:$R$9993,7)</f>
        <v>42510</v>
      </c>
      <c r="H282" s="18">
        <f>VLOOKUP($A282,'MG Universe'!$A$2:$R$9993,8)</f>
        <v>198.66</v>
      </c>
      <c r="I282" s="18">
        <f>VLOOKUP($A282,'MG Universe'!$A$2:$R$9993,9)</f>
        <v>70.16</v>
      </c>
      <c r="J282" s="19">
        <f>VLOOKUP($A282,'MG Universe'!$A$2:$R$9993,10)</f>
        <v>0.35320000000000001</v>
      </c>
      <c r="K282" s="86">
        <f>VLOOKUP($A282,'MG Universe'!$A$2:$R$9993,11)</f>
        <v>13.6</v>
      </c>
      <c r="L282" s="19">
        <f>VLOOKUP($A282,'MG Universe'!$A$2:$R$9993,12)</f>
        <v>1.5699999999999999E-2</v>
      </c>
      <c r="M282" s="87">
        <f>VLOOKUP($A282,'MG Universe'!$A$2:$R$9993,13)</f>
        <v>2.1</v>
      </c>
      <c r="N282" s="88" t="str">
        <f>VLOOKUP($A282,'MG Universe'!$A$2:$R$9993,14)</f>
        <v>N/A</v>
      </c>
      <c r="O282" s="18" t="str">
        <f>VLOOKUP($A282,'MG Universe'!$A$2:$R$9993,15)</f>
        <v>N/A</v>
      </c>
      <c r="P282" s="19">
        <f>VLOOKUP($A282,'MG Universe'!$A$2:$R$9993,16)</f>
        <v>2.5499999999999998E-2</v>
      </c>
      <c r="Q282" s="89">
        <f>VLOOKUP($A282,'MG Universe'!$A$2:$R$9993,17)</f>
        <v>7</v>
      </c>
      <c r="R282" s="18">
        <f>VLOOKUP($A282,'MG Universe'!$A$2:$R$9993,18)</f>
        <v>89.07</v>
      </c>
    </row>
    <row r="283" spans="1:18" x14ac:dyDescent="0.55000000000000004">
      <c r="A283" s="15" t="s">
        <v>1559</v>
      </c>
      <c r="B283" s="127" t="str">
        <f>VLOOKUP($A283,'MG Universe'!$A$2:$R$9993,2)</f>
        <v>Lincoln National Corporation</v>
      </c>
      <c r="C283" s="15" t="str">
        <f>VLOOKUP($A283,'MG Universe'!$A$2:$R$9993,3)</f>
        <v>B+</v>
      </c>
      <c r="D283" s="15" t="str">
        <f>VLOOKUP($A283,'MG Universe'!$A$2:$R$9993,4)</f>
        <v>E</v>
      </c>
      <c r="E283" s="15" t="str">
        <f>VLOOKUP($A283,'MG Universe'!$A$2:$R$9993,5)</f>
        <v>U</v>
      </c>
      <c r="F283" s="16" t="str">
        <f>VLOOKUP($A283,'MG Universe'!$A$2:$R$9993,6)</f>
        <v>EU</v>
      </c>
      <c r="G283" s="85">
        <f>VLOOKUP($A283,'MG Universe'!$A$2:$R$9993,7)</f>
        <v>42510</v>
      </c>
      <c r="H283" s="18">
        <f>VLOOKUP($A283,'MG Universe'!$A$2:$R$9993,8)</f>
        <v>198.66</v>
      </c>
      <c r="I283" s="18">
        <f>VLOOKUP($A283,'MG Universe'!$A$2:$R$9993,9)</f>
        <v>70.16</v>
      </c>
      <c r="J283" s="19">
        <f>VLOOKUP($A283,'MG Universe'!$A$2:$R$9993,10)</f>
        <v>0.35320000000000001</v>
      </c>
      <c r="K283" s="86">
        <f>VLOOKUP($A283,'MG Universe'!$A$2:$R$9993,11)</f>
        <v>13.6</v>
      </c>
      <c r="L283" s="19">
        <f>VLOOKUP($A283,'MG Universe'!$A$2:$R$9993,12)</f>
        <v>1.5699999999999999E-2</v>
      </c>
      <c r="M283" s="87">
        <f>VLOOKUP($A283,'MG Universe'!$A$2:$R$9993,13)</f>
        <v>2.1</v>
      </c>
      <c r="N283" s="88" t="str">
        <f>VLOOKUP($A283,'MG Universe'!$A$2:$R$9993,14)</f>
        <v>N/A</v>
      </c>
      <c r="O283" s="18" t="str">
        <f>VLOOKUP($A283,'MG Universe'!$A$2:$R$9993,15)</f>
        <v>N/A</v>
      </c>
      <c r="P283" s="19">
        <f>VLOOKUP($A283,'MG Universe'!$A$2:$R$9993,16)</f>
        <v>2.5499999999999998E-2</v>
      </c>
      <c r="Q283" s="89">
        <f>VLOOKUP($A283,'MG Universe'!$A$2:$R$9993,17)</f>
        <v>7</v>
      </c>
      <c r="R283" s="18">
        <f>VLOOKUP($A283,'MG Universe'!$A$2:$R$9993,18)</f>
        <v>89.07</v>
      </c>
    </row>
    <row r="284" spans="1:18" x14ac:dyDescent="0.55000000000000004">
      <c r="A284" s="15" t="s">
        <v>659</v>
      </c>
      <c r="B284" s="127" t="str">
        <f>VLOOKUP($A284,'MG Universe'!$A$2:$R$9993,2)</f>
        <v>Lowe's Companies, Inc.</v>
      </c>
      <c r="C284" s="15" t="str">
        <f>VLOOKUP($A284,'MG Universe'!$A$2:$R$9993,3)</f>
        <v>C-</v>
      </c>
      <c r="D284" s="15" t="str">
        <f>VLOOKUP($A284,'MG Universe'!$A$2:$R$9993,4)</f>
        <v>S</v>
      </c>
      <c r="E284" s="15" t="str">
        <f>VLOOKUP($A284,'MG Universe'!$A$2:$R$9993,5)</f>
        <v>F</v>
      </c>
      <c r="F284" s="16" t="str">
        <f>VLOOKUP($A284,'MG Universe'!$A$2:$R$9993,6)</f>
        <v>SF</v>
      </c>
      <c r="G284" s="85">
        <f>VLOOKUP($A284,'MG Universe'!$A$2:$R$9993,7)</f>
        <v>42377</v>
      </c>
      <c r="H284" s="18">
        <f>VLOOKUP($A284,'MG Universe'!$A$2:$R$9993,8)</f>
        <v>83.53</v>
      </c>
      <c r="I284" s="18">
        <f>VLOOKUP($A284,'MG Universe'!$A$2:$R$9993,9)</f>
        <v>74.37</v>
      </c>
      <c r="J284" s="19">
        <f>VLOOKUP($A284,'MG Universe'!$A$2:$R$9993,10)</f>
        <v>0.89029999999999998</v>
      </c>
      <c r="K284" s="86">
        <f>VLOOKUP($A284,'MG Universe'!$A$2:$R$9993,11)</f>
        <v>29.05</v>
      </c>
      <c r="L284" s="19">
        <f>VLOOKUP($A284,'MG Universe'!$A$2:$R$9993,12)</f>
        <v>1.44E-2</v>
      </c>
      <c r="M284" s="87">
        <f>VLOOKUP($A284,'MG Universe'!$A$2:$R$9993,13)</f>
        <v>1.3</v>
      </c>
      <c r="N284" s="88">
        <f>VLOOKUP($A284,'MG Universe'!$A$2:$R$9993,14)</f>
        <v>1.02</v>
      </c>
      <c r="O284" s="18">
        <f>VLOOKUP($A284,'MG Universe'!$A$2:$R$9993,15)</f>
        <v>-13.99</v>
      </c>
      <c r="P284" s="19">
        <f>VLOOKUP($A284,'MG Universe'!$A$2:$R$9993,16)</f>
        <v>0.1028</v>
      </c>
      <c r="Q284" s="89">
        <f>VLOOKUP($A284,'MG Universe'!$A$2:$R$9993,17)</f>
        <v>20</v>
      </c>
      <c r="R284" s="18">
        <f>VLOOKUP($A284,'MG Universe'!$A$2:$R$9993,18)</f>
        <v>25.82</v>
      </c>
    </row>
    <row r="285" spans="1:18" x14ac:dyDescent="0.55000000000000004">
      <c r="A285" s="15" t="s">
        <v>661</v>
      </c>
      <c r="B285" s="127" t="str">
        <f>VLOOKUP($A285,'MG Universe'!$A$2:$R$9993,2)</f>
        <v>Lam Research Corporation</v>
      </c>
      <c r="C285" s="15" t="str">
        <f>VLOOKUP($A285,'MG Universe'!$A$2:$R$9993,3)</f>
        <v>C</v>
      </c>
      <c r="D285" s="15" t="str">
        <f>VLOOKUP($A285,'MG Universe'!$A$2:$R$9993,4)</f>
        <v>E</v>
      </c>
      <c r="E285" s="15" t="str">
        <f>VLOOKUP($A285,'MG Universe'!$A$2:$R$9993,5)</f>
        <v>O</v>
      </c>
      <c r="F285" s="16" t="str">
        <f>VLOOKUP($A285,'MG Universe'!$A$2:$R$9993,6)</f>
        <v>EO</v>
      </c>
      <c r="G285" s="85">
        <f>VLOOKUP($A285,'MG Universe'!$A$2:$R$9993,7)</f>
        <v>42549</v>
      </c>
      <c r="H285" s="18">
        <f>VLOOKUP($A285,'MG Universe'!$A$2:$R$9993,8)</f>
        <v>87.34</v>
      </c>
      <c r="I285" s="18">
        <f>VLOOKUP($A285,'MG Universe'!$A$2:$R$9993,9)</f>
        <v>118.54</v>
      </c>
      <c r="J285" s="19">
        <f>VLOOKUP($A285,'MG Universe'!$A$2:$R$9993,10)</f>
        <v>1.3572</v>
      </c>
      <c r="K285" s="86">
        <f>VLOOKUP($A285,'MG Universe'!$A$2:$R$9993,11)</f>
        <v>32.119999999999997</v>
      </c>
      <c r="L285" s="19">
        <f>VLOOKUP($A285,'MG Universe'!$A$2:$R$9993,12)</f>
        <v>1.01E-2</v>
      </c>
      <c r="M285" s="87">
        <f>VLOOKUP($A285,'MG Universe'!$A$2:$R$9993,13)</f>
        <v>1.4</v>
      </c>
      <c r="N285" s="88">
        <f>VLOOKUP($A285,'MG Universe'!$A$2:$R$9993,14)</f>
        <v>2.96</v>
      </c>
      <c r="O285" s="18">
        <f>VLOOKUP($A285,'MG Universe'!$A$2:$R$9993,15)</f>
        <v>14.97</v>
      </c>
      <c r="P285" s="19">
        <f>VLOOKUP($A285,'MG Universe'!$A$2:$R$9993,16)</f>
        <v>0.1181</v>
      </c>
      <c r="Q285" s="89">
        <f>VLOOKUP($A285,'MG Universe'!$A$2:$R$9993,17)</f>
        <v>3</v>
      </c>
      <c r="R285" s="18">
        <f>VLOOKUP($A285,'MG Universe'!$A$2:$R$9993,18)</f>
        <v>65.83</v>
      </c>
    </row>
    <row r="286" spans="1:18" x14ac:dyDescent="0.55000000000000004">
      <c r="A286" s="15" t="s">
        <v>663</v>
      </c>
      <c r="B286" s="127" t="str">
        <f>VLOOKUP($A286,'MG Universe'!$A$2:$R$9993,2)</f>
        <v>Leucadia National Corp.</v>
      </c>
      <c r="C286" s="15" t="str">
        <f>VLOOKUP($A286,'MG Universe'!$A$2:$R$9993,3)</f>
        <v>F</v>
      </c>
      <c r="D286" s="15" t="str">
        <f>VLOOKUP($A286,'MG Universe'!$A$2:$R$9993,4)</f>
        <v>S</v>
      </c>
      <c r="E286" s="15" t="str">
        <f>VLOOKUP($A286,'MG Universe'!$A$2:$R$9993,5)</f>
        <v>O</v>
      </c>
      <c r="F286" s="16" t="str">
        <f>VLOOKUP($A286,'MG Universe'!$A$2:$R$9993,6)</f>
        <v>SO</v>
      </c>
      <c r="G286" s="85">
        <f>VLOOKUP($A286,'MG Universe'!$A$2:$R$9993,7)</f>
        <v>42569</v>
      </c>
      <c r="H286" s="18">
        <f>VLOOKUP($A286,'MG Universe'!$A$2:$R$9993,8)</f>
        <v>3.14</v>
      </c>
      <c r="I286" s="18">
        <f>VLOOKUP($A286,'MG Universe'!$A$2:$R$9993,9)</f>
        <v>26.62</v>
      </c>
      <c r="J286" s="19">
        <f>VLOOKUP($A286,'MG Universe'!$A$2:$R$9993,10)</f>
        <v>8.4777000000000005</v>
      </c>
      <c r="K286" s="86">
        <f>VLOOKUP($A286,'MG Universe'!$A$2:$R$9993,11)</f>
        <v>53.24</v>
      </c>
      <c r="L286" s="19">
        <f>VLOOKUP($A286,'MG Universe'!$A$2:$R$9993,12)</f>
        <v>9.4000000000000004E-3</v>
      </c>
      <c r="M286" s="87">
        <f>VLOOKUP($A286,'MG Universe'!$A$2:$R$9993,13)</f>
        <v>1.3</v>
      </c>
      <c r="N286" s="88">
        <f>VLOOKUP($A286,'MG Universe'!$A$2:$R$9993,14)</f>
        <v>1.37</v>
      </c>
      <c r="O286" s="18">
        <f>VLOOKUP($A286,'MG Universe'!$A$2:$R$9993,15)</f>
        <v>3.14</v>
      </c>
      <c r="P286" s="19">
        <f>VLOOKUP($A286,'MG Universe'!$A$2:$R$9993,16)</f>
        <v>0.22370000000000001</v>
      </c>
      <c r="Q286" s="89">
        <f>VLOOKUP($A286,'MG Universe'!$A$2:$R$9993,17)</f>
        <v>1</v>
      </c>
      <c r="R286" s="18">
        <f>VLOOKUP($A286,'MG Universe'!$A$2:$R$9993,18)</f>
        <v>9.0299999999999994</v>
      </c>
    </row>
    <row r="287" spans="1:18" x14ac:dyDescent="0.55000000000000004">
      <c r="A287" s="15" t="s">
        <v>665</v>
      </c>
      <c r="B287" s="127" t="str">
        <f>VLOOKUP($A287,'MG Universe'!$A$2:$R$9993,2)</f>
        <v>Southwest Airlines Co</v>
      </c>
      <c r="C287" s="15" t="str">
        <f>VLOOKUP($A287,'MG Universe'!$A$2:$R$9993,3)</f>
        <v>D+</v>
      </c>
      <c r="D287" s="15" t="str">
        <f>VLOOKUP($A287,'MG Universe'!$A$2:$R$9993,4)</f>
        <v>S</v>
      </c>
      <c r="E287" s="15" t="str">
        <f>VLOOKUP($A287,'MG Universe'!$A$2:$R$9993,5)</f>
        <v>U</v>
      </c>
      <c r="F287" s="16" t="str">
        <f>VLOOKUP($A287,'MG Universe'!$A$2:$R$9993,6)</f>
        <v>SU</v>
      </c>
      <c r="G287" s="85">
        <f>VLOOKUP($A287,'MG Universe'!$A$2:$R$9993,7)</f>
        <v>42775</v>
      </c>
      <c r="H287" s="18">
        <f>VLOOKUP($A287,'MG Universe'!$A$2:$R$9993,8)</f>
        <v>119.58</v>
      </c>
      <c r="I287" s="18">
        <f>VLOOKUP($A287,'MG Universe'!$A$2:$R$9993,9)</f>
        <v>57.8</v>
      </c>
      <c r="J287" s="19">
        <f>VLOOKUP($A287,'MG Universe'!$A$2:$R$9993,10)</f>
        <v>0.4834</v>
      </c>
      <c r="K287" s="86">
        <f>VLOOKUP($A287,'MG Universe'!$A$2:$R$9993,11)</f>
        <v>18.59</v>
      </c>
      <c r="L287" s="19">
        <f>VLOOKUP($A287,'MG Universe'!$A$2:$R$9993,12)</f>
        <v>6.6E-3</v>
      </c>
      <c r="M287" s="87">
        <f>VLOOKUP($A287,'MG Universe'!$A$2:$R$9993,13)</f>
        <v>0.9</v>
      </c>
      <c r="N287" s="88">
        <f>VLOOKUP($A287,'MG Universe'!$A$2:$R$9993,14)</f>
        <v>0.66</v>
      </c>
      <c r="O287" s="18">
        <f>VLOOKUP($A287,'MG Universe'!$A$2:$R$9993,15)</f>
        <v>-16.350000000000001</v>
      </c>
      <c r="P287" s="19">
        <f>VLOOKUP($A287,'MG Universe'!$A$2:$R$9993,16)</f>
        <v>5.04E-2</v>
      </c>
      <c r="Q287" s="89">
        <f>VLOOKUP($A287,'MG Universe'!$A$2:$R$9993,17)</f>
        <v>6</v>
      </c>
      <c r="R287" s="18">
        <f>VLOOKUP($A287,'MG Universe'!$A$2:$R$9993,18)</f>
        <v>33.56</v>
      </c>
    </row>
    <row r="288" spans="1:18" x14ac:dyDescent="0.55000000000000004">
      <c r="A288" s="15" t="s">
        <v>667</v>
      </c>
      <c r="B288" s="127" t="str">
        <f>VLOOKUP($A288,'MG Universe'!$A$2:$R$9993,2)</f>
        <v>Level 3 Communications, Inc.</v>
      </c>
      <c r="C288" s="15" t="str">
        <f>VLOOKUP($A288,'MG Universe'!$A$2:$R$9993,3)</f>
        <v>C-</v>
      </c>
      <c r="D288" s="15" t="str">
        <f>VLOOKUP($A288,'MG Universe'!$A$2:$R$9993,4)</f>
        <v>S</v>
      </c>
      <c r="E288" s="15" t="str">
        <f>VLOOKUP($A288,'MG Universe'!$A$2:$R$9993,5)</f>
        <v>U</v>
      </c>
      <c r="F288" s="16" t="str">
        <f>VLOOKUP($A288,'MG Universe'!$A$2:$R$9993,6)</f>
        <v>SU</v>
      </c>
      <c r="G288" s="85">
        <f>VLOOKUP($A288,'MG Universe'!$A$2:$R$9993,7)</f>
        <v>42610</v>
      </c>
      <c r="H288" s="18">
        <f>VLOOKUP($A288,'MG Universe'!$A$2:$R$9993,8)</f>
        <v>119.5</v>
      </c>
      <c r="I288" s="18">
        <f>VLOOKUP($A288,'MG Universe'!$A$2:$R$9993,9)</f>
        <v>57.25</v>
      </c>
      <c r="J288" s="19">
        <f>VLOOKUP($A288,'MG Universe'!$A$2:$R$9993,10)</f>
        <v>0.47910000000000003</v>
      </c>
      <c r="K288" s="86">
        <f>VLOOKUP($A288,'MG Universe'!$A$2:$R$9993,11)</f>
        <v>18.47</v>
      </c>
      <c r="L288" s="19">
        <f>VLOOKUP($A288,'MG Universe'!$A$2:$R$9993,12)</f>
        <v>0</v>
      </c>
      <c r="M288" s="87">
        <f>VLOOKUP($A288,'MG Universe'!$A$2:$R$9993,13)</f>
        <v>1.5</v>
      </c>
      <c r="N288" s="88">
        <f>VLOOKUP($A288,'MG Universe'!$A$2:$R$9993,14)</f>
        <v>1.52</v>
      </c>
      <c r="O288" s="18">
        <f>VLOOKUP($A288,'MG Universe'!$A$2:$R$9993,15)</f>
        <v>-32.58</v>
      </c>
      <c r="P288" s="19">
        <f>VLOOKUP($A288,'MG Universe'!$A$2:$R$9993,16)</f>
        <v>4.9799999999999997E-2</v>
      </c>
      <c r="Q288" s="89">
        <f>VLOOKUP($A288,'MG Universe'!$A$2:$R$9993,17)</f>
        <v>0</v>
      </c>
      <c r="R288" s="18">
        <f>VLOOKUP($A288,'MG Universe'!$A$2:$R$9993,18)</f>
        <v>31.57</v>
      </c>
    </row>
    <row r="289" spans="1:18" x14ac:dyDescent="0.55000000000000004">
      <c r="A289" s="15" t="s">
        <v>669</v>
      </c>
      <c r="B289" s="127" t="str">
        <f>VLOOKUP($A289,'MG Universe'!$A$2:$R$9993,2)</f>
        <v>LyondellBasell Industries NV</v>
      </c>
      <c r="C289" s="15" t="str">
        <f>VLOOKUP($A289,'MG Universe'!$A$2:$R$9993,3)</f>
        <v>B</v>
      </c>
      <c r="D289" s="15" t="str">
        <f>VLOOKUP($A289,'MG Universe'!$A$2:$R$9993,4)</f>
        <v>E</v>
      </c>
      <c r="E289" s="15" t="str">
        <f>VLOOKUP($A289,'MG Universe'!$A$2:$R$9993,5)</f>
        <v>U</v>
      </c>
      <c r="F289" s="16" t="str">
        <f>VLOOKUP($A289,'MG Universe'!$A$2:$R$9993,6)</f>
        <v>EU</v>
      </c>
      <c r="G289" s="85">
        <f>VLOOKUP($A289,'MG Universe'!$A$2:$R$9993,7)</f>
        <v>42542</v>
      </c>
      <c r="H289" s="18">
        <f>VLOOKUP($A289,'MG Universe'!$A$2:$R$9993,8)</f>
        <v>326.61</v>
      </c>
      <c r="I289" s="18">
        <f>VLOOKUP($A289,'MG Universe'!$A$2:$R$9993,9)</f>
        <v>91.24</v>
      </c>
      <c r="J289" s="19">
        <f>VLOOKUP($A289,'MG Universe'!$A$2:$R$9993,10)</f>
        <v>0.27939999999999998</v>
      </c>
      <c r="K289" s="86">
        <f>VLOOKUP($A289,'MG Universe'!$A$2:$R$9993,11)</f>
        <v>10.76</v>
      </c>
      <c r="L289" s="19">
        <f>VLOOKUP($A289,'MG Universe'!$A$2:$R$9993,12)</f>
        <v>3.4200000000000001E-2</v>
      </c>
      <c r="M289" s="87">
        <f>VLOOKUP($A289,'MG Universe'!$A$2:$R$9993,13)</f>
        <v>1</v>
      </c>
      <c r="N289" s="88">
        <f>VLOOKUP($A289,'MG Universe'!$A$2:$R$9993,14)</f>
        <v>2.3199999999999998</v>
      </c>
      <c r="O289" s="18">
        <f>VLOOKUP($A289,'MG Universe'!$A$2:$R$9993,15)</f>
        <v>-15.94</v>
      </c>
      <c r="P289" s="19">
        <f>VLOOKUP($A289,'MG Universe'!$A$2:$R$9993,16)</f>
        <v>1.1299999999999999E-2</v>
      </c>
      <c r="Q289" s="89">
        <f>VLOOKUP($A289,'MG Universe'!$A$2:$R$9993,17)</f>
        <v>6</v>
      </c>
      <c r="R289" s="18">
        <f>VLOOKUP($A289,'MG Universe'!$A$2:$R$9993,18)</f>
        <v>55.68</v>
      </c>
    </row>
    <row r="290" spans="1:18" x14ac:dyDescent="0.55000000000000004">
      <c r="A290" s="15" t="s">
        <v>671</v>
      </c>
      <c r="B290" s="127" t="str">
        <f>VLOOKUP($A290,'MG Universe'!$A$2:$R$9993,2)</f>
        <v>Macy's Inc</v>
      </c>
      <c r="C290" s="15" t="str">
        <f>VLOOKUP($A290,'MG Universe'!$A$2:$R$9993,3)</f>
        <v>C</v>
      </c>
      <c r="D290" s="15" t="str">
        <f>VLOOKUP($A290,'MG Universe'!$A$2:$R$9993,4)</f>
        <v>S</v>
      </c>
      <c r="E290" s="15" t="str">
        <f>VLOOKUP($A290,'MG Universe'!$A$2:$R$9993,5)</f>
        <v>U</v>
      </c>
      <c r="F290" s="16" t="str">
        <f>VLOOKUP($A290,'MG Universe'!$A$2:$R$9993,6)</f>
        <v>SU</v>
      </c>
      <c r="G290" s="85">
        <f>VLOOKUP($A290,'MG Universe'!$A$2:$R$9993,7)</f>
        <v>42570</v>
      </c>
      <c r="H290" s="18">
        <f>VLOOKUP($A290,'MG Universe'!$A$2:$R$9993,8)</f>
        <v>134.11000000000001</v>
      </c>
      <c r="I290" s="18">
        <f>VLOOKUP($A290,'MG Universe'!$A$2:$R$9993,9)</f>
        <v>33.22</v>
      </c>
      <c r="J290" s="19">
        <f>VLOOKUP($A290,'MG Universe'!$A$2:$R$9993,10)</f>
        <v>0.2477</v>
      </c>
      <c r="K290" s="86">
        <f>VLOOKUP($A290,'MG Universe'!$A$2:$R$9993,11)</f>
        <v>9.5500000000000007</v>
      </c>
      <c r="L290" s="19">
        <f>VLOOKUP($A290,'MG Universe'!$A$2:$R$9993,12)</f>
        <v>4.3299999999999998E-2</v>
      </c>
      <c r="M290" s="87">
        <f>VLOOKUP($A290,'MG Universe'!$A$2:$R$9993,13)</f>
        <v>0.8</v>
      </c>
      <c r="N290" s="88">
        <f>VLOOKUP($A290,'MG Universe'!$A$2:$R$9993,14)</f>
        <v>1.38</v>
      </c>
      <c r="O290" s="18">
        <f>VLOOKUP($A290,'MG Universe'!$A$2:$R$9993,15)</f>
        <v>-25.34</v>
      </c>
      <c r="P290" s="19">
        <f>VLOOKUP($A290,'MG Universe'!$A$2:$R$9993,16)</f>
        <v>5.1999999999999998E-3</v>
      </c>
      <c r="Q290" s="89">
        <f>VLOOKUP($A290,'MG Universe'!$A$2:$R$9993,17)</f>
        <v>6</v>
      </c>
      <c r="R290" s="18">
        <f>VLOOKUP($A290,'MG Universe'!$A$2:$R$9993,18)</f>
        <v>30.88</v>
      </c>
    </row>
    <row r="291" spans="1:18" x14ac:dyDescent="0.55000000000000004">
      <c r="A291" s="15" t="s">
        <v>673</v>
      </c>
      <c r="B291" s="127" t="str">
        <f>VLOOKUP($A291,'MG Universe'!$A$2:$R$9993,2)</f>
        <v>Mastercard Inc</v>
      </c>
      <c r="C291" s="15" t="str">
        <f>VLOOKUP($A291,'MG Universe'!$A$2:$R$9993,3)</f>
        <v>C</v>
      </c>
      <c r="D291" s="15" t="str">
        <f>VLOOKUP($A291,'MG Universe'!$A$2:$R$9993,4)</f>
        <v>E</v>
      </c>
      <c r="E291" s="15" t="str">
        <f>VLOOKUP($A291,'MG Universe'!$A$2:$R$9993,5)</f>
        <v>F</v>
      </c>
      <c r="F291" s="16" t="str">
        <f>VLOOKUP($A291,'MG Universe'!$A$2:$R$9993,6)</f>
        <v>EF</v>
      </c>
      <c r="G291" s="85">
        <f>VLOOKUP($A291,'MG Universe'!$A$2:$R$9993,7)</f>
        <v>42563</v>
      </c>
      <c r="H291" s="18">
        <f>VLOOKUP($A291,'MG Universe'!$A$2:$R$9993,8)</f>
        <v>121.31</v>
      </c>
      <c r="I291" s="18">
        <f>VLOOKUP($A291,'MG Universe'!$A$2:$R$9993,9)</f>
        <v>110.46</v>
      </c>
      <c r="J291" s="19">
        <f>VLOOKUP($A291,'MG Universe'!$A$2:$R$9993,10)</f>
        <v>0.91059999999999997</v>
      </c>
      <c r="K291" s="86">
        <f>VLOOKUP($A291,'MG Universe'!$A$2:$R$9993,11)</f>
        <v>35.07</v>
      </c>
      <c r="L291" s="19">
        <f>VLOOKUP($A291,'MG Universe'!$A$2:$R$9993,12)</f>
        <v>6.3E-3</v>
      </c>
      <c r="M291" s="87">
        <f>VLOOKUP($A291,'MG Universe'!$A$2:$R$9993,13)</f>
        <v>1.3</v>
      </c>
      <c r="N291" s="88">
        <f>VLOOKUP($A291,'MG Universe'!$A$2:$R$9993,14)</f>
        <v>1.65</v>
      </c>
      <c r="O291" s="18">
        <f>VLOOKUP($A291,'MG Universe'!$A$2:$R$9993,15)</f>
        <v>0.16</v>
      </c>
      <c r="P291" s="19">
        <f>VLOOKUP($A291,'MG Universe'!$A$2:$R$9993,16)</f>
        <v>0.1328</v>
      </c>
      <c r="Q291" s="89">
        <f>VLOOKUP($A291,'MG Universe'!$A$2:$R$9993,17)</f>
        <v>5</v>
      </c>
      <c r="R291" s="18">
        <f>VLOOKUP($A291,'MG Universe'!$A$2:$R$9993,18)</f>
        <v>19.649999999999999</v>
      </c>
    </row>
    <row r="292" spans="1:18" x14ac:dyDescent="0.55000000000000004">
      <c r="A292" s="15" t="s">
        <v>1560</v>
      </c>
      <c r="B292" s="127" t="str">
        <f>VLOOKUP($A292,'MG Universe'!$A$2:$R$9993,2)</f>
        <v>Mastercard Inc</v>
      </c>
      <c r="C292" s="15" t="str">
        <f>VLOOKUP($A292,'MG Universe'!$A$2:$R$9993,3)</f>
        <v>C</v>
      </c>
      <c r="D292" s="15" t="str">
        <f>VLOOKUP($A292,'MG Universe'!$A$2:$R$9993,4)</f>
        <v>E</v>
      </c>
      <c r="E292" s="15" t="str">
        <f>VLOOKUP($A292,'MG Universe'!$A$2:$R$9993,5)</f>
        <v>F</v>
      </c>
      <c r="F292" s="16" t="str">
        <f>VLOOKUP($A292,'MG Universe'!$A$2:$R$9993,6)</f>
        <v>EF</v>
      </c>
      <c r="G292" s="85">
        <f>VLOOKUP($A292,'MG Universe'!$A$2:$R$9993,7)</f>
        <v>42563</v>
      </c>
      <c r="H292" s="18">
        <f>VLOOKUP($A292,'MG Universe'!$A$2:$R$9993,8)</f>
        <v>121.31</v>
      </c>
      <c r="I292" s="18">
        <f>VLOOKUP($A292,'MG Universe'!$A$2:$R$9993,9)</f>
        <v>110.46</v>
      </c>
      <c r="J292" s="19">
        <f>VLOOKUP($A292,'MG Universe'!$A$2:$R$9993,10)</f>
        <v>0.91059999999999997</v>
      </c>
      <c r="K292" s="86">
        <f>VLOOKUP($A292,'MG Universe'!$A$2:$R$9993,11)</f>
        <v>35.07</v>
      </c>
      <c r="L292" s="19">
        <f>VLOOKUP($A292,'MG Universe'!$A$2:$R$9993,12)</f>
        <v>6.3E-3</v>
      </c>
      <c r="M292" s="87">
        <f>VLOOKUP($A292,'MG Universe'!$A$2:$R$9993,13)</f>
        <v>1.3</v>
      </c>
      <c r="N292" s="88">
        <f>VLOOKUP($A292,'MG Universe'!$A$2:$R$9993,14)</f>
        <v>1.65</v>
      </c>
      <c r="O292" s="18">
        <f>VLOOKUP($A292,'MG Universe'!$A$2:$R$9993,15)</f>
        <v>0.16</v>
      </c>
      <c r="P292" s="19">
        <f>VLOOKUP($A292,'MG Universe'!$A$2:$R$9993,16)</f>
        <v>0.1328</v>
      </c>
      <c r="Q292" s="89">
        <f>VLOOKUP($A292,'MG Universe'!$A$2:$R$9993,17)</f>
        <v>5</v>
      </c>
      <c r="R292" s="18">
        <f>VLOOKUP($A292,'MG Universe'!$A$2:$R$9993,18)</f>
        <v>19.649999999999999</v>
      </c>
    </row>
    <row r="293" spans="1:18" x14ac:dyDescent="0.55000000000000004">
      <c r="A293" s="15" t="s">
        <v>675</v>
      </c>
      <c r="B293" s="127" t="str">
        <f>VLOOKUP($A293,'MG Universe'!$A$2:$R$9993,2)</f>
        <v>Macerich Co</v>
      </c>
      <c r="C293" s="15" t="str">
        <f>VLOOKUP($A293,'MG Universe'!$A$2:$R$9993,3)</f>
        <v>C</v>
      </c>
      <c r="D293" s="15" t="str">
        <f>VLOOKUP($A293,'MG Universe'!$A$2:$R$9993,4)</f>
        <v>S</v>
      </c>
      <c r="E293" s="15" t="str">
        <f>VLOOKUP($A293,'MG Universe'!$A$2:$R$9993,5)</f>
        <v>U</v>
      </c>
      <c r="F293" s="16" t="str">
        <f>VLOOKUP($A293,'MG Universe'!$A$2:$R$9993,6)</f>
        <v>SU</v>
      </c>
      <c r="G293" s="85">
        <f>VLOOKUP($A293,'MG Universe'!$A$2:$R$9993,7)</f>
        <v>42565</v>
      </c>
      <c r="H293" s="18">
        <f>VLOOKUP($A293,'MG Universe'!$A$2:$R$9993,8)</f>
        <v>185.9</v>
      </c>
      <c r="I293" s="18">
        <f>VLOOKUP($A293,'MG Universe'!$A$2:$R$9993,9)</f>
        <v>67.38</v>
      </c>
      <c r="J293" s="19">
        <f>VLOOKUP($A293,'MG Universe'!$A$2:$R$9993,10)</f>
        <v>0.36249999999999999</v>
      </c>
      <c r="K293" s="86">
        <f>VLOOKUP($A293,'MG Universe'!$A$2:$R$9993,11)</f>
        <v>13.95</v>
      </c>
      <c r="L293" s="19">
        <f>VLOOKUP($A293,'MG Universe'!$A$2:$R$9993,12)</f>
        <v>3.95E-2</v>
      </c>
      <c r="M293" s="87">
        <f>VLOOKUP($A293,'MG Universe'!$A$2:$R$9993,13)</f>
        <v>0.8</v>
      </c>
      <c r="N293" s="88">
        <f>VLOOKUP($A293,'MG Universe'!$A$2:$R$9993,14)</f>
        <v>0.6</v>
      </c>
      <c r="O293" s="18">
        <f>VLOOKUP($A293,'MG Universe'!$A$2:$R$9993,15)</f>
        <v>-34.729999999999997</v>
      </c>
      <c r="P293" s="19">
        <f>VLOOKUP($A293,'MG Universe'!$A$2:$R$9993,16)</f>
        <v>2.7300000000000001E-2</v>
      </c>
      <c r="Q293" s="89">
        <f>VLOOKUP($A293,'MG Universe'!$A$2:$R$9993,17)</f>
        <v>5</v>
      </c>
      <c r="R293" s="18">
        <f>VLOOKUP($A293,'MG Universe'!$A$2:$R$9993,18)</f>
        <v>53.34</v>
      </c>
    </row>
    <row r="294" spans="1:18" x14ac:dyDescent="0.55000000000000004">
      <c r="A294" s="15" t="s">
        <v>679</v>
      </c>
      <c r="B294" s="127" t="str">
        <f>VLOOKUP($A294,'MG Universe'!$A$2:$R$9993,2)</f>
        <v>Marriott International Inc</v>
      </c>
      <c r="C294" s="15" t="str">
        <f>VLOOKUP($A294,'MG Universe'!$A$2:$R$9993,3)</f>
        <v>D</v>
      </c>
      <c r="D294" s="15" t="str">
        <f>VLOOKUP($A294,'MG Universe'!$A$2:$R$9993,4)</f>
        <v>S</v>
      </c>
      <c r="E294" s="15" t="str">
        <f>VLOOKUP($A294,'MG Universe'!$A$2:$R$9993,5)</f>
        <v>F</v>
      </c>
      <c r="F294" s="16" t="str">
        <f>VLOOKUP($A294,'MG Universe'!$A$2:$R$9993,6)</f>
        <v>SF</v>
      </c>
      <c r="G294" s="85">
        <f>VLOOKUP($A294,'MG Universe'!$A$2:$R$9993,7)</f>
        <v>42569</v>
      </c>
      <c r="H294" s="18">
        <f>VLOOKUP($A294,'MG Universe'!$A$2:$R$9993,8)</f>
        <v>112.91</v>
      </c>
      <c r="I294" s="18">
        <f>VLOOKUP($A294,'MG Universe'!$A$2:$R$9993,9)</f>
        <v>86.99</v>
      </c>
      <c r="J294" s="19">
        <f>VLOOKUP($A294,'MG Universe'!$A$2:$R$9993,10)</f>
        <v>0.77039999999999997</v>
      </c>
      <c r="K294" s="86">
        <f>VLOOKUP($A294,'MG Universe'!$A$2:$R$9993,11)</f>
        <v>29.69</v>
      </c>
      <c r="L294" s="19">
        <f>VLOOKUP($A294,'MG Universe'!$A$2:$R$9993,12)</f>
        <v>1.15E-2</v>
      </c>
      <c r="M294" s="87">
        <f>VLOOKUP($A294,'MG Universe'!$A$2:$R$9993,13)</f>
        <v>1.2</v>
      </c>
      <c r="N294" s="88">
        <f>VLOOKUP($A294,'MG Universe'!$A$2:$R$9993,14)</f>
        <v>0.44</v>
      </c>
      <c r="O294" s="18">
        <f>VLOOKUP($A294,'MG Universe'!$A$2:$R$9993,15)</f>
        <v>-32.880000000000003</v>
      </c>
      <c r="P294" s="19">
        <f>VLOOKUP($A294,'MG Universe'!$A$2:$R$9993,16)</f>
        <v>0.10589999999999999</v>
      </c>
      <c r="Q294" s="89">
        <f>VLOOKUP($A294,'MG Universe'!$A$2:$R$9993,17)</f>
        <v>7</v>
      </c>
      <c r="R294" s="18">
        <f>VLOOKUP($A294,'MG Universe'!$A$2:$R$9993,18)</f>
        <v>0</v>
      </c>
    </row>
    <row r="295" spans="1:18" x14ac:dyDescent="0.55000000000000004">
      <c r="A295" s="15" t="s">
        <v>681</v>
      </c>
      <c r="B295" s="127" t="str">
        <f>VLOOKUP($A295,'MG Universe'!$A$2:$R$9993,2)</f>
        <v>Masco Corp</v>
      </c>
      <c r="C295" s="15" t="str">
        <f>VLOOKUP($A295,'MG Universe'!$A$2:$R$9993,3)</f>
        <v>C-</v>
      </c>
      <c r="D295" s="15" t="str">
        <f>VLOOKUP($A295,'MG Universe'!$A$2:$R$9993,4)</f>
        <v>S</v>
      </c>
      <c r="E295" s="15" t="str">
        <f>VLOOKUP($A295,'MG Universe'!$A$2:$R$9993,5)</f>
        <v>U</v>
      </c>
      <c r="F295" s="16" t="str">
        <f>VLOOKUP($A295,'MG Universe'!$A$2:$R$9993,6)</f>
        <v>SU</v>
      </c>
      <c r="G295" s="85">
        <f>VLOOKUP($A295,'MG Universe'!$A$2:$R$9993,7)</f>
        <v>42751</v>
      </c>
      <c r="H295" s="18">
        <f>VLOOKUP($A295,'MG Universe'!$A$2:$R$9993,8)</f>
        <v>51.18</v>
      </c>
      <c r="I295" s="18">
        <f>VLOOKUP($A295,'MG Universe'!$A$2:$R$9993,9)</f>
        <v>33.78</v>
      </c>
      <c r="J295" s="19">
        <f>VLOOKUP($A295,'MG Universe'!$A$2:$R$9993,10)</f>
        <v>0.66</v>
      </c>
      <c r="K295" s="86">
        <f>VLOOKUP($A295,'MG Universe'!$A$2:$R$9993,11)</f>
        <v>25.4</v>
      </c>
      <c r="L295" s="19">
        <f>VLOOKUP($A295,'MG Universe'!$A$2:$R$9993,12)</f>
        <v>1.3899999999999999E-2</v>
      </c>
      <c r="M295" s="87">
        <f>VLOOKUP($A295,'MG Universe'!$A$2:$R$9993,13)</f>
        <v>1.5</v>
      </c>
      <c r="N295" s="88">
        <f>VLOOKUP($A295,'MG Universe'!$A$2:$R$9993,14)</f>
        <v>2.0699999999999998</v>
      </c>
      <c r="O295" s="18">
        <f>VLOOKUP($A295,'MG Universe'!$A$2:$R$9993,15)</f>
        <v>-7.14</v>
      </c>
      <c r="P295" s="19">
        <f>VLOOKUP($A295,'MG Universe'!$A$2:$R$9993,16)</f>
        <v>8.4500000000000006E-2</v>
      </c>
      <c r="Q295" s="89">
        <f>VLOOKUP($A295,'MG Universe'!$A$2:$R$9993,17)</f>
        <v>1</v>
      </c>
      <c r="R295" s="18">
        <f>VLOOKUP($A295,'MG Universe'!$A$2:$R$9993,18)</f>
        <v>0</v>
      </c>
    </row>
    <row r="296" spans="1:18" x14ac:dyDescent="0.55000000000000004">
      <c r="A296" s="15" t="s">
        <v>683</v>
      </c>
      <c r="B296" s="127" t="str">
        <f>VLOOKUP($A296,'MG Universe'!$A$2:$R$9993,2)</f>
        <v>Mattel, Inc.</v>
      </c>
      <c r="C296" s="15" t="str">
        <f>VLOOKUP($A296,'MG Universe'!$A$2:$R$9993,3)</f>
        <v>D+</v>
      </c>
      <c r="D296" s="15" t="str">
        <f>VLOOKUP($A296,'MG Universe'!$A$2:$R$9993,4)</f>
        <v>S</v>
      </c>
      <c r="E296" s="15" t="str">
        <f>VLOOKUP($A296,'MG Universe'!$A$2:$R$9993,5)</f>
        <v>O</v>
      </c>
      <c r="F296" s="16" t="str">
        <f>VLOOKUP($A296,'MG Universe'!$A$2:$R$9993,6)</f>
        <v>SO</v>
      </c>
      <c r="G296" s="85">
        <f>VLOOKUP($A296,'MG Universe'!$A$2:$R$9993,7)</f>
        <v>42399</v>
      </c>
      <c r="H296" s="18">
        <f>VLOOKUP($A296,'MG Universe'!$A$2:$R$9993,8)</f>
        <v>11.43</v>
      </c>
      <c r="I296" s="18">
        <f>VLOOKUP($A296,'MG Universe'!$A$2:$R$9993,9)</f>
        <v>25.73</v>
      </c>
      <c r="J296" s="19">
        <f>VLOOKUP($A296,'MG Universe'!$A$2:$R$9993,10)</f>
        <v>2.2511000000000001</v>
      </c>
      <c r="K296" s="86">
        <f>VLOOKUP($A296,'MG Universe'!$A$2:$R$9993,11)</f>
        <v>15.5</v>
      </c>
      <c r="L296" s="19">
        <f>VLOOKUP($A296,'MG Universe'!$A$2:$R$9993,12)</f>
        <v>5.91E-2</v>
      </c>
      <c r="M296" s="87">
        <f>VLOOKUP($A296,'MG Universe'!$A$2:$R$9993,13)</f>
        <v>0.9</v>
      </c>
      <c r="N296" s="88">
        <f>VLOOKUP($A296,'MG Universe'!$A$2:$R$9993,14)</f>
        <v>2.21</v>
      </c>
      <c r="O296" s="18">
        <f>VLOOKUP($A296,'MG Universe'!$A$2:$R$9993,15)</f>
        <v>-2.63</v>
      </c>
      <c r="P296" s="19">
        <f>VLOOKUP($A296,'MG Universe'!$A$2:$R$9993,16)</f>
        <v>3.5000000000000003E-2</v>
      </c>
      <c r="Q296" s="89">
        <f>VLOOKUP($A296,'MG Universe'!$A$2:$R$9993,17)</f>
        <v>6</v>
      </c>
      <c r="R296" s="18">
        <f>VLOOKUP($A296,'MG Universe'!$A$2:$R$9993,18)</f>
        <v>12.73</v>
      </c>
    </row>
    <row r="297" spans="1:18" x14ac:dyDescent="0.55000000000000004">
      <c r="A297" s="15" t="s">
        <v>55</v>
      </c>
      <c r="B297" s="127" t="str">
        <f>VLOOKUP($A297,'MG Universe'!$A$2:$R$9993,2)</f>
        <v>McDonald's Corporation</v>
      </c>
      <c r="C297" s="15" t="str">
        <f>VLOOKUP($A297,'MG Universe'!$A$2:$R$9993,3)</f>
        <v>C</v>
      </c>
      <c r="D297" s="15" t="str">
        <f>VLOOKUP($A297,'MG Universe'!$A$2:$R$9993,4)</f>
        <v>S</v>
      </c>
      <c r="E297" s="15" t="str">
        <f>VLOOKUP($A297,'MG Universe'!$A$2:$R$9993,5)</f>
        <v>O</v>
      </c>
      <c r="F297" s="16" t="str">
        <f>VLOOKUP($A297,'MG Universe'!$A$2:$R$9993,6)</f>
        <v>SO</v>
      </c>
      <c r="G297" s="85">
        <f>VLOOKUP($A297,'MG Universe'!$A$2:$R$9993,7)</f>
        <v>42694</v>
      </c>
      <c r="H297" s="18">
        <f>VLOOKUP($A297,'MG Universe'!$A$2:$R$9993,8)</f>
        <v>49.98</v>
      </c>
      <c r="I297" s="18">
        <f>VLOOKUP($A297,'MG Universe'!$A$2:$R$9993,9)</f>
        <v>127.65</v>
      </c>
      <c r="J297" s="19">
        <f>VLOOKUP($A297,'MG Universe'!$A$2:$R$9993,10)</f>
        <v>2.5539999999999998</v>
      </c>
      <c r="K297" s="86">
        <f>VLOOKUP($A297,'MG Universe'!$A$2:$R$9993,11)</f>
        <v>24.98</v>
      </c>
      <c r="L297" s="19">
        <f>VLOOKUP($A297,'MG Universe'!$A$2:$R$9993,12)</f>
        <v>2.7900000000000001E-2</v>
      </c>
      <c r="M297" s="87">
        <f>VLOOKUP($A297,'MG Universe'!$A$2:$R$9993,13)</f>
        <v>0.7</v>
      </c>
      <c r="N297" s="88">
        <f>VLOOKUP($A297,'MG Universe'!$A$2:$R$9993,14)</f>
        <v>0.96</v>
      </c>
      <c r="O297" s="18">
        <f>VLOOKUP($A297,'MG Universe'!$A$2:$R$9993,15)</f>
        <v>-35.159999999999997</v>
      </c>
      <c r="P297" s="19">
        <f>VLOOKUP($A297,'MG Universe'!$A$2:$R$9993,16)</f>
        <v>8.2400000000000001E-2</v>
      </c>
      <c r="Q297" s="89">
        <f>VLOOKUP($A297,'MG Universe'!$A$2:$R$9993,17)</f>
        <v>20</v>
      </c>
      <c r="R297" s="18">
        <f>VLOOKUP($A297,'MG Universe'!$A$2:$R$9993,18)</f>
        <v>0</v>
      </c>
    </row>
    <row r="298" spans="1:18" x14ac:dyDescent="0.55000000000000004">
      <c r="A298" s="15" t="s">
        <v>685</v>
      </c>
      <c r="B298" s="127" t="str">
        <f>VLOOKUP($A298,'MG Universe'!$A$2:$R$9993,2)</f>
        <v>Microchip Technology Inc.</v>
      </c>
      <c r="C298" s="15" t="str">
        <f>VLOOKUP($A298,'MG Universe'!$A$2:$R$9993,3)</f>
        <v>C</v>
      </c>
      <c r="D298" s="15" t="str">
        <f>VLOOKUP($A298,'MG Universe'!$A$2:$R$9993,4)</f>
        <v>E</v>
      </c>
      <c r="E298" s="15" t="str">
        <f>VLOOKUP($A298,'MG Universe'!$A$2:$R$9993,5)</f>
        <v>O</v>
      </c>
      <c r="F298" s="16" t="str">
        <f>VLOOKUP($A298,'MG Universe'!$A$2:$R$9993,6)</f>
        <v>EO</v>
      </c>
      <c r="G298" s="85">
        <f>VLOOKUP($A298,'MG Universe'!$A$2:$R$9993,7)</f>
        <v>42578</v>
      </c>
      <c r="H298" s="18">
        <f>VLOOKUP($A298,'MG Universe'!$A$2:$R$9993,8)</f>
        <v>46.17</v>
      </c>
      <c r="I298" s="18">
        <f>VLOOKUP($A298,'MG Universe'!$A$2:$R$9993,9)</f>
        <v>72.52</v>
      </c>
      <c r="J298" s="19">
        <f>VLOOKUP($A298,'MG Universe'!$A$2:$R$9993,10)</f>
        <v>1.5707</v>
      </c>
      <c r="K298" s="86">
        <f>VLOOKUP($A298,'MG Universe'!$A$2:$R$9993,11)</f>
        <v>36.81</v>
      </c>
      <c r="L298" s="19">
        <f>VLOOKUP($A298,'MG Universe'!$A$2:$R$9993,12)</f>
        <v>1.9699999999999999E-2</v>
      </c>
      <c r="M298" s="87">
        <f>VLOOKUP($A298,'MG Universe'!$A$2:$R$9993,13)</f>
        <v>1.1000000000000001</v>
      </c>
      <c r="N298" s="88">
        <f>VLOOKUP($A298,'MG Universe'!$A$2:$R$9993,14)</f>
        <v>8.11</v>
      </c>
      <c r="O298" s="18">
        <f>VLOOKUP($A298,'MG Universe'!$A$2:$R$9993,15)</f>
        <v>-1.47</v>
      </c>
      <c r="P298" s="19">
        <f>VLOOKUP($A298,'MG Universe'!$A$2:$R$9993,16)</f>
        <v>0.1416</v>
      </c>
      <c r="Q298" s="89">
        <f>VLOOKUP($A298,'MG Universe'!$A$2:$R$9993,17)</f>
        <v>15</v>
      </c>
      <c r="R298" s="18">
        <f>VLOOKUP($A298,'MG Universe'!$A$2:$R$9993,18)</f>
        <v>26.18</v>
      </c>
    </row>
    <row r="299" spans="1:18" x14ac:dyDescent="0.55000000000000004">
      <c r="A299" s="15" t="s">
        <v>687</v>
      </c>
      <c r="B299" s="127" t="str">
        <f>VLOOKUP($A299,'MG Universe'!$A$2:$R$9993,2)</f>
        <v>McKesson Corporation</v>
      </c>
      <c r="C299" s="15" t="str">
        <f>VLOOKUP($A299,'MG Universe'!$A$2:$R$9993,3)</f>
        <v>C-</v>
      </c>
      <c r="D299" s="15" t="str">
        <f>VLOOKUP($A299,'MG Universe'!$A$2:$R$9993,4)</f>
        <v>S</v>
      </c>
      <c r="E299" s="15" t="str">
        <f>VLOOKUP($A299,'MG Universe'!$A$2:$R$9993,5)</f>
        <v>U</v>
      </c>
      <c r="F299" s="16" t="str">
        <f>VLOOKUP($A299,'MG Universe'!$A$2:$R$9993,6)</f>
        <v>SU</v>
      </c>
      <c r="G299" s="85">
        <f>VLOOKUP($A299,'MG Universe'!$A$2:$R$9993,7)</f>
        <v>42557</v>
      </c>
      <c r="H299" s="18">
        <f>VLOOKUP($A299,'MG Universe'!$A$2:$R$9993,8)</f>
        <v>319.76</v>
      </c>
      <c r="I299" s="18">
        <f>VLOOKUP($A299,'MG Universe'!$A$2:$R$9993,9)</f>
        <v>150.13</v>
      </c>
      <c r="J299" s="19">
        <f>VLOOKUP($A299,'MG Universe'!$A$2:$R$9993,10)</f>
        <v>0.46949999999999997</v>
      </c>
      <c r="K299" s="86">
        <f>VLOOKUP($A299,'MG Universe'!$A$2:$R$9993,11)</f>
        <v>15.97</v>
      </c>
      <c r="L299" s="19">
        <f>VLOOKUP($A299,'MG Universe'!$A$2:$R$9993,12)</f>
        <v>7.1999999999999998E-3</v>
      </c>
      <c r="M299" s="87">
        <f>VLOOKUP($A299,'MG Universe'!$A$2:$R$9993,13)</f>
        <v>1.1000000000000001</v>
      </c>
      <c r="N299" s="88">
        <f>VLOOKUP($A299,'MG Universe'!$A$2:$R$9993,14)</f>
        <v>1.1000000000000001</v>
      </c>
      <c r="O299" s="18">
        <f>VLOOKUP($A299,'MG Universe'!$A$2:$R$9993,15)</f>
        <v>-39.49</v>
      </c>
      <c r="P299" s="19">
        <f>VLOOKUP($A299,'MG Universe'!$A$2:$R$9993,16)</f>
        <v>3.7400000000000003E-2</v>
      </c>
      <c r="Q299" s="89">
        <f>VLOOKUP($A299,'MG Universe'!$A$2:$R$9993,17)</f>
        <v>4</v>
      </c>
      <c r="R299" s="18">
        <f>VLOOKUP($A299,'MG Universe'!$A$2:$R$9993,18)</f>
        <v>109.35</v>
      </c>
    </row>
    <row r="300" spans="1:18" x14ac:dyDescent="0.55000000000000004">
      <c r="A300" s="15" t="s">
        <v>689</v>
      </c>
      <c r="B300" s="127" t="str">
        <f>VLOOKUP($A300,'MG Universe'!$A$2:$R$9993,2)</f>
        <v>Moody's Corporation</v>
      </c>
      <c r="C300" s="15" t="str">
        <f>VLOOKUP($A300,'MG Universe'!$A$2:$R$9993,3)</f>
        <v>C</v>
      </c>
      <c r="D300" s="15" t="str">
        <f>VLOOKUP($A300,'MG Universe'!$A$2:$R$9993,4)</f>
        <v>E</v>
      </c>
      <c r="E300" s="15" t="str">
        <f>VLOOKUP($A300,'MG Universe'!$A$2:$R$9993,5)</f>
        <v>F</v>
      </c>
      <c r="F300" s="16" t="str">
        <f>VLOOKUP($A300,'MG Universe'!$A$2:$R$9993,6)</f>
        <v>EF</v>
      </c>
      <c r="G300" s="85">
        <f>VLOOKUP($A300,'MG Universe'!$A$2:$R$9993,7)</f>
        <v>42607</v>
      </c>
      <c r="H300" s="18">
        <f>VLOOKUP($A300,'MG Universe'!$A$2:$R$9993,8)</f>
        <v>132.97999999999999</v>
      </c>
      <c r="I300" s="18">
        <f>VLOOKUP($A300,'MG Universe'!$A$2:$R$9993,9)</f>
        <v>111.37</v>
      </c>
      <c r="J300" s="19">
        <f>VLOOKUP($A300,'MG Universe'!$A$2:$R$9993,10)</f>
        <v>0.83750000000000002</v>
      </c>
      <c r="K300" s="86">
        <f>VLOOKUP($A300,'MG Universe'!$A$2:$R$9993,11)</f>
        <v>25.9</v>
      </c>
      <c r="L300" s="19">
        <f>VLOOKUP($A300,'MG Universe'!$A$2:$R$9993,12)</f>
        <v>1.2800000000000001E-2</v>
      </c>
      <c r="M300" s="87">
        <f>VLOOKUP($A300,'MG Universe'!$A$2:$R$9993,13)</f>
        <v>1.3</v>
      </c>
      <c r="N300" s="88">
        <f>VLOOKUP($A300,'MG Universe'!$A$2:$R$9993,14)</f>
        <v>2.64</v>
      </c>
      <c r="O300" s="18">
        <f>VLOOKUP($A300,'MG Universe'!$A$2:$R$9993,15)</f>
        <v>-13.35</v>
      </c>
      <c r="P300" s="19">
        <f>VLOOKUP($A300,'MG Universe'!$A$2:$R$9993,16)</f>
        <v>8.6999999999999994E-2</v>
      </c>
      <c r="Q300" s="89">
        <f>VLOOKUP($A300,'MG Universe'!$A$2:$R$9993,17)</f>
        <v>7</v>
      </c>
      <c r="R300" s="18">
        <f>VLOOKUP($A300,'MG Universe'!$A$2:$R$9993,18)</f>
        <v>0</v>
      </c>
    </row>
    <row r="301" spans="1:18" x14ac:dyDescent="0.55000000000000004">
      <c r="A301" s="15" t="s">
        <v>691</v>
      </c>
      <c r="B301" s="127" t="str">
        <f>VLOOKUP($A301,'MG Universe'!$A$2:$R$9993,2)</f>
        <v>Mondelez International Inc</v>
      </c>
      <c r="C301" s="15" t="str">
        <f>VLOOKUP($A301,'MG Universe'!$A$2:$R$9993,3)</f>
        <v>C+</v>
      </c>
      <c r="D301" s="15" t="str">
        <f>VLOOKUP($A301,'MG Universe'!$A$2:$R$9993,4)</f>
        <v>D</v>
      </c>
      <c r="E301" s="15" t="str">
        <f>VLOOKUP($A301,'MG Universe'!$A$2:$R$9993,5)</f>
        <v>O</v>
      </c>
      <c r="F301" s="16" t="str">
        <f>VLOOKUP($A301,'MG Universe'!$A$2:$R$9993,6)</f>
        <v>DO</v>
      </c>
      <c r="G301" s="85">
        <f>VLOOKUP($A301,'MG Universe'!$A$2:$R$9993,7)</f>
        <v>42607</v>
      </c>
      <c r="H301" s="18">
        <f>VLOOKUP($A301,'MG Universe'!$A$2:$R$9993,8)</f>
        <v>36.78</v>
      </c>
      <c r="I301" s="18">
        <f>VLOOKUP($A301,'MG Universe'!$A$2:$R$9993,9)</f>
        <v>43.92</v>
      </c>
      <c r="J301" s="19">
        <f>VLOOKUP($A301,'MG Universe'!$A$2:$R$9993,10)</f>
        <v>1.1940999999999999</v>
      </c>
      <c r="K301" s="86">
        <f>VLOOKUP($A301,'MG Universe'!$A$2:$R$9993,11)</f>
        <v>18.149999999999999</v>
      </c>
      <c r="L301" s="19">
        <f>VLOOKUP($A301,'MG Universe'!$A$2:$R$9993,12)</f>
        <v>1.55E-2</v>
      </c>
      <c r="M301" s="87">
        <f>VLOOKUP($A301,'MG Universe'!$A$2:$R$9993,13)</f>
        <v>1.1000000000000001</v>
      </c>
      <c r="N301" s="88">
        <f>VLOOKUP($A301,'MG Universe'!$A$2:$R$9993,14)</f>
        <v>0.69</v>
      </c>
      <c r="O301" s="18">
        <f>VLOOKUP($A301,'MG Universe'!$A$2:$R$9993,15)</f>
        <v>-16.940000000000001</v>
      </c>
      <c r="P301" s="19">
        <f>VLOOKUP($A301,'MG Universe'!$A$2:$R$9993,16)</f>
        <v>4.82E-2</v>
      </c>
      <c r="Q301" s="89">
        <f>VLOOKUP($A301,'MG Universe'!$A$2:$R$9993,17)</f>
        <v>3</v>
      </c>
      <c r="R301" s="18">
        <f>VLOOKUP($A301,'MG Universe'!$A$2:$R$9993,18)</f>
        <v>26.28</v>
      </c>
    </row>
    <row r="302" spans="1:18" x14ac:dyDescent="0.55000000000000004">
      <c r="A302" s="15" t="s">
        <v>693</v>
      </c>
      <c r="B302" s="127" t="str">
        <f>VLOOKUP($A302,'MG Universe'!$A$2:$R$9993,2)</f>
        <v>Medtronic plc. Ordinary Shares</v>
      </c>
      <c r="C302" s="15" t="str">
        <f>VLOOKUP($A302,'MG Universe'!$A$2:$R$9993,3)</f>
        <v>B</v>
      </c>
      <c r="D302" s="15" t="str">
        <f>VLOOKUP($A302,'MG Universe'!$A$2:$R$9993,4)</f>
        <v>D</v>
      </c>
      <c r="E302" s="15" t="str">
        <f>VLOOKUP($A302,'MG Universe'!$A$2:$R$9993,5)</f>
        <v>O</v>
      </c>
      <c r="F302" s="16" t="str">
        <f>VLOOKUP($A302,'MG Universe'!$A$2:$R$9993,6)</f>
        <v>DO</v>
      </c>
      <c r="G302" s="85">
        <f>VLOOKUP($A302,'MG Universe'!$A$2:$R$9993,7)</f>
        <v>42563</v>
      </c>
      <c r="H302" s="18">
        <f>VLOOKUP($A302,'MG Universe'!$A$2:$R$9993,8)</f>
        <v>34.43</v>
      </c>
      <c r="I302" s="18">
        <f>VLOOKUP($A302,'MG Universe'!$A$2:$R$9993,9)</f>
        <v>80.91</v>
      </c>
      <c r="J302" s="19">
        <f>VLOOKUP($A302,'MG Universe'!$A$2:$R$9993,10)</f>
        <v>2.35</v>
      </c>
      <c r="K302" s="86">
        <f>VLOOKUP($A302,'MG Universe'!$A$2:$R$9993,11)</f>
        <v>24.52</v>
      </c>
      <c r="L302" s="19">
        <f>VLOOKUP($A302,'MG Universe'!$A$2:$R$9993,12)</f>
        <v>1.8800000000000001E-2</v>
      </c>
      <c r="M302" s="87">
        <f>VLOOKUP($A302,'MG Universe'!$A$2:$R$9993,13)</f>
        <v>1</v>
      </c>
      <c r="N302" s="88">
        <f>VLOOKUP($A302,'MG Universe'!$A$2:$R$9993,14)</f>
        <v>3.29</v>
      </c>
      <c r="O302" s="18">
        <f>VLOOKUP($A302,'MG Universe'!$A$2:$R$9993,15)</f>
        <v>-16.91</v>
      </c>
      <c r="P302" s="19">
        <f>VLOOKUP($A302,'MG Universe'!$A$2:$R$9993,16)</f>
        <v>8.0100000000000005E-2</v>
      </c>
      <c r="Q302" s="89">
        <f>VLOOKUP($A302,'MG Universe'!$A$2:$R$9993,17)</f>
        <v>20</v>
      </c>
      <c r="R302" s="18">
        <f>VLOOKUP($A302,'MG Universe'!$A$2:$R$9993,18)</f>
        <v>62.06</v>
      </c>
    </row>
    <row r="303" spans="1:18" x14ac:dyDescent="0.55000000000000004">
      <c r="A303" s="15" t="s">
        <v>694</v>
      </c>
      <c r="B303" s="127" t="str">
        <f>VLOOKUP($A303,'MG Universe'!$A$2:$R$9993,2)</f>
        <v>Metlife Inc</v>
      </c>
      <c r="C303" s="15" t="str">
        <f>VLOOKUP($A303,'MG Universe'!$A$2:$R$9993,3)</f>
        <v>A-</v>
      </c>
      <c r="D303" s="15" t="str">
        <f>VLOOKUP($A303,'MG Universe'!$A$2:$R$9993,4)</f>
        <v>E</v>
      </c>
      <c r="E303" s="15" t="str">
        <f>VLOOKUP($A303,'MG Universe'!$A$2:$R$9993,5)</f>
        <v>U</v>
      </c>
      <c r="F303" s="16" t="str">
        <f>VLOOKUP($A303,'MG Universe'!$A$2:$R$9993,6)</f>
        <v>EU</v>
      </c>
      <c r="G303" s="85">
        <f>VLOOKUP($A303,'MG Universe'!$A$2:$R$9993,7)</f>
        <v>42717</v>
      </c>
      <c r="H303" s="18">
        <f>VLOOKUP($A303,'MG Universe'!$A$2:$R$9993,8)</f>
        <v>119.73</v>
      </c>
      <c r="I303" s="18">
        <f>VLOOKUP($A303,'MG Universe'!$A$2:$R$9993,9)</f>
        <v>52.44</v>
      </c>
      <c r="J303" s="19">
        <f>VLOOKUP($A303,'MG Universe'!$A$2:$R$9993,10)</f>
        <v>0.438</v>
      </c>
      <c r="K303" s="86">
        <f>VLOOKUP($A303,'MG Universe'!$A$2:$R$9993,11)</f>
        <v>12.98</v>
      </c>
      <c r="L303" s="19">
        <f>VLOOKUP($A303,'MG Universe'!$A$2:$R$9993,12)</f>
        <v>2.9600000000000001E-2</v>
      </c>
      <c r="M303" s="87">
        <f>VLOOKUP($A303,'MG Universe'!$A$2:$R$9993,13)</f>
        <v>1.6</v>
      </c>
      <c r="N303" s="88" t="str">
        <f>VLOOKUP($A303,'MG Universe'!$A$2:$R$9993,14)</f>
        <v>N/A</v>
      </c>
      <c r="O303" s="18" t="str">
        <f>VLOOKUP($A303,'MG Universe'!$A$2:$R$9993,15)</f>
        <v>N/A</v>
      </c>
      <c r="P303" s="19">
        <f>VLOOKUP($A303,'MG Universe'!$A$2:$R$9993,16)</f>
        <v>2.24E-2</v>
      </c>
      <c r="Q303" s="89">
        <f>VLOOKUP($A303,'MG Universe'!$A$2:$R$9993,17)</f>
        <v>4</v>
      </c>
      <c r="R303" s="18">
        <f>VLOOKUP($A303,'MG Universe'!$A$2:$R$9993,18)</f>
        <v>78.349999999999994</v>
      </c>
    </row>
    <row r="304" spans="1:18" x14ac:dyDescent="0.55000000000000004">
      <c r="A304" s="15" t="s">
        <v>696</v>
      </c>
      <c r="B304" s="127" t="str">
        <f>VLOOKUP($A304,'MG Universe'!$A$2:$R$9993,2)</f>
        <v>Mohawk Industries, Inc.</v>
      </c>
      <c r="C304" s="15" t="str">
        <f>VLOOKUP($A304,'MG Universe'!$A$2:$R$9993,3)</f>
        <v>C-</v>
      </c>
      <c r="D304" s="15" t="str">
        <f>VLOOKUP($A304,'MG Universe'!$A$2:$R$9993,4)</f>
        <v>S</v>
      </c>
      <c r="E304" s="15" t="str">
        <f>VLOOKUP($A304,'MG Universe'!$A$2:$R$9993,5)</f>
        <v>U</v>
      </c>
      <c r="F304" s="16" t="str">
        <f>VLOOKUP($A304,'MG Universe'!$A$2:$R$9993,6)</f>
        <v>SU</v>
      </c>
      <c r="G304" s="85">
        <f>VLOOKUP($A304,'MG Universe'!$A$2:$R$9993,7)</f>
        <v>42772</v>
      </c>
      <c r="H304" s="18">
        <f>VLOOKUP($A304,'MG Universe'!$A$2:$R$9993,8)</f>
        <v>335.57</v>
      </c>
      <c r="I304" s="18">
        <f>VLOOKUP($A304,'MG Universe'!$A$2:$R$9993,9)</f>
        <v>226.36</v>
      </c>
      <c r="J304" s="19">
        <f>VLOOKUP($A304,'MG Universe'!$A$2:$R$9993,10)</f>
        <v>0.67459999999999998</v>
      </c>
      <c r="K304" s="86">
        <f>VLOOKUP($A304,'MG Universe'!$A$2:$R$9993,11)</f>
        <v>25.96</v>
      </c>
      <c r="L304" s="19">
        <f>VLOOKUP($A304,'MG Universe'!$A$2:$R$9993,12)</f>
        <v>0</v>
      </c>
      <c r="M304" s="87">
        <f>VLOOKUP($A304,'MG Universe'!$A$2:$R$9993,13)</f>
        <v>1.2</v>
      </c>
      <c r="N304" s="88">
        <f>VLOOKUP($A304,'MG Universe'!$A$2:$R$9993,14)</f>
        <v>1.2</v>
      </c>
      <c r="O304" s="18">
        <f>VLOOKUP($A304,'MG Universe'!$A$2:$R$9993,15)</f>
        <v>-15.8</v>
      </c>
      <c r="P304" s="19">
        <f>VLOOKUP($A304,'MG Universe'!$A$2:$R$9993,16)</f>
        <v>8.7300000000000003E-2</v>
      </c>
      <c r="Q304" s="89">
        <f>VLOOKUP($A304,'MG Universe'!$A$2:$R$9993,17)</f>
        <v>0</v>
      </c>
      <c r="R304" s="18">
        <f>VLOOKUP($A304,'MG Universe'!$A$2:$R$9993,18)</f>
        <v>146.59</v>
      </c>
    </row>
    <row r="305" spans="1:18" x14ac:dyDescent="0.55000000000000004">
      <c r="A305" s="15" t="s">
        <v>698</v>
      </c>
      <c r="B305" s="127" t="str">
        <f>VLOOKUP($A305,'MG Universe'!$A$2:$R$9993,2)</f>
        <v>Mead Johnson Nutrition CO</v>
      </c>
      <c r="C305" s="15" t="str">
        <f>VLOOKUP($A305,'MG Universe'!$A$2:$R$9993,3)</f>
        <v>C</v>
      </c>
      <c r="D305" s="15" t="str">
        <f>VLOOKUP($A305,'MG Universe'!$A$2:$R$9993,4)</f>
        <v>E</v>
      </c>
      <c r="E305" s="15" t="str">
        <f>VLOOKUP($A305,'MG Universe'!$A$2:$R$9993,5)</f>
        <v>O</v>
      </c>
      <c r="F305" s="16" t="str">
        <f>VLOOKUP($A305,'MG Universe'!$A$2:$R$9993,6)</f>
        <v>EO</v>
      </c>
      <c r="G305" s="85">
        <f>VLOOKUP($A305,'MG Universe'!$A$2:$R$9993,7)</f>
        <v>42541</v>
      </c>
      <c r="H305" s="18">
        <f>VLOOKUP($A305,'MG Universe'!$A$2:$R$9993,8)</f>
        <v>62.46</v>
      </c>
      <c r="I305" s="18">
        <f>VLOOKUP($A305,'MG Universe'!$A$2:$R$9993,9)</f>
        <v>87.79</v>
      </c>
      <c r="J305" s="19">
        <f>VLOOKUP($A305,'MG Universe'!$A$2:$R$9993,10)</f>
        <v>1.4055</v>
      </c>
      <c r="K305" s="86">
        <f>VLOOKUP($A305,'MG Universe'!$A$2:$R$9993,11)</f>
        <v>26.21</v>
      </c>
      <c r="L305" s="19">
        <f>VLOOKUP($A305,'MG Universe'!$A$2:$R$9993,12)</f>
        <v>4.7000000000000002E-3</v>
      </c>
      <c r="M305" s="87">
        <f>VLOOKUP($A305,'MG Universe'!$A$2:$R$9993,13)</f>
        <v>1.4</v>
      </c>
      <c r="N305" s="88">
        <f>VLOOKUP($A305,'MG Universe'!$A$2:$R$9993,14)</f>
        <v>2.12</v>
      </c>
      <c r="O305" s="18">
        <f>VLOOKUP($A305,'MG Universe'!$A$2:$R$9993,15)</f>
        <v>-10.81</v>
      </c>
      <c r="P305" s="19">
        <f>VLOOKUP($A305,'MG Universe'!$A$2:$R$9993,16)</f>
        <v>8.8499999999999995E-2</v>
      </c>
      <c r="Q305" s="89">
        <f>VLOOKUP($A305,'MG Universe'!$A$2:$R$9993,17)</f>
        <v>8</v>
      </c>
      <c r="R305" s="18">
        <f>VLOOKUP($A305,'MG Universe'!$A$2:$R$9993,18)</f>
        <v>0</v>
      </c>
    </row>
    <row r="306" spans="1:18" x14ac:dyDescent="0.55000000000000004">
      <c r="A306" s="15" t="s">
        <v>700</v>
      </c>
      <c r="B306" s="127" t="str">
        <f>VLOOKUP($A306,'MG Universe'!$A$2:$R$9993,2)</f>
        <v>McCormick &amp; Company, Incorporated</v>
      </c>
      <c r="C306" s="15" t="str">
        <f>VLOOKUP($A306,'MG Universe'!$A$2:$R$9993,3)</f>
        <v>C-</v>
      </c>
      <c r="D306" s="15" t="str">
        <f>VLOOKUP($A306,'MG Universe'!$A$2:$R$9993,4)</f>
        <v>S</v>
      </c>
      <c r="E306" s="15" t="str">
        <f>VLOOKUP($A306,'MG Universe'!$A$2:$R$9993,5)</f>
        <v>O</v>
      </c>
      <c r="F306" s="16" t="str">
        <f>VLOOKUP($A306,'MG Universe'!$A$2:$R$9993,6)</f>
        <v>SO</v>
      </c>
      <c r="G306" s="85">
        <f>VLOOKUP($A306,'MG Universe'!$A$2:$R$9993,7)</f>
        <v>42738</v>
      </c>
      <c r="H306" s="18">
        <f>VLOOKUP($A306,'MG Universe'!$A$2:$R$9993,8)</f>
        <v>49.74</v>
      </c>
      <c r="I306" s="18">
        <f>VLOOKUP($A306,'MG Universe'!$A$2:$R$9993,9)</f>
        <v>98.42</v>
      </c>
      <c r="J306" s="19">
        <f>VLOOKUP($A306,'MG Universe'!$A$2:$R$9993,10)</f>
        <v>1.9786999999999999</v>
      </c>
      <c r="K306" s="86">
        <f>VLOOKUP($A306,'MG Universe'!$A$2:$R$9993,11)</f>
        <v>29.56</v>
      </c>
      <c r="L306" s="19">
        <f>VLOOKUP($A306,'MG Universe'!$A$2:$R$9993,12)</f>
        <v>1.72E-2</v>
      </c>
      <c r="M306" s="87">
        <f>VLOOKUP($A306,'MG Universe'!$A$2:$R$9993,13)</f>
        <v>0.5</v>
      </c>
      <c r="N306" s="88">
        <f>VLOOKUP($A306,'MG Universe'!$A$2:$R$9993,14)</f>
        <v>1.0900000000000001</v>
      </c>
      <c r="O306" s="18">
        <f>VLOOKUP($A306,'MG Universe'!$A$2:$R$9993,15)</f>
        <v>-11.66</v>
      </c>
      <c r="P306" s="19">
        <f>VLOOKUP($A306,'MG Universe'!$A$2:$R$9993,16)</f>
        <v>0.1053</v>
      </c>
      <c r="Q306" s="89">
        <f>VLOOKUP($A306,'MG Universe'!$A$2:$R$9993,17)</f>
        <v>20</v>
      </c>
      <c r="R306" s="18">
        <f>VLOOKUP($A306,'MG Universe'!$A$2:$R$9993,18)</f>
        <v>34.159999999999997</v>
      </c>
    </row>
    <row r="307" spans="1:18" x14ac:dyDescent="0.55000000000000004">
      <c r="A307" s="15" t="s">
        <v>702</v>
      </c>
      <c r="B307" s="127" t="str">
        <f>VLOOKUP($A307,'MG Universe'!$A$2:$R$9993,2)</f>
        <v>Martin Marietta Materials, Inc.</v>
      </c>
      <c r="C307" s="15" t="str">
        <f>VLOOKUP($A307,'MG Universe'!$A$2:$R$9993,3)</f>
        <v>C-</v>
      </c>
      <c r="D307" s="15" t="str">
        <f>VLOOKUP($A307,'MG Universe'!$A$2:$R$9993,4)</f>
        <v>E</v>
      </c>
      <c r="E307" s="15" t="str">
        <f>VLOOKUP($A307,'MG Universe'!$A$2:$R$9993,5)</f>
        <v>O</v>
      </c>
      <c r="F307" s="16" t="str">
        <f>VLOOKUP($A307,'MG Universe'!$A$2:$R$9993,6)</f>
        <v>EO</v>
      </c>
      <c r="G307" s="85">
        <f>VLOOKUP($A307,'MG Universe'!$A$2:$R$9993,7)</f>
        <v>42725</v>
      </c>
      <c r="H307" s="18">
        <f>VLOOKUP($A307,'MG Universe'!$A$2:$R$9993,8)</f>
        <v>167.96</v>
      </c>
      <c r="I307" s="18">
        <f>VLOOKUP($A307,'MG Universe'!$A$2:$R$9993,9)</f>
        <v>215.95</v>
      </c>
      <c r="J307" s="19">
        <f>VLOOKUP($A307,'MG Universe'!$A$2:$R$9993,10)</f>
        <v>1.2857000000000001</v>
      </c>
      <c r="K307" s="86">
        <f>VLOOKUP($A307,'MG Universe'!$A$2:$R$9993,11)</f>
        <v>49.53</v>
      </c>
      <c r="L307" s="19">
        <f>VLOOKUP($A307,'MG Universe'!$A$2:$R$9993,12)</f>
        <v>7.4999999999999997E-3</v>
      </c>
      <c r="M307" s="87">
        <f>VLOOKUP($A307,'MG Universe'!$A$2:$R$9993,13)</f>
        <v>1.4</v>
      </c>
      <c r="N307" s="88">
        <f>VLOOKUP($A307,'MG Universe'!$A$2:$R$9993,14)</f>
        <v>1.97</v>
      </c>
      <c r="O307" s="18">
        <f>VLOOKUP($A307,'MG Universe'!$A$2:$R$9993,15)</f>
        <v>-31.8</v>
      </c>
      <c r="P307" s="19">
        <f>VLOOKUP($A307,'MG Universe'!$A$2:$R$9993,16)</f>
        <v>0.2051</v>
      </c>
      <c r="Q307" s="89">
        <f>VLOOKUP($A307,'MG Universe'!$A$2:$R$9993,17)</f>
        <v>1</v>
      </c>
      <c r="R307" s="18">
        <f>VLOOKUP($A307,'MG Universe'!$A$2:$R$9993,18)</f>
        <v>98.75</v>
      </c>
    </row>
    <row r="308" spans="1:18" x14ac:dyDescent="0.55000000000000004">
      <c r="A308" s="15" t="s">
        <v>704</v>
      </c>
      <c r="B308" s="127" t="str">
        <f>VLOOKUP($A308,'MG Universe'!$A$2:$R$9993,2)</f>
        <v>Marsh &amp; McLennan Companies, Inc.</v>
      </c>
      <c r="C308" s="15" t="str">
        <f>VLOOKUP($A308,'MG Universe'!$A$2:$R$9993,3)</f>
        <v>B-</v>
      </c>
      <c r="D308" s="15" t="str">
        <f>VLOOKUP($A308,'MG Universe'!$A$2:$R$9993,4)</f>
        <v>E</v>
      </c>
      <c r="E308" s="15" t="str">
        <f>VLOOKUP($A308,'MG Universe'!$A$2:$R$9993,5)</f>
        <v>U</v>
      </c>
      <c r="F308" s="16" t="str">
        <f>VLOOKUP($A308,'MG Universe'!$A$2:$R$9993,6)</f>
        <v>EU</v>
      </c>
      <c r="G308" s="85">
        <f>VLOOKUP($A308,'MG Universe'!$A$2:$R$9993,7)</f>
        <v>42563</v>
      </c>
      <c r="H308" s="18">
        <f>VLOOKUP($A308,'MG Universe'!$A$2:$R$9993,8)</f>
        <v>100.81</v>
      </c>
      <c r="I308" s="18">
        <f>VLOOKUP($A308,'MG Universe'!$A$2:$R$9993,9)</f>
        <v>73.48</v>
      </c>
      <c r="J308" s="19">
        <f>VLOOKUP($A308,'MG Universe'!$A$2:$R$9993,10)</f>
        <v>0.72889999999999999</v>
      </c>
      <c r="K308" s="86">
        <f>VLOOKUP($A308,'MG Universe'!$A$2:$R$9993,11)</f>
        <v>25.34</v>
      </c>
      <c r="L308" s="19">
        <f>VLOOKUP($A308,'MG Universe'!$A$2:$R$9993,12)</f>
        <v>2.07E-2</v>
      </c>
      <c r="M308" s="87">
        <f>VLOOKUP($A308,'MG Universe'!$A$2:$R$9993,13)</f>
        <v>0.9</v>
      </c>
      <c r="N308" s="88">
        <f>VLOOKUP($A308,'MG Universe'!$A$2:$R$9993,14)</f>
        <v>1.52</v>
      </c>
      <c r="O308" s="18">
        <f>VLOOKUP($A308,'MG Universe'!$A$2:$R$9993,15)</f>
        <v>-12.64</v>
      </c>
      <c r="P308" s="19">
        <f>VLOOKUP($A308,'MG Universe'!$A$2:$R$9993,16)</f>
        <v>8.4199999999999997E-2</v>
      </c>
      <c r="Q308" s="89">
        <f>VLOOKUP($A308,'MG Universe'!$A$2:$R$9993,17)</f>
        <v>7</v>
      </c>
      <c r="R308" s="18">
        <f>VLOOKUP($A308,'MG Universe'!$A$2:$R$9993,18)</f>
        <v>30.93</v>
      </c>
    </row>
    <row r="309" spans="1:18" x14ac:dyDescent="0.55000000000000004">
      <c r="A309" s="15" t="s">
        <v>706</v>
      </c>
      <c r="B309" s="127" t="str">
        <f>VLOOKUP($A309,'MG Universe'!$A$2:$R$9993,2)</f>
        <v>3M Co</v>
      </c>
      <c r="C309" s="15" t="str">
        <f>VLOOKUP($A309,'MG Universe'!$A$2:$R$9993,3)</f>
        <v>B</v>
      </c>
      <c r="D309" s="15" t="str">
        <f>VLOOKUP($A309,'MG Universe'!$A$2:$R$9993,4)</f>
        <v>E</v>
      </c>
      <c r="E309" s="15" t="str">
        <f>VLOOKUP($A309,'MG Universe'!$A$2:$R$9993,5)</f>
        <v>O</v>
      </c>
      <c r="F309" s="16" t="str">
        <f>VLOOKUP($A309,'MG Universe'!$A$2:$R$9993,6)</f>
        <v>EO</v>
      </c>
      <c r="G309" s="85">
        <f>VLOOKUP($A309,'MG Universe'!$A$2:$R$9993,7)</f>
        <v>42717</v>
      </c>
      <c r="H309" s="18">
        <f>VLOOKUP($A309,'MG Universe'!$A$2:$R$9993,8)</f>
        <v>135.24</v>
      </c>
      <c r="I309" s="18">
        <f>VLOOKUP($A309,'MG Universe'!$A$2:$R$9993,9)</f>
        <v>186.35</v>
      </c>
      <c r="J309" s="19">
        <f>VLOOKUP($A309,'MG Universe'!$A$2:$R$9993,10)</f>
        <v>1.3778999999999999</v>
      </c>
      <c r="K309" s="86">
        <f>VLOOKUP($A309,'MG Universe'!$A$2:$R$9993,11)</f>
        <v>24.68</v>
      </c>
      <c r="L309" s="19">
        <f>VLOOKUP($A309,'MG Universe'!$A$2:$R$9993,12)</f>
        <v>2.3400000000000001E-2</v>
      </c>
      <c r="M309" s="87">
        <f>VLOOKUP($A309,'MG Universe'!$A$2:$R$9993,13)</f>
        <v>1</v>
      </c>
      <c r="N309" s="88">
        <f>VLOOKUP($A309,'MG Universe'!$A$2:$R$9993,14)</f>
        <v>1.9</v>
      </c>
      <c r="O309" s="18">
        <f>VLOOKUP($A309,'MG Universe'!$A$2:$R$9993,15)</f>
        <v>-15.95</v>
      </c>
      <c r="P309" s="19">
        <f>VLOOKUP($A309,'MG Universe'!$A$2:$R$9993,16)</f>
        <v>8.09E-2</v>
      </c>
      <c r="Q309" s="89">
        <f>VLOOKUP($A309,'MG Universe'!$A$2:$R$9993,17)</f>
        <v>20</v>
      </c>
      <c r="R309" s="18">
        <f>VLOOKUP($A309,'MG Universe'!$A$2:$R$9993,18)</f>
        <v>60.49</v>
      </c>
    </row>
    <row r="310" spans="1:18" x14ac:dyDescent="0.55000000000000004">
      <c r="A310" s="15" t="s">
        <v>710</v>
      </c>
      <c r="B310" s="127" t="str">
        <f>VLOOKUP($A310,'MG Universe'!$A$2:$R$9993,2)</f>
        <v>Mallinckrodt PLC</v>
      </c>
      <c r="C310" s="15" t="str">
        <f>VLOOKUP($A310,'MG Universe'!$A$2:$R$9993,3)</f>
        <v>C</v>
      </c>
      <c r="D310" s="15" t="str">
        <f>VLOOKUP($A310,'MG Universe'!$A$2:$R$9993,4)</f>
        <v>S</v>
      </c>
      <c r="E310" s="15" t="str">
        <f>VLOOKUP($A310,'MG Universe'!$A$2:$R$9993,5)</f>
        <v>F</v>
      </c>
      <c r="F310" s="16" t="str">
        <f>VLOOKUP($A310,'MG Universe'!$A$2:$R$9993,6)</f>
        <v>SF</v>
      </c>
      <c r="G310" s="85">
        <f>VLOOKUP($A310,'MG Universe'!$A$2:$R$9993,7)</f>
        <v>42610</v>
      </c>
      <c r="H310" s="18">
        <f>VLOOKUP($A310,'MG Universe'!$A$2:$R$9993,8)</f>
        <v>55.27</v>
      </c>
      <c r="I310" s="18">
        <f>VLOOKUP($A310,'MG Universe'!$A$2:$R$9993,9)</f>
        <v>52.42</v>
      </c>
      <c r="J310" s="19">
        <f>VLOOKUP($A310,'MG Universe'!$A$2:$R$9993,10)</f>
        <v>0.94840000000000002</v>
      </c>
      <c r="K310" s="86">
        <f>VLOOKUP($A310,'MG Universe'!$A$2:$R$9993,11)</f>
        <v>23.19</v>
      </c>
      <c r="L310" s="19">
        <f>VLOOKUP($A310,'MG Universe'!$A$2:$R$9993,12)</f>
        <v>0</v>
      </c>
      <c r="M310" s="87">
        <f>VLOOKUP($A310,'MG Universe'!$A$2:$R$9993,13)</f>
        <v>1.5</v>
      </c>
      <c r="N310" s="88">
        <f>VLOOKUP($A310,'MG Universe'!$A$2:$R$9993,14)</f>
        <v>1.68</v>
      </c>
      <c r="O310" s="18">
        <f>VLOOKUP($A310,'MG Universe'!$A$2:$R$9993,15)</f>
        <v>-82.25</v>
      </c>
      <c r="P310" s="19">
        <f>VLOOKUP($A310,'MG Universe'!$A$2:$R$9993,16)</f>
        <v>7.3499999999999996E-2</v>
      </c>
      <c r="Q310" s="89">
        <f>VLOOKUP($A310,'MG Universe'!$A$2:$R$9993,17)</f>
        <v>0</v>
      </c>
      <c r="R310" s="18">
        <f>VLOOKUP($A310,'MG Universe'!$A$2:$R$9993,18)</f>
        <v>85.08</v>
      </c>
    </row>
    <row r="311" spans="1:18" x14ac:dyDescent="0.55000000000000004">
      <c r="A311" s="15" t="s">
        <v>712</v>
      </c>
      <c r="B311" s="127" t="str">
        <f>VLOOKUP($A311,'MG Universe'!$A$2:$R$9993,2)</f>
        <v>Monster Beverage Corporation</v>
      </c>
      <c r="C311" s="15" t="str">
        <f>VLOOKUP($A311,'MG Universe'!$A$2:$R$9993,3)</f>
        <v>C-</v>
      </c>
      <c r="D311" s="15" t="str">
        <f>VLOOKUP($A311,'MG Universe'!$A$2:$R$9993,4)</f>
        <v>E</v>
      </c>
      <c r="E311" s="15" t="str">
        <f>VLOOKUP($A311,'MG Universe'!$A$2:$R$9993,5)</f>
        <v>O</v>
      </c>
      <c r="F311" s="16" t="str">
        <f>VLOOKUP($A311,'MG Universe'!$A$2:$R$9993,6)</f>
        <v>EO</v>
      </c>
      <c r="G311" s="85">
        <f>VLOOKUP($A311,'MG Universe'!$A$2:$R$9993,7)</f>
        <v>42578</v>
      </c>
      <c r="H311" s="18">
        <f>VLOOKUP($A311,'MG Universe'!$A$2:$R$9993,8)</f>
        <v>37.58</v>
      </c>
      <c r="I311" s="18">
        <f>VLOOKUP($A311,'MG Universe'!$A$2:$R$9993,9)</f>
        <v>41.44</v>
      </c>
      <c r="J311" s="19">
        <f>VLOOKUP($A311,'MG Universe'!$A$2:$R$9993,10)</f>
        <v>1.1027</v>
      </c>
      <c r="K311" s="86">
        <f>VLOOKUP($A311,'MG Universe'!$A$2:$R$9993,11)</f>
        <v>42.42</v>
      </c>
      <c r="L311" s="19">
        <f>VLOOKUP($A311,'MG Universe'!$A$2:$R$9993,12)</f>
        <v>0</v>
      </c>
      <c r="M311" s="87">
        <f>VLOOKUP($A311,'MG Universe'!$A$2:$R$9993,13)</f>
        <v>0.8</v>
      </c>
      <c r="N311" s="88">
        <f>VLOOKUP($A311,'MG Universe'!$A$2:$R$9993,14)</f>
        <v>7.02</v>
      </c>
      <c r="O311" s="18">
        <f>VLOOKUP($A311,'MG Universe'!$A$2:$R$9993,15)</f>
        <v>4.67</v>
      </c>
      <c r="P311" s="19">
        <f>VLOOKUP($A311,'MG Universe'!$A$2:$R$9993,16)</f>
        <v>0.1696</v>
      </c>
      <c r="Q311" s="89">
        <f>VLOOKUP($A311,'MG Universe'!$A$2:$R$9993,17)</f>
        <v>0</v>
      </c>
      <c r="R311" s="18">
        <f>VLOOKUP($A311,'MG Universe'!$A$2:$R$9993,18)</f>
        <v>15.08</v>
      </c>
    </row>
    <row r="312" spans="1:18" x14ac:dyDescent="0.55000000000000004">
      <c r="A312" s="15" t="s">
        <v>714</v>
      </c>
      <c r="B312" s="127" t="str">
        <f>VLOOKUP($A312,'MG Universe'!$A$2:$R$9993,2)</f>
        <v>Altria Group Inc</v>
      </c>
      <c r="C312" s="15" t="str">
        <f>VLOOKUP($A312,'MG Universe'!$A$2:$R$9993,3)</f>
        <v>D</v>
      </c>
      <c r="D312" s="15" t="str">
        <f>VLOOKUP($A312,'MG Universe'!$A$2:$R$9993,4)</f>
        <v>S</v>
      </c>
      <c r="E312" s="15" t="str">
        <f>VLOOKUP($A312,'MG Universe'!$A$2:$R$9993,5)</f>
        <v>O</v>
      </c>
      <c r="F312" s="16" t="str">
        <f>VLOOKUP($A312,'MG Universe'!$A$2:$R$9993,6)</f>
        <v>SO</v>
      </c>
      <c r="G312" s="85">
        <f>VLOOKUP($A312,'MG Universe'!$A$2:$R$9993,7)</f>
        <v>42546</v>
      </c>
      <c r="H312" s="18">
        <f>VLOOKUP($A312,'MG Universe'!$A$2:$R$9993,8)</f>
        <v>57.92</v>
      </c>
      <c r="I312" s="18">
        <f>VLOOKUP($A312,'MG Universe'!$A$2:$R$9993,9)</f>
        <v>74.92</v>
      </c>
      <c r="J312" s="19">
        <f>VLOOKUP($A312,'MG Universe'!$A$2:$R$9993,10)</f>
        <v>1.2935000000000001</v>
      </c>
      <c r="K312" s="86">
        <f>VLOOKUP($A312,'MG Universe'!$A$2:$R$9993,11)</f>
        <v>27.96</v>
      </c>
      <c r="L312" s="19">
        <f>VLOOKUP($A312,'MG Universe'!$A$2:$R$9993,12)</f>
        <v>2.9600000000000001E-2</v>
      </c>
      <c r="M312" s="87">
        <f>VLOOKUP($A312,'MG Universe'!$A$2:$R$9993,13)</f>
        <v>0.6</v>
      </c>
      <c r="N312" s="88">
        <f>VLOOKUP($A312,'MG Universe'!$A$2:$R$9993,14)</f>
        <v>0.87</v>
      </c>
      <c r="O312" s="18">
        <f>VLOOKUP($A312,'MG Universe'!$A$2:$R$9993,15)</f>
        <v>-12.18</v>
      </c>
      <c r="P312" s="19">
        <f>VLOOKUP($A312,'MG Universe'!$A$2:$R$9993,16)</f>
        <v>9.7299999999999998E-2</v>
      </c>
      <c r="Q312" s="89">
        <f>VLOOKUP($A312,'MG Universe'!$A$2:$R$9993,17)</f>
        <v>7</v>
      </c>
      <c r="R312" s="18">
        <f>VLOOKUP($A312,'MG Universe'!$A$2:$R$9993,18)</f>
        <v>9.8000000000000007</v>
      </c>
    </row>
    <row r="313" spans="1:18" x14ac:dyDescent="0.55000000000000004">
      <c r="A313" s="15" t="s">
        <v>716</v>
      </c>
      <c r="B313" s="127" t="str">
        <f>VLOOKUP($A313,'MG Universe'!$A$2:$R$9993,2)</f>
        <v>Monsanto Company</v>
      </c>
      <c r="C313" s="15" t="str">
        <f>VLOOKUP($A313,'MG Universe'!$A$2:$R$9993,3)</f>
        <v>D</v>
      </c>
      <c r="D313" s="15" t="str">
        <f>VLOOKUP($A313,'MG Universe'!$A$2:$R$9993,4)</f>
        <v>S</v>
      </c>
      <c r="E313" s="15" t="str">
        <f>VLOOKUP($A313,'MG Universe'!$A$2:$R$9993,5)</f>
        <v>F</v>
      </c>
      <c r="F313" s="16" t="str">
        <f>VLOOKUP($A313,'MG Universe'!$A$2:$R$9993,6)</f>
        <v>SF</v>
      </c>
      <c r="G313" s="85">
        <f>VLOOKUP($A313,'MG Universe'!$A$2:$R$9993,7)</f>
        <v>42394</v>
      </c>
      <c r="H313" s="18">
        <f>VLOOKUP($A313,'MG Universe'!$A$2:$R$9993,8)</f>
        <v>114.95</v>
      </c>
      <c r="I313" s="18">
        <f>VLOOKUP($A313,'MG Universe'!$A$2:$R$9993,9)</f>
        <v>113.83</v>
      </c>
      <c r="J313" s="19">
        <f>VLOOKUP($A313,'MG Universe'!$A$2:$R$9993,10)</f>
        <v>0.99029999999999996</v>
      </c>
      <c r="K313" s="86">
        <f>VLOOKUP($A313,'MG Universe'!$A$2:$R$9993,11)</f>
        <v>23.57</v>
      </c>
      <c r="L313" s="19">
        <f>VLOOKUP($A313,'MG Universe'!$A$2:$R$9993,12)</f>
        <v>1.8100000000000002E-2</v>
      </c>
      <c r="M313" s="87">
        <f>VLOOKUP($A313,'MG Universe'!$A$2:$R$9993,13)</f>
        <v>0.9</v>
      </c>
      <c r="N313" s="88">
        <f>VLOOKUP($A313,'MG Universe'!$A$2:$R$9993,14)</f>
        <v>1.23</v>
      </c>
      <c r="O313" s="18">
        <f>VLOOKUP($A313,'MG Universe'!$A$2:$R$9993,15)</f>
        <v>-16.34</v>
      </c>
      <c r="P313" s="19">
        <f>VLOOKUP($A313,'MG Universe'!$A$2:$R$9993,16)</f>
        <v>7.5300000000000006E-2</v>
      </c>
      <c r="Q313" s="89">
        <f>VLOOKUP($A313,'MG Universe'!$A$2:$R$9993,17)</f>
        <v>18</v>
      </c>
      <c r="R313" s="18">
        <f>VLOOKUP($A313,'MG Universe'!$A$2:$R$9993,18)</f>
        <v>29.85</v>
      </c>
    </row>
    <row r="314" spans="1:18" x14ac:dyDescent="0.55000000000000004">
      <c r="A314" s="15" t="s">
        <v>718</v>
      </c>
      <c r="B314" s="127" t="str">
        <f>VLOOKUP($A314,'MG Universe'!$A$2:$R$9993,2)</f>
        <v>Mosaic Co</v>
      </c>
      <c r="C314" s="15" t="str">
        <f>VLOOKUP($A314,'MG Universe'!$A$2:$R$9993,3)</f>
        <v>D+</v>
      </c>
      <c r="D314" s="15" t="str">
        <f>VLOOKUP($A314,'MG Universe'!$A$2:$R$9993,4)</f>
        <v>S</v>
      </c>
      <c r="E314" s="15" t="str">
        <f>VLOOKUP($A314,'MG Universe'!$A$2:$R$9993,5)</f>
        <v>O</v>
      </c>
      <c r="F314" s="16" t="str">
        <f>VLOOKUP($A314,'MG Universe'!$A$2:$R$9993,6)</f>
        <v>SO</v>
      </c>
      <c r="G314" s="85">
        <f>VLOOKUP($A314,'MG Universe'!$A$2:$R$9993,7)</f>
        <v>42774</v>
      </c>
      <c r="H314" s="18">
        <f>VLOOKUP($A314,'MG Universe'!$A$2:$R$9993,8)</f>
        <v>0</v>
      </c>
      <c r="I314" s="18">
        <f>VLOOKUP($A314,'MG Universe'!$A$2:$R$9993,9)</f>
        <v>31.19</v>
      </c>
      <c r="J314" s="19" t="str">
        <f>VLOOKUP($A314,'MG Universe'!$A$2:$R$9993,10)</f>
        <v>N/A</v>
      </c>
      <c r="K314" s="86">
        <f>VLOOKUP($A314,'MG Universe'!$A$2:$R$9993,11)</f>
        <v>12.84</v>
      </c>
      <c r="L314" s="19">
        <f>VLOOKUP($A314,'MG Universe'!$A$2:$R$9993,12)</f>
        <v>3.5299999999999998E-2</v>
      </c>
      <c r="M314" s="87">
        <f>VLOOKUP($A314,'MG Universe'!$A$2:$R$9993,13)</f>
        <v>1.3</v>
      </c>
      <c r="N314" s="88">
        <f>VLOOKUP($A314,'MG Universe'!$A$2:$R$9993,14)</f>
        <v>1.78</v>
      </c>
      <c r="O314" s="18">
        <f>VLOOKUP($A314,'MG Universe'!$A$2:$R$9993,15)</f>
        <v>-11.32</v>
      </c>
      <c r="P314" s="19">
        <f>VLOOKUP($A314,'MG Universe'!$A$2:$R$9993,16)</f>
        <v>2.1700000000000001E-2</v>
      </c>
      <c r="Q314" s="89">
        <f>VLOOKUP($A314,'MG Universe'!$A$2:$R$9993,17)</f>
        <v>2</v>
      </c>
      <c r="R314" s="18">
        <f>VLOOKUP($A314,'MG Universe'!$A$2:$R$9993,18)</f>
        <v>22.48</v>
      </c>
    </row>
    <row r="315" spans="1:18" x14ac:dyDescent="0.55000000000000004">
      <c r="A315" s="15" t="s">
        <v>720</v>
      </c>
      <c r="B315" s="127" t="str">
        <f>VLOOKUP($A315,'MG Universe'!$A$2:$R$9993,2)</f>
        <v>Marathon Petroleum Corp</v>
      </c>
      <c r="C315" s="15" t="str">
        <f>VLOOKUP($A315,'MG Universe'!$A$2:$R$9993,3)</f>
        <v>B</v>
      </c>
      <c r="D315" s="15" t="str">
        <f>VLOOKUP($A315,'MG Universe'!$A$2:$R$9993,4)</f>
        <v>E</v>
      </c>
      <c r="E315" s="15" t="str">
        <f>VLOOKUP($A315,'MG Universe'!$A$2:$R$9993,5)</f>
        <v>U</v>
      </c>
      <c r="F315" s="16" t="str">
        <f>VLOOKUP($A315,'MG Universe'!$A$2:$R$9993,6)</f>
        <v>EU</v>
      </c>
      <c r="G315" s="85">
        <f>VLOOKUP($A315,'MG Universe'!$A$2:$R$9993,7)</f>
        <v>42611</v>
      </c>
      <c r="H315" s="18">
        <f>VLOOKUP($A315,'MG Universe'!$A$2:$R$9993,8)</f>
        <v>70.150000000000006</v>
      </c>
      <c r="I315" s="18">
        <f>VLOOKUP($A315,'MG Universe'!$A$2:$R$9993,9)</f>
        <v>49.6</v>
      </c>
      <c r="J315" s="19">
        <f>VLOOKUP($A315,'MG Universe'!$A$2:$R$9993,10)</f>
        <v>0.70709999999999995</v>
      </c>
      <c r="K315" s="86">
        <f>VLOOKUP($A315,'MG Universe'!$A$2:$R$9993,11)</f>
        <v>13.51</v>
      </c>
      <c r="L315" s="19">
        <f>VLOOKUP($A315,'MG Universe'!$A$2:$R$9993,12)</f>
        <v>2.58E-2</v>
      </c>
      <c r="M315" s="87">
        <f>VLOOKUP($A315,'MG Universe'!$A$2:$R$9993,13)</f>
        <v>1.8</v>
      </c>
      <c r="N315" s="88">
        <f>VLOOKUP($A315,'MG Universe'!$A$2:$R$9993,14)</f>
        <v>1.52</v>
      </c>
      <c r="O315" s="18">
        <f>VLOOKUP($A315,'MG Universe'!$A$2:$R$9993,15)</f>
        <v>-38.299999999999997</v>
      </c>
      <c r="P315" s="19">
        <f>VLOOKUP($A315,'MG Universe'!$A$2:$R$9993,16)</f>
        <v>2.5100000000000001E-2</v>
      </c>
      <c r="Q315" s="89">
        <f>VLOOKUP($A315,'MG Universe'!$A$2:$R$9993,17)</f>
        <v>6</v>
      </c>
      <c r="R315" s="18">
        <f>VLOOKUP($A315,'MG Universe'!$A$2:$R$9993,18)</f>
        <v>32.64</v>
      </c>
    </row>
    <row r="316" spans="1:18" x14ac:dyDescent="0.55000000000000004">
      <c r="A316" s="15" t="s">
        <v>722</v>
      </c>
      <c r="B316" s="127" t="str">
        <f>VLOOKUP($A316,'MG Universe'!$A$2:$R$9993,2)</f>
        <v>Merck &amp; Co., Inc.</v>
      </c>
      <c r="C316" s="15" t="str">
        <f>VLOOKUP($A316,'MG Universe'!$A$2:$R$9993,3)</f>
        <v>C+</v>
      </c>
      <c r="D316" s="15" t="str">
        <f>VLOOKUP($A316,'MG Universe'!$A$2:$R$9993,4)</f>
        <v>E</v>
      </c>
      <c r="E316" s="15" t="str">
        <f>VLOOKUP($A316,'MG Universe'!$A$2:$R$9993,5)</f>
        <v>O</v>
      </c>
      <c r="F316" s="16" t="str">
        <f>VLOOKUP($A316,'MG Universe'!$A$2:$R$9993,6)</f>
        <v>EO</v>
      </c>
      <c r="G316" s="85">
        <f>VLOOKUP($A316,'MG Universe'!$A$2:$R$9993,7)</f>
        <v>42611</v>
      </c>
      <c r="H316" s="18">
        <f>VLOOKUP($A316,'MG Universe'!$A$2:$R$9993,8)</f>
        <v>26.8</v>
      </c>
      <c r="I316" s="18">
        <f>VLOOKUP($A316,'MG Universe'!$A$2:$R$9993,9)</f>
        <v>65.87</v>
      </c>
      <c r="J316" s="19">
        <f>VLOOKUP($A316,'MG Universe'!$A$2:$R$9993,10)</f>
        <v>2.4578000000000002</v>
      </c>
      <c r="K316" s="86">
        <f>VLOOKUP($A316,'MG Universe'!$A$2:$R$9993,11)</f>
        <v>27</v>
      </c>
      <c r="L316" s="19">
        <f>VLOOKUP($A316,'MG Universe'!$A$2:$R$9993,12)</f>
        <v>2.7799999999999998E-2</v>
      </c>
      <c r="M316" s="87">
        <f>VLOOKUP($A316,'MG Universe'!$A$2:$R$9993,13)</f>
        <v>0.8</v>
      </c>
      <c r="N316" s="88">
        <f>VLOOKUP($A316,'MG Universe'!$A$2:$R$9993,14)</f>
        <v>1.87</v>
      </c>
      <c r="O316" s="18">
        <f>VLOOKUP($A316,'MG Universe'!$A$2:$R$9993,15)</f>
        <v>-9.0299999999999994</v>
      </c>
      <c r="P316" s="19">
        <f>VLOOKUP($A316,'MG Universe'!$A$2:$R$9993,16)</f>
        <v>9.2499999999999999E-2</v>
      </c>
      <c r="Q316" s="89">
        <f>VLOOKUP($A316,'MG Universe'!$A$2:$R$9993,17)</f>
        <v>6</v>
      </c>
      <c r="R316" s="18">
        <f>VLOOKUP($A316,'MG Universe'!$A$2:$R$9993,18)</f>
        <v>30.56</v>
      </c>
    </row>
    <row r="317" spans="1:18" x14ac:dyDescent="0.55000000000000004">
      <c r="A317" s="15" t="s">
        <v>724</v>
      </c>
      <c r="B317" s="127" t="str">
        <f>VLOOKUP($A317,'MG Universe'!$A$2:$R$9993,2)</f>
        <v>Marathon Oil Corporation</v>
      </c>
      <c r="C317" s="15" t="str">
        <f>VLOOKUP($A317,'MG Universe'!$A$2:$R$9993,3)</f>
        <v>D</v>
      </c>
      <c r="D317" s="15" t="str">
        <f>VLOOKUP($A317,'MG Universe'!$A$2:$R$9993,4)</f>
        <v>S</v>
      </c>
      <c r="E317" s="15" t="str">
        <f>VLOOKUP($A317,'MG Universe'!$A$2:$R$9993,5)</f>
        <v>O</v>
      </c>
      <c r="F317" s="16" t="str">
        <f>VLOOKUP($A317,'MG Universe'!$A$2:$R$9993,6)</f>
        <v>SO</v>
      </c>
      <c r="G317" s="85">
        <f>VLOOKUP($A317,'MG Universe'!$A$2:$R$9993,7)</f>
        <v>42563</v>
      </c>
      <c r="H317" s="18">
        <f>VLOOKUP($A317,'MG Universe'!$A$2:$R$9993,8)</f>
        <v>0</v>
      </c>
      <c r="I317" s="18">
        <f>VLOOKUP($A317,'MG Universe'!$A$2:$R$9993,9)</f>
        <v>16</v>
      </c>
      <c r="J317" s="19" t="str">
        <f>VLOOKUP($A317,'MG Universe'!$A$2:$R$9993,10)</f>
        <v>N/A</v>
      </c>
      <c r="K317" s="86">
        <f>VLOOKUP($A317,'MG Universe'!$A$2:$R$9993,11)</f>
        <v>800</v>
      </c>
      <c r="L317" s="19">
        <f>VLOOKUP($A317,'MG Universe'!$A$2:$R$9993,12)</f>
        <v>3.2500000000000001E-2</v>
      </c>
      <c r="M317" s="87">
        <f>VLOOKUP($A317,'MG Universe'!$A$2:$R$9993,13)</f>
        <v>2.2999999999999998</v>
      </c>
      <c r="N317" s="88">
        <f>VLOOKUP($A317,'MG Universe'!$A$2:$R$9993,14)</f>
        <v>2.14</v>
      </c>
      <c r="O317" s="18">
        <f>VLOOKUP($A317,'MG Universe'!$A$2:$R$9993,15)</f>
        <v>-14.04</v>
      </c>
      <c r="P317" s="19">
        <f>VLOOKUP($A317,'MG Universe'!$A$2:$R$9993,16)</f>
        <v>3.9575</v>
      </c>
      <c r="Q317" s="89">
        <f>VLOOKUP($A317,'MG Universe'!$A$2:$R$9993,17)</f>
        <v>0</v>
      </c>
      <c r="R317" s="18">
        <f>VLOOKUP($A317,'MG Universe'!$A$2:$R$9993,18)</f>
        <v>0</v>
      </c>
    </row>
    <row r="318" spans="1:18" x14ac:dyDescent="0.55000000000000004">
      <c r="A318" s="15" t="s">
        <v>726</v>
      </c>
      <c r="B318" s="127" t="str">
        <f>VLOOKUP($A318,'MG Universe'!$A$2:$R$9993,2)</f>
        <v>Morgan Stanley</v>
      </c>
      <c r="C318" s="15" t="str">
        <f>VLOOKUP($A318,'MG Universe'!$A$2:$R$9993,3)</f>
        <v>D+</v>
      </c>
      <c r="D318" s="15" t="str">
        <f>VLOOKUP($A318,'MG Universe'!$A$2:$R$9993,4)</f>
        <v>S</v>
      </c>
      <c r="E318" s="15" t="str">
        <f>VLOOKUP($A318,'MG Universe'!$A$2:$R$9993,5)</f>
        <v>U</v>
      </c>
      <c r="F318" s="16" t="str">
        <f>VLOOKUP($A318,'MG Universe'!$A$2:$R$9993,6)</f>
        <v>SU</v>
      </c>
      <c r="G318" s="85">
        <f>VLOOKUP($A318,'MG Universe'!$A$2:$R$9993,7)</f>
        <v>42545</v>
      </c>
      <c r="H318" s="18">
        <f>VLOOKUP($A318,'MG Universe'!$A$2:$R$9993,8)</f>
        <v>74.69</v>
      </c>
      <c r="I318" s="18">
        <f>VLOOKUP($A318,'MG Universe'!$A$2:$R$9993,9)</f>
        <v>45.67</v>
      </c>
      <c r="J318" s="19">
        <f>VLOOKUP($A318,'MG Universe'!$A$2:$R$9993,10)</f>
        <v>0.61150000000000004</v>
      </c>
      <c r="K318" s="86">
        <f>VLOOKUP($A318,'MG Universe'!$A$2:$R$9993,11)</f>
        <v>23.54</v>
      </c>
      <c r="L318" s="19">
        <f>VLOOKUP($A318,'MG Universe'!$A$2:$R$9993,12)</f>
        <v>1.3100000000000001E-2</v>
      </c>
      <c r="M318" s="87">
        <f>VLOOKUP($A318,'MG Universe'!$A$2:$R$9993,13)</f>
        <v>1.8</v>
      </c>
      <c r="N318" s="88" t="str">
        <f>VLOOKUP($A318,'MG Universe'!$A$2:$R$9993,14)</f>
        <v>N/A</v>
      </c>
      <c r="O318" s="18" t="str">
        <f>VLOOKUP($A318,'MG Universe'!$A$2:$R$9993,15)</f>
        <v>N/A</v>
      </c>
      <c r="P318" s="19">
        <f>VLOOKUP($A318,'MG Universe'!$A$2:$R$9993,16)</f>
        <v>7.5200000000000003E-2</v>
      </c>
      <c r="Q318" s="89">
        <f>VLOOKUP($A318,'MG Universe'!$A$2:$R$9993,17)</f>
        <v>3</v>
      </c>
      <c r="R318" s="18">
        <f>VLOOKUP($A318,'MG Universe'!$A$2:$R$9993,18)</f>
        <v>39.880000000000003</v>
      </c>
    </row>
    <row r="319" spans="1:18" x14ac:dyDescent="0.55000000000000004">
      <c r="A319" s="15" t="s">
        <v>728</v>
      </c>
      <c r="B319" s="127" t="str">
        <f>VLOOKUP($A319,'MG Universe'!$A$2:$R$9993,2)</f>
        <v>Microsoft Corporation</v>
      </c>
      <c r="C319" s="15" t="str">
        <f>VLOOKUP($A319,'MG Universe'!$A$2:$R$9993,3)</f>
        <v>C+</v>
      </c>
      <c r="D319" s="15" t="str">
        <f>VLOOKUP($A319,'MG Universe'!$A$2:$R$9993,4)</f>
        <v>E</v>
      </c>
      <c r="E319" s="15" t="str">
        <f>VLOOKUP($A319,'MG Universe'!$A$2:$R$9993,5)</f>
        <v>O</v>
      </c>
      <c r="F319" s="16" t="str">
        <f>VLOOKUP($A319,'MG Universe'!$A$2:$R$9993,6)</f>
        <v>EO</v>
      </c>
      <c r="G319" s="85">
        <f>VLOOKUP($A319,'MG Universe'!$A$2:$R$9993,7)</f>
        <v>42768</v>
      </c>
      <c r="H319" s="18">
        <f>VLOOKUP($A319,'MG Universe'!$A$2:$R$9993,8)</f>
        <v>15.97</v>
      </c>
      <c r="I319" s="18">
        <f>VLOOKUP($A319,'MG Universe'!$A$2:$R$9993,9)</f>
        <v>63.98</v>
      </c>
      <c r="J319" s="19">
        <f>VLOOKUP($A319,'MG Universe'!$A$2:$R$9993,10)</f>
        <v>4.0063000000000004</v>
      </c>
      <c r="K319" s="86">
        <f>VLOOKUP($A319,'MG Universe'!$A$2:$R$9993,11)</f>
        <v>28.82</v>
      </c>
      <c r="L319" s="19">
        <f>VLOOKUP($A319,'MG Universe'!$A$2:$R$9993,12)</f>
        <v>2.3E-2</v>
      </c>
      <c r="M319" s="87">
        <f>VLOOKUP($A319,'MG Universe'!$A$2:$R$9993,13)</f>
        <v>1.1000000000000001</v>
      </c>
      <c r="N319" s="88">
        <f>VLOOKUP($A319,'MG Universe'!$A$2:$R$9993,14)</f>
        <v>2.0499999999999998</v>
      </c>
      <c r="O319" s="18">
        <f>VLOOKUP($A319,'MG Universe'!$A$2:$R$9993,15)</f>
        <v>-1.39</v>
      </c>
      <c r="P319" s="19">
        <f>VLOOKUP($A319,'MG Universe'!$A$2:$R$9993,16)</f>
        <v>0.1016</v>
      </c>
      <c r="Q319" s="89">
        <f>VLOOKUP($A319,'MG Universe'!$A$2:$R$9993,17)</f>
        <v>15</v>
      </c>
      <c r="R319" s="18">
        <f>VLOOKUP($A319,'MG Universe'!$A$2:$R$9993,18)</f>
        <v>22.47</v>
      </c>
    </row>
    <row r="320" spans="1:18" x14ac:dyDescent="0.55000000000000004">
      <c r="A320" s="15" t="s">
        <v>730</v>
      </c>
      <c r="B320" s="127" t="str">
        <f>VLOOKUP($A320,'MG Universe'!$A$2:$R$9993,2)</f>
        <v>Motorola Solutions Inc</v>
      </c>
      <c r="C320" s="15" t="str">
        <f>VLOOKUP($A320,'MG Universe'!$A$2:$R$9993,3)</f>
        <v>B</v>
      </c>
      <c r="D320" s="15" t="str">
        <f>VLOOKUP($A320,'MG Universe'!$A$2:$R$9993,4)</f>
        <v>E</v>
      </c>
      <c r="E320" s="15" t="str">
        <f>VLOOKUP($A320,'MG Universe'!$A$2:$R$9993,5)</f>
        <v>U</v>
      </c>
      <c r="F320" s="16" t="str">
        <f>VLOOKUP($A320,'MG Universe'!$A$2:$R$9993,6)</f>
        <v>EU</v>
      </c>
      <c r="G320" s="85">
        <f>VLOOKUP($A320,'MG Universe'!$A$2:$R$9993,7)</f>
        <v>42725</v>
      </c>
      <c r="H320" s="18">
        <f>VLOOKUP($A320,'MG Universe'!$A$2:$R$9993,8)</f>
        <v>146.88999999999999</v>
      </c>
      <c r="I320" s="18">
        <f>VLOOKUP($A320,'MG Universe'!$A$2:$R$9993,9)</f>
        <v>78.97</v>
      </c>
      <c r="J320" s="19">
        <f>VLOOKUP($A320,'MG Universe'!$A$2:$R$9993,10)</f>
        <v>0.53759999999999997</v>
      </c>
      <c r="K320" s="86">
        <f>VLOOKUP($A320,'MG Universe'!$A$2:$R$9993,11)</f>
        <v>20.67</v>
      </c>
      <c r="L320" s="19">
        <f>VLOOKUP($A320,'MG Universe'!$A$2:$R$9993,12)</f>
        <v>2.0799999999999999E-2</v>
      </c>
      <c r="M320" s="87">
        <f>VLOOKUP($A320,'MG Universe'!$A$2:$R$9993,13)</f>
        <v>0.5</v>
      </c>
      <c r="N320" s="88">
        <f>VLOOKUP($A320,'MG Universe'!$A$2:$R$9993,14)</f>
        <v>1.76</v>
      </c>
      <c r="O320" s="18">
        <f>VLOOKUP($A320,'MG Universe'!$A$2:$R$9993,15)</f>
        <v>-32.28</v>
      </c>
      <c r="P320" s="19">
        <f>VLOOKUP($A320,'MG Universe'!$A$2:$R$9993,16)</f>
        <v>6.0900000000000003E-2</v>
      </c>
      <c r="Q320" s="89">
        <f>VLOOKUP($A320,'MG Universe'!$A$2:$R$9993,17)</f>
        <v>6</v>
      </c>
      <c r="R320" s="18">
        <f>VLOOKUP($A320,'MG Universe'!$A$2:$R$9993,18)</f>
        <v>0</v>
      </c>
    </row>
    <row r="321" spans="1:18" x14ac:dyDescent="0.55000000000000004">
      <c r="A321" s="15" t="s">
        <v>732</v>
      </c>
      <c r="B321" s="127" t="str">
        <f>VLOOKUP($A321,'MG Universe'!$A$2:$R$9993,2)</f>
        <v>M&amp;T Bank Corporation</v>
      </c>
      <c r="C321" s="15" t="str">
        <f>VLOOKUP($A321,'MG Universe'!$A$2:$R$9993,3)</f>
        <v>C+</v>
      </c>
      <c r="D321" s="15" t="str">
        <f>VLOOKUP($A321,'MG Universe'!$A$2:$R$9993,4)</f>
        <v>D</v>
      </c>
      <c r="E321" s="15" t="str">
        <f>VLOOKUP($A321,'MG Universe'!$A$2:$R$9993,5)</f>
        <v>O</v>
      </c>
      <c r="F321" s="16" t="str">
        <f>VLOOKUP($A321,'MG Universe'!$A$2:$R$9993,6)</f>
        <v>DO</v>
      </c>
      <c r="G321" s="85">
        <f>VLOOKUP($A321,'MG Universe'!$A$2:$R$9993,7)</f>
        <v>42573</v>
      </c>
      <c r="H321" s="18">
        <f>VLOOKUP($A321,'MG Universe'!$A$2:$R$9993,8)</f>
        <v>119.4</v>
      </c>
      <c r="I321" s="18">
        <f>VLOOKUP($A321,'MG Universe'!$A$2:$R$9993,9)</f>
        <v>166.97</v>
      </c>
      <c r="J321" s="19">
        <f>VLOOKUP($A321,'MG Universe'!$A$2:$R$9993,10)</f>
        <v>1.3984000000000001</v>
      </c>
      <c r="K321" s="86">
        <f>VLOOKUP($A321,'MG Universe'!$A$2:$R$9993,11)</f>
        <v>22.14</v>
      </c>
      <c r="L321" s="19">
        <f>VLOOKUP($A321,'MG Universe'!$A$2:$R$9993,12)</f>
        <v>1.6799999999999999E-2</v>
      </c>
      <c r="M321" s="87">
        <f>VLOOKUP($A321,'MG Universe'!$A$2:$R$9993,13)</f>
        <v>0.8</v>
      </c>
      <c r="N321" s="88" t="str">
        <f>VLOOKUP($A321,'MG Universe'!$A$2:$R$9993,14)</f>
        <v>N/A</v>
      </c>
      <c r="O321" s="18" t="str">
        <f>VLOOKUP($A321,'MG Universe'!$A$2:$R$9993,15)</f>
        <v>N/A</v>
      </c>
      <c r="P321" s="19">
        <f>VLOOKUP($A321,'MG Universe'!$A$2:$R$9993,16)</f>
        <v>6.8199999999999997E-2</v>
      </c>
      <c r="Q321" s="89">
        <f>VLOOKUP($A321,'MG Universe'!$A$2:$R$9993,17)</f>
        <v>0</v>
      </c>
      <c r="R321" s="18">
        <f>VLOOKUP($A321,'MG Universe'!$A$2:$R$9993,18)</f>
        <v>128.44</v>
      </c>
    </row>
    <row r="322" spans="1:18" x14ac:dyDescent="0.55000000000000004">
      <c r="A322" s="15" t="s">
        <v>1561</v>
      </c>
      <c r="B322" s="127" t="str">
        <f>VLOOKUP($A322,'MG Universe'!$A$2:$R$9993,2)</f>
        <v>M&amp;T Bank Corporation</v>
      </c>
      <c r="C322" s="15" t="str">
        <f>VLOOKUP($A322,'MG Universe'!$A$2:$R$9993,3)</f>
        <v>C+</v>
      </c>
      <c r="D322" s="15" t="str">
        <f>VLOOKUP($A322,'MG Universe'!$A$2:$R$9993,4)</f>
        <v>D</v>
      </c>
      <c r="E322" s="15" t="str">
        <f>VLOOKUP($A322,'MG Universe'!$A$2:$R$9993,5)</f>
        <v>O</v>
      </c>
      <c r="F322" s="16" t="str">
        <f>VLOOKUP($A322,'MG Universe'!$A$2:$R$9993,6)</f>
        <v>DO</v>
      </c>
      <c r="G322" s="85">
        <f>VLOOKUP($A322,'MG Universe'!$A$2:$R$9993,7)</f>
        <v>42573</v>
      </c>
      <c r="H322" s="18">
        <f>VLOOKUP($A322,'MG Universe'!$A$2:$R$9993,8)</f>
        <v>119.4</v>
      </c>
      <c r="I322" s="18">
        <f>VLOOKUP($A322,'MG Universe'!$A$2:$R$9993,9)</f>
        <v>166.97</v>
      </c>
      <c r="J322" s="19">
        <f>VLOOKUP($A322,'MG Universe'!$A$2:$R$9993,10)</f>
        <v>1.3984000000000001</v>
      </c>
      <c r="K322" s="86">
        <f>VLOOKUP($A322,'MG Universe'!$A$2:$R$9993,11)</f>
        <v>22.14</v>
      </c>
      <c r="L322" s="19">
        <f>VLOOKUP($A322,'MG Universe'!$A$2:$R$9993,12)</f>
        <v>1.6799999999999999E-2</v>
      </c>
      <c r="M322" s="87">
        <f>VLOOKUP($A322,'MG Universe'!$A$2:$R$9993,13)</f>
        <v>0.8</v>
      </c>
      <c r="N322" s="88" t="str">
        <f>VLOOKUP($A322,'MG Universe'!$A$2:$R$9993,14)</f>
        <v>N/A</v>
      </c>
      <c r="O322" s="18" t="str">
        <f>VLOOKUP($A322,'MG Universe'!$A$2:$R$9993,15)</f>
        <v>N/A</v>
      </c>
      <c r="P322" s="19">
        <f>VLOOKUP($A322,'MG Universe'!$A$2:$R$9993,16)</f>
        <v>6.8199999999999997E-2</v>
      </c>
      <c r="Q322" s="89">
        <f>VLOOKUP($A322,'MG Universe'!$A$2:$R$9993,17)</f>
        <v>0</v>
      </c>
      <c r="R322" s="18">
        <f>VLOOKUP($A322,'MG Universe'!$A$2:$R$9993,18)</f>
        <v>128.44</v>
      </c>
    </row>
    <row r="323" spans="1:18" x14ac:dyDescent="0.55000000000000004">
      <c r="A323" s="15" t="s">
        <v>736</v>
      </c>
      <c r="B323" s="127" t="str">
        <f>VLOOKUP($A323,'MG Universe'!$A$2:$R$9993,2)</f>
        <v>Micron Technology, Inc.</v>
      </c>
      <c r="C323" s="15" t="str">
        <f>VLOOKUP($A323,'MG Universe'!$A$2:$R$9993,3)</f>
        <v>C+</v>
      </c>
      <c r="D323" s="15" t="str">
        <f>VLOOKUP($A323,'MG Universe'!$A$2:$R$9993,4)</f>
        <v>S</v>
      </c>
      <c r="E323" s="15" t="str">
        <f>VLOOKUP($A323,'MG Universe'!$A$2:$R$9993,5)</f>
        <v>U</v>
      </c>
      <c r="F323" s="16" t="str">
        <f>VLOOKUP($A323,'MG Universe'!$A$2:$R$9993,6)</f>
        <v>SU</v>
      </c>
      <c r="G323" s="85">
        <f>VLOOKUP($A323,'MG Universe'!$A$2:$R$9993,7)</f>
        <v>42790</v>
      </c>
      <c r="H323" s="18">
        <f>VLOOKUP($A323,'MG Universe'!$A$2:$R$9993,8)</f>
        <v>59.14</v>
      </c>
      <c r="I323" s="18">
        <f>VLOOKUP($A323,'MG Universe'!$A$2:$R$9993,9)</f>
        <v>23.44</v>
      </c>
      <c r="J323" s="19">
        <f>VLOOKUP($A323,'MG Universe'!$A$2:$R$9993,10)</f>
        <v>0.39629999999999999</v>
      </c>
      <c r="K323" s="86">
        <f>VLOOKUP($A323,'MG Universe'!$A$2:$R$9993,11)</f>
        <v>15.22</v>
      </c>
      <c r="L323" s="19">
        <f>VLOOKUP($A323,'MG Universe'!$A$2:$R$9993,12)</f>
        <v>0</v>
      </c>
      <c r="M323" s="87">
        <f>VLOOKUP($A323,'MG Universe'!$A$2:$R$9993,13)</f>
        <v>1.9</v>
      </c>
      <c r="N323" s="88">
        <f>VLOOKUP($A323,'MG Universe'!$A$2:$R$9993,14)</f>
        <v>1.71</v>
      </c>
      <c r="O323" s="18">
        <f>VLOOKUP($A323,'MG Universe'!$A$2:$R$9993,15)</f>
        <v>-5.51</v>
      </c>
      <c r="P323" s="19">
        <f>VLOOKUP($A323,'MG Universe'!$A$2:$R$9993,16)</f>
        <v>3.3599999999999998E-2</v>
      </c>
      <c r="Q323" s="89">
        <f>VLOOKUP($A323,'MG Universe'!$A$2:$R$9993,17)</f>
        <v>0</v>
      </c>
      <c r="R323" s="18">
        <f>VLOOKUP($A323,'MG Universe'!$A$2:$R$9993,18)</f>
        <v>23.61</v>
      </c>
    </row>
    <row r="324" spans="1:18" x14ac:dyDescent="0.55000000000000004">
      <c r="A324" s="15" t="s">
        <v>738</v>
      </c>
      <c r="B324" s="127" t="str">
        <f>VLOOKUP($A324,'MG Universe'!$A$2:$R$9993,2)</f>
        <v>Murphy Oil Corporation</v>
      </c>
      <c r="C324" s="15" t="str">
        <f>VLOOKUP($A324,'MG Universe'!$A$2:$R$9993,3)</f>
        <v>D</v>
      </c>
      <c r="D324" s="15" t="str">
        <f>VLOOKUP($A324,'MG Universe'!$A$2:$R$9993,4)</f>
        <v>S</v>
      </c>
      <c r="E324" s="15" t="str">
        <f>VLOOKUP($A324,'MG Universe'!$A$2:$R$9993,5)</f>
        <v>O</v>
      </c>
      <c r="F324" s="16" t="str">
        <f>VLOOKUP($A324,'MG Universe'!$A$2:$R$9993,6)</f>
        <v>SO</v>
      </c>
      <c r="G324" s="85">
        <f>VLOOKUP($A324,'MG Universe'!$A$2:$R$9993,7)</f>
        <v>42326</v>
      </c>
      <c r="H324" s="18">
        <f>VLOOKUP($A324,'MG Universe'!$A$2:$R$9993,8)</f>
        <v>0</v>
      </c>
      <c r="I324" s="18">
        <f>VLOOKUP($A324,'MG Universe'!$A$2:$R$9993,9)</f>
        <v>28.29</v>
      </c>
      <c r="J324" s="19" t="str">
        <f>VLOOKUP($A324,'MG Universe'!$A$2:$R$9993,10)</f>
        <v>N/A</v>
      </c>
      <c r="K324" s="86" t="str">
        <f>VLOOKUP($A324,'MG Universe'!$A$2:$R$9993,11)</f>
        <v>N/A</v>
      </c>
      <c r="L324" s="19">
        <f>VLOOKUP($A324,'MG Universe'!$A$2:$R$9993,12)</f>
        <v>4.9500000000000002E-2</v>
      </c>
      <c r="M324" s="87">
        <f>VLOOKUP($A324,'MG Universe'!$A$2:$R$9993,13)</f>
        <v>2.1</v>
      </c>
      <c r="N324" s="88">
        <f>VLOOKUP($A324,'MG Universe'!$A$2:$R$9993,14)</f>
        <v>1.31</v>
      </c>
      <c r="O324" s="18">
        <f>VLOOKUP($A324,'MG Universe'!$A$2:$R$9993,15)</f>
        <v>-25.75</v>
      </c>
      <c r="P324" s="19">
        <f>VLOOKUP($A324,'MG Universe'!$A$2:$R$9993,16)</f>
        <v>-0.63190000000000002</v>
      </c>
      <c r="Q324" s="89">
        <f>VLOOKUP($A324,'MG Universe'!$A$2:$R$9993,17)</f>
        <v>17</v>
      </c>
      <c r="R324" s="18" t="str">
        <f>VLOOKUP($A324,'MG Universe'!$A$2:$R$9993,18)</f>
        <v>N/A</v>
      </c>
    </row>
    <row r="325" spans="1:18" x14ac:dyDescent="0.55000000000000004">
      <c r="A325" s="15" t="s">
        <v>740</v>
      </c>
      <c r="B325" s="127" t="str">
        <f>VLOOKUP($A325,'MG Universe'!$A$2:$R$9993,2)</f>
        <v>Mylan N.V.</v>
      </c>
      <c r="C325" s="15" t="str">
        <f>VLOOKUP($A325,'MG Universe'!$A$2:$R$9993,3)</f>
        <v>C-</v>
      </c>
      <c r="D325" s="15" t="str">
        <f>VLOOKUP($A325,'MG Universe'!$A$2:$R$9993,4)</f>
        <v>S</v>
      </c>
      <c r="E325" s="15" t="str">
        <f>VLOOKUP($A325,'MG Universe'!$A$2:$R$9993,5)</f>
        <v>U</v>
      </c>
      <c r="F325" s="16" t="str">
        <f>VLOOKUP($A325,'MG Universe'!$A$2:$R$9993,6)</f>
        <v>SU</v>
      </c>
      <c r="G325" s="85">
        <f>VLOOKUP($A325,'MG Universe'!$A$2:$R$9993,7)</f>
        <v>42375</v>
      </c>
      <c r="H325" s="18">
        <f>VLOOKUP($A325,'MG Universe'!$A$2:$R$9993,8)</f>
        <v>78.95</v>
      </c>
      <c r="I325" s="18">
        <f>VLOOKUP($A325,'MG Universe'!$A$2:$R$9993,9)</f>
        <v>41.85</v>
      </c>
      <c r="J325" s="19">
        <f>VLOOKUP($A325,'MG Universe'!$A$2:$R$9993,10)</f>
        <v>0.53010000000000002</v>
      </c>
      <c r="K325" s="86">
        <f>VLOOKUP($A325,'MG Universe'!$A$2:$R$9993,11)</f>
        <v>20.41</v>
      </c>
      <c r="L325" s="19">
        <f>VLOOKUP($A325,'MG Universe'!$A$2:$R$9993,12)</f>
        <v>0</v>
      </c>
      <c r="M325" s="87">
        <f>VLOOKUP($A325,'MG Universe'!$A$2:$R$9993,13)</f>
        <v>1.1000000000000001</v>
      </c>
      <c r="N325" s="88">
        <f>VLOOKUP($A325,'MG Universe'!$A$2:$R$9993,14)</f>
        <v>1.76</v>
      </c>
      <c r="O325" s="18">
        <f>VLOOKUP($A325,'MG Universe'!$A$2:$R$9993,15)</f>
        <v>-9.76</v>
      </c>
      <c r="P325" s="19">
        <f>VLOOKUP($A325,'MG Universe'!$A$2:$R$9993,16)</f>
        <v>5.96E-2</v>
      </c>
      <c r="Q325" s="89">
        <f>VLOOKUP($A325,'MG Universe'!$A$2:$R$9993,17)</f>
        <v>0</v>
      </c>
      <c r="R325" s="18">
        <f>VLOOKUP($A325,'MG Universe'!$A$2:$R$9993,18)</f>
        <v>33.369999999999997</v>
      </c>
    </row>
    <row r="326" spans="1:18" x14ac:dyDescent="0.55000000000000004">
      <c r="A326" s="15" t="s">
        <v>741</v>
      </c>
      <c r="B326" s="127" t="str">
        <f>VLOOKUP($A326,'MG Universe'!$A$2:$R$9993,2)</f>
        <v>Navient Corp</v>
      </c>
      <c r="C326" s="15" t="str">
        <f>VLOOKUP($A326,'MG Universe'!$A$2:$R$9993,3)</f>
        <v>A-</v>
      </c>
      <c r="D326" s="15" t="str">
        <f>VLOOKUP($A326,'MG Universe'!$A$2:$R$9993,4)</f>
        <v>E</v>
      </c>
      <c r="E326" s="15" t="str">
        <f>VLOOKUP($A326,'MG Universe'!$A$2:$R$9993,5)</f>
        <v>U</v>
      </c>
      <c r="F326" s="16" t="str">
        <f>VLOOKUP($A326,'MG Universe'!$A$2:$R$9993,6)</f>
        <v>EU</v>
      </c>
      <c r="G326" s="85">
        <f>VLOOKUP($A326,'MG Universe'!$A$2:$R$9993,7)</f>
        <v>42613</v>
      </c>
      <c r="H326" s="18">
        <f>VLOOKUP($A326,'MG Universe'!$A$2:$R$9993,8)</f>
        <v>92.14</v>
      </c>
      <c r="I326" s="18">
        <f>VLOOKUP($A326,'MG Universe'!$A$2:$R$9993,9)</f>
        <v>15.41</v>
      </c>
      <c r="J326" s="19">
        <f>VLOOKUP($A326,'MG Universe'!$A$2:$R$9993,10)</f>
        <v>0.16719999999999999</v>
      </c>
      <c r="K326" s="86">
        <f>VLOOKUP($A326,'MG Universe'!$A$2:$R$9993,11)</f>
        <v>6.45</v>
      </c>
      <c r="L326" s="19">
        <f>VLOOKUP($A326,'MG Universe'!$A$2:$R$9993,12)</f>
        <v>4.1500000000000002E-2</v>
      </c>
      <c r="M326" s="87" t="e">
        <f>VLOOKUP($A326,'MG Universe'!$A$2:$R$9993,13)</f>
        <v>#N/A</v>
      </c>
      <c r="N326" s="88" t="str">
        <f>VLOOKUP($A326,'MG Universe'!$A$2:$R$9993,14)</f>
        <v>N/A</v>
      </c>
      <c r="O326" s="18" t="str">
        <f>VLOOKUP($A326,'MG Universe'!$A$2:$R$9993,15)</f>
        <v>N/A</v>
      </c>
      <c r="P326" s="19">
        <f>VLOOKUP($A326,'MG Universe'!$A$2:$R$9993,16)</f>
        <v>-1.03E-2</v>
      </c>
      <c r="Q326" s="89">
        <f>VLOOKUP($A326,'MG Universe'!$A$2:$R$9993,17)</f>
        <v>3</v>
      </c>
      <c r="R326" s="18">
        <f>VLOOKUP($A326,'MG Universe'!$A$2:$R$9993,18)</f>
        <v>21.98</v>
      </c>
    </row>
    <row r="327" spans="1:18" x14ac:dyDescent="0.55000000000000004">
      <c r="A327" s="15" t="s">
        <v>743</v>
      </c>
      <c r="B327" s="127" t="str">
        <f>VLOOKUP($A327,'MG Universe'!$A$2:$R$9993,2)</f>
        <v>Noble Energy, Inc.</v>
      </c>
      <c r="C327" s="15" t="str">
        <f>VLOOKUP($A327,'MG Universe'!$A$2:$R$9993,3)</f>
        <v>F</v>
      </c>
      <c r="D327" s="15" t="str">
        <f>VLOOKUP($A327,'MG Universe'!$A$2:$R$9993,4)</f>
        <v>S</v>
      </c>
      <c r="E327" s="15" t="str">
        <f>VLOOKUP($A327,'MG Universe'!$A$2:$R$9993,5)</f>
        <v>O</v>
      </c>
      <c r="F327" s="16" t="str">
        <f>VLOOKUP($A327,'MG Universe'!$A$2:$R$9993,6)</f>
        <v>SO</v>
      </c>
      <c r="G327" s="85">
        <f>VLOOKUP($A327,'MG Universe'!$A$2:$R$9993,7)</f>
        <v>42565</v>
      </c>
      <c r="H327" s="18">
        <f>VLOOKUP($A327,'MG Universe'!$A$2:$R$9993,8)</f>
        <v>0</v>
      </c>
      <c r="I327" s="18">
        <f>VLOOKUP($A327,'MG Universe'!$A$2:$R$9993,9)</f>
        <v>36.409999999999997</v>
      </c>
      <c r="J327" s="19" t="str">
        <f>VLOOKUP($A327,'MG Universe'!$A$2:$R$9993,10)</f>
        <v>N/A</v>
      </c>
      <c r="K327" s="86" t="str">
        <f>VLOOKUP($A327,'MG Universe'!$A$2:$R$9993,11)</f>
        <v>N/A</v>
      </c>
      <c r="L327" s="19">
        <f>VLOOKUP($A327,'MG Universe'!$A$2:$R$9993,12)</f>
        <v>1.7600000000000001E-2</v>
      </c>
      <c r="M327" s="87">
        <f>VLOOKUP($A327,'MG Universe'!$A$2:$R$9993,13)</f>
        <v>1.2</v>
      </c>
      <c r="N327" s="88">
        <f>VLOOKUP($A327,'MG Universe'!$A$2:$R$9993,14)</f>
        <v>1.3</v>
      </c>
      <c r="O327" s="18">
        <f>VLOOKUP($A327,'MG Universe'!$A$2:$R$9993,15)</f>
        <v>-26.27</v>
      </c>
      <c r="P327" s="19">
        <f>VLOOKUP($A327,'MG Universe'!$A$2:$R$9993,16)</f>
        <v>-0.23019999999999999</v>
      </c>
      <c r="Q327" s="89">
        <f>VLOOKUP($A327,'MG Universe'!$A$2:$R$9993,17)</f>
        <v>0</v>
      </c>
      <c r="R327" s="18">
        <f>VLOOKUP($A327,'MG Universe'!$A$2:$R$9993,18)</f>
        <v>0</v>
      </c>
    </row>
    <row r="328" spans="1:18" x14ac:dyDescent="0.55000000000000004">
      <c r="A328" s="15" t="s">
        <v>747</v>
      </c>
      <c r="B328" s="127" t="str">
        <f>VLOOKUP($A328,'MG Universe'!$A$2:$R$9993,2)</f>
        <v>Nasdaq Inc</v>
      </c>
      <c r="C328" s="15" t="str">
        <f>VLOOKUP($A328,'MG Universe'!$A$2:$R$9993,3)</f>
        <v>F</v>
      </c>
      <c r="D328" s="15" t="str">
        <f>VLOOKUP($A328,'MG Universe'!$A$2:$R$9993,4)</f>
        <v>S</v>
      </c>
      <c r="E328" s="15" t="str">
        <f>VLOOKUP($A328,'MG Universe'!$A$2:$R$9993,5)</f>
        <v>O</v>
      </c>
      <c r="F328" s="16" t="str">
        <f>VLOOKUP($A328,'MG Universe'!$A$2:$R$9993,6)</f>
        <v>SO</v>
      </c>
      <c r="G328" s="85">
        <f>VLOOKUP($A328,'MG Universe'!$A$2:$R$9993,7)</f>
        <v>42572</v>
      </c>
      <c r="H328" s="18">
        <f>VLOOKUP($A328,'MG Universe'!$A$2:$R$9993,8)</f>
        <v>62.05</v>
      </c>
      <c r="I328" s="18">
        <f>VLOOKUP($A328,'MG Universe'!$A$2:$R$9993,9)</f>
        <v>71.11</v>
      </c>
      <c r="J328" s="19">
        <f>VLOOKUP($A328,'MG Universe'!$A$2:$R$9993,10)</f>
        <v>1.1459999999999999</v>
      </c>
      <c r="K328" s="86">
        <f>VLOOKUP($A328,'MG Universe'!$A$2:$R$9993,11)</f>
        <v>25.58</v>
      </c>
      <c r="L328" s="19">
        <f>VLOOKUP($A328,'MG Universe'!$A$2:$R$9993,12)</f>
        <v>1.41E-2</v>
      </c>
      <c r="M328" s="87">
        <f>VLOOKUP($A328,'MG Universe'!$A$2:$R$9993,13)</f>
        <v>0.9</v>
      </c>
      <c r="N328" s="88">
        <f>VLOOKUP($A328,'MG Universe'!$A$2:$R$9993,14)</f>
        <v>1.07</v>
      </c>
      <c r="O328" s="18">
        <f>VLOOKUP($A328,'MG Universe'!$A$2:$R$9993,15)</f>
        <v>-19.59</v>
      </c>
      <c r="P328" s="19">
        <f>VLOOKUP($A328,'MG Universe'!$A$2:$R$9993,16)</f>
        <v>8.5400000000000004E-2</v>
      </c>
      <c r="Q328" s="89">
        <f>VLOOKUP($A328,'MG Universe'!$A$2:$R$9993,17)</f>
        <v>5</v>
      </c>
      <c r="R328" s="18">
        <f>VLOOKUP($A328,'MG Universe'!$A$2:$R$9993,18)</f>
        <v>53.04</v>
      </c>
    </row>
    <row r="329" spans="1:18" x14ac:dyDescent="0.55000000000000004">
      <c r="A329" s="15" t="s">
        <v>751</v>
      </c>
      <c r="B329" s="127" t="str">
        <f>VLOOKUP($A329,'MG Universe'!$A$2:$R$9993,2)</f>
        <v>NextEra Energy Inc</v>
      </c>
      <c r="C329" s="15" t="str">
        <f>VLOOKUP($A329,'MG Universe'!$A$2:$R$9993,3)</f>
        <v>C-</v>
      </c>
      <c r="D329" s="15" t="str">
        <f>VLOOKUP($A329,'MG Universe'!$A$2:$R$9993,4)</f>
        <v>S</v>
      </c>
      <c r="E329" s="15" t="str">
        <f>VLOOKUP($A329,'MG Universe'!$A$2:$R$9993,5)</f>
        <v>O</v>
      </c>
      <c r="F329" s="16" t="str">
        <f>VLOOKUP($A329,'MG Universe'!$A$2:$R$9993,6)</f>
        <v>SO</v>
      </c>
      <c r="G329" s="85">
        <f>VLOOKUP($A329,'MG Universe'!$A$2:$R$9993,7)</f>
        <v>42725</v>
      </c>
      <c r="H329" s="18">
        <f>VLOOKUP($A329,'MG Universe'!$A$2:$R$9993,8)</f>
        <v>79.430000000000007</v>
      </c>
      <c r="I329" s="18">
        <f>VLOOKUP($A329,'MG Universe'!$A$2:$R$9993,9)</f>
        <v>131</v>
      </c>
      <c r="J329" s="19">
        <f>VLOOKUP($A329,'MG Universe'!$A$2:$R$9993,10)</f>
        <v>1.6493</v>
      </c>
      <c r="K329" s="86">
        <f>VLOOKUP($A329,'MG Universe'!$A$2:$R$9993,11)</f>
        <v>24.17</v>
      </c>
      <c r="L329" s="19">
        <f>VLOOKUP($A329,'MG Universe'!$A$2:$R$9993,12)</f>
        <v>2.58E-2</v>
      </c>
      <c r="M329" s="87">
        <f>VLOOKUP($A329,'MG Universe'!$A$2:$R$9993,13)</f>
        <v>0.2</v>
      </c>
      <c r="N329" s="88">
        <f>VLOOKUP($A329,'MG Universe'!$A$2:$R$9993,14)</f>
        <v>0.65</v>
      </c>
      <c r="O329" s="18">
        <f>VLOOKUP($A329,'MG Universe'!$A$2:$R$9993,15)</f>
        <v>-122.77</v>
      </c>
      <c r="P329" s="19">
        <f>VLOOKUP($A329,'MG Universe'!$A$2:$R$9993,16)</f>
        <v>7.8299999999999995E-2</v>
      </c>
      <c r="Q329" s="89">
        <f>VLOOKUP($A329,'MG Universe'!$A$2:$R$9993,17)</f>
        <v>20</v>
      </c>
      <c r="R329" s="18">
        <f>VLOOKUP($A329,'MG Universe'!$A$2:$R$9993,18)</f>
        <v>78.400000000000006</v>
      </c>
    </row>
    <row r="330" spans="1:18" x14ac:dyDescent="0.55000000000000004">
      <c r="A330" s="15" t="s">
        <v>753</v>
      </c>
      <c r="B330" s="127" t="str">
        <f>VLOOKUP($A330,'MG Universe'!$A$2:$R$9993,2)</f>
        <v>Newmont Mining Corp</v>
      </c>
      <c r="C330" s="15" t="str">
        <f>VLOOKUP($A330,'MG Universe'!$A$2:$R$9993,3)</f>
        <v>F</v>
      </c>
      <c r="D330" s="15" t="str">
        <f>VLOOKUP($A330,'MG Universe'!$A$2:$R$9993,4)</f>
        <v>S</v>
      </c>
      <c r="E330" s="15" t="str">
        <f>VLOOKUP($A330,'MG Universe'!$A$2:$R$9993,5)</f>
        <v>O</v>
      </c>
      <c r="F330" s="16" t="str">
        <f>VLOOKUP($A330,'MG Universe'!$A$2:$R$9993,6)</f>
        <v>SO</v>
      </c>
      <c r="G330" s="85">
        <f>VLOOKUP($A330,'MG Universe'!$A$2:$R$9993,7)</f>
        <v>42549</v>
      </c>
      <c r="H330" s="18">
        <f>VLOOKUP($A330,'MG Universe'!$A$2:$R$9993,8)</f>
        <v>0</v>
      </c>
      <c r="I330" s="18">
        <f>VLOOKUP($A330,'MG Universe'!$A$2:$R$9993,9)</f>
        <v>34.24</v>
      </c>
      <c r="J330" s="19" t="str">
        <f>VLOOKUP($A330,'MG Universe'!$A$2:$R$9993,10)</f>
        <v>N/A</v>
      </c>
      <c r="K330" s="86">
        <f>VLOOKUP($A330,'MG Universe'!$A$2:$R$9993,11)</f>
        <v>155.63999999999999</v>
      </c>
      <c r="L330" s="19">
        <f>VLOOKUP($A330,'MG Universe'!$A$2:$R$9993,12)</f>
        <v>2.8999999999999998E-3</v>
      </c>
      <c r="M330" s="87">
        <f>VLOOKUP($A330,'MG Universe'!$A$2:$R$9993,13)</f>
        <v>0.2</v>
      </c>
      <c r="N330" s="88">
        <f>VLOOKUP($A330,'MG Universe'!$A$2:$R$9993,14)</f>
        <v>3.28</v>
      </c>
      <c r="O330" s="18">
        <f>VLOOKUP($A330,'MG Universe'!$A$2:$R$9993,15)</f>
        <v>-15.86</v>
      </c>
      <c r="P330" s="19">
        <f>VLOOKUP($A330,'MG Universe'!$A$2:$R$9993,16)</f>
        <v>0.73570000000000002</v>
      </c>
      <c r="Q330" s="89">
        <f>VLOOKUP($A330,'MG Universe'!$A$2:$R$9993,17)</f>
        <v>0</v>
      </c>
      <c r="R330" s="18">
        <f>VLOOKUP($A330,'MG Universe'!$A$2:$R$9993,18)</f>
        <v>21.3</v>
      </c>
    </row>
    <row r="331" spans="1:18" x14ac:dyDescent="0.55000000000000004">
      <c r="A331" s="15" t="s">
        <v>755</v>
      </c>
      <c r="B331" s="127" t="str">
        <f>VLOOKUP($A331,'MG Universe'!$A$2:$R$9993,2)</f>
        <v>Netflix, Inc.</v>
      </c>
      <c r="C331" s="15" t="str">
        <f>VLOOKUP($A331,'MG Universe'!$A$2:$R$9993,3)</f>
        <v>F</v>
      </c>
      <c r="D331" s="15" t="str">
        <f>VLOOKUP($A331,'MG Universe'!$A$2:$R$9993,4)</f>
        <v>S</v>
      </c>
      <c r="E331" s="15" t="str">
        <f>VLOOKUP($A331,'MG Universe'!$A$2:$R$9993,5)</f>
        <v>O</v>
      </c>
      <c r="F331" s="16" t="str">
        <f>VLOOKUP($A331,'MG Universe'!$A$2:$R$9993,6)</f>
        <v>SO</v>
      </c>
      <c r="G331" s="85">
        <f>VLOOKUP($A331,'MG Universe'!$A$2:$R$9993,7)</f>
        <v>42792</v>
      </c>
      <c r="H331" s="18">
        <f>VLOOKUP($A331,'MG Universe'!$A$2:$R$9993,8)</f>
        <v>23.13</v>
      </c>
      <c r="I331" s="18">
        <f>VLOOKUP($A331,'MG Universe'!$A$2:$R$9993,9)</f>
        <v>142.13</v>
      </c>
      <c r="J331" s="19">
        <f>VLOOKUP($A331,'MG Universe'!$A$2:$R$9993,10)</f>
        <v>6.1448</v>
      </c>
      <c r="K331" s="86">
        <f>VLOOKUP($A331,'MG Universe'!$A$2:$R$9993,11)</f>
        <v>236.88</v>
      </c>
      <c r="L331" s="19">
        <f>VLOOKUP($A331,'MG Universe'!$A$2:$R$9993,12)</f>
        <v>0</v>
      </c>
      <c r="M331" s="87">
        <f>VLOOKUP($A331,'MG Universe'!$A$2:$R$9993,13)</f>
        <v>1.3</v>
      </c>
      <c r="N331" s="88">
        <f>VLOOKUP($A331,'MG Universe'!$A$2:$R$9993,14)</f>
        <v>1.25</v>
      </c>
      <c r="O331" s="18">
        <f>VLOOKUP($A331,'MG Universe'!$A$2:$R$9993,15)</f>
        <v>-11.82</v>
      </c>
      <c r="P331" s="19">
        <f>VLOOKUP($A331,'MG Universe'!$A$2:$R$9993,16)</f>
        <v>1.1418999999999999</v>
      </c>
      <c r="Q331" s="89">
        <f>VLOOKUP($A331,'MG Universe'!$A$2:$R$9993,17)</f>
        <v>0</v>
      </c>
      <c r="R331" s="18">
        <f>VLOOKUP($A331,'MG Universe'!$A$2:$R$9993,18)</f>
        <v>11.79</v>
      </c>
    </row>
    <row r="332" spans="1:18" x14ac:dyDescent="0.55000000000000004">
      <c r="A332" s="15" t="s">
        <v>757</v>
      </c>
      <c r="B332" s="127" t="str">
        <f>VLOOKUP($A332,'MG Universe'!$A$2:$R$9993,2)</f>
        <v>Newfield Exploration Co.</v>
      </c>
      <c r="C332" s="15" t="str">
        <f>VLOOKUP($A332,'MG Universe'!$A$2:$R$9993,3)</f>
        <v>F</v>
      </c>
      <c r="D332" s="15" t="str">
        <f>VLOOKUP($A332,'MG Universe'!$A$2:$R$9993,4)</f>
        <v>S</v>
      </c>
      <c r="E332" s="15" t="str">
        <f>VLOOKUP($A332,'MG Universe'!$A$2:$R$9993,5)</f>
        <v>O</v>
      </c>
      <c r="F332" s="16" t="str">
        <f>VLOOKUP($A332,'MG Universe'!$A$2:$R$9993,6)</f>
        <v>SO</v>
      </c>
      <c r="G332" s="85">
        <f>VLOOKUP($A332,'MG Universe'!$A$2:$R$9993,7)</f>
        <v>42726</v>
      </c>
      <c r="H332" s="18">
        <f>VLOOKUP($A332,'MG Universe'!$A$2:$R$9993,8)</f>
        <v>0</v>
      </c>
      <c r="I332" s="18">
        <f>VLOOKUP($A332,'MG Universe'!$A$2:$R$9993,9)</f>
        <v>36.46</v>
      </c>
      <c r="J332" s="19" t="str">
        <f>VLOOKUP($A332,'MG Universe'!$A$2:$R$9993,10)</f>
        <v>N/A</v>
      </c>
      <c r="K332" s="86" t="str">
        <f>VLOOKUP($A332,'MG Universe'!$A$2:$R$9993,11)</f>
        <v>N/A</v>
      </c>
      <c r="L332" s="19">
        <f>VLOOKUP($A332,'MG Universe'!$A$2:$R$9993,12)</f>
        <v>0</v>
      </c>
      <c r="M332" s="87">
        <f>VLOOKUP($A332,'MG Universe'!$A$2:$R$9993,13)</f>
        <v>1.5</v>
      </c>
      <c r="N332" s="88">
        <f>VLOOKUP($A332,'MG Universe'!$A$2:$R$9993,14)</f>
        <v>1.54</v>
      </c>
      <c r="O332" s="18">
        <f>VLOOKUP($A332,'MG Universe'!$A$2:$R$9993,15)</f>
        <v>-11.99</v>
      </c>
      <c r="P332" s="19">
        <f>VLOOKUP($A332,'MG Universe'!$A$2:$R$9993,16)</f>
        <v>-6.8699999999999997E-2</v>
      </c>
      <c r="Q332" s="89">
        <f>VLOOKUP($A332,'MG Universe'!$A$2:$R$9993,17)</f>
        <v>0</v>
      </c>
      <c r="R332" s="18">
        <f>VLOOKUP($A332,'MG Universe'!$A$2:$R$9993,18)</f>
        <v>0</v>
      </c>
    </row>
    <row r="333" spans="1:18" x14ac:dyDescent="0.55000000000000004">
      <c r="A333" s="15" t="s">
        <v>759</v>
      </c>
      <c r="B333" s="127" t="str">
        <f>VLOOKUP($A333,'MG Universe'!$A$2:$R$9993,2)</f>
        <v>NiSource Inc.</v>
      </c>
      <c r="C333" s="15" t="str">
        <f>VLOOKUP($A333,'MG Universe'!$A$2:$R$9993,3)</f>
        <v>B-</v>
      </c>
      <c r="D333" s="15" t="str">
        <f>VLOOKUP($A333,'MG Universe'!$A$2:$R$9993,4)</f>
        <v>D</v>
      </c>
      <c r="E333" s="15" t="str">
        <f>VLOOKUP($A333,'MG Universe'!$A$2:$R$9993,5)</f>
        <v>O</v>
      </c>
      <c r="F333" s="16" t="str">
        <f>VLOOKUP($A333,'MG Universe'!$A$2:$R$9993,6)</f>
        <v>DO</v>
      </c>
      <c r="G333" s="85">
        <f>VLOOKUP($A333,'MG Universe'!$A$2:$R$9993,7)</f>
        <v>42606</v>
      </c>
      <c r="H333" s="18">
        <f>VLOOKUP($A333,'MG Universe'!$A$2:$R$9993,8)</f>
        <v>16.829999999999998</v>
      </c>
      <c r="I333" s="18">
        <f>VLOOKUP($A333,'MG Universe'!$A$2:$R$9993,9)</f>
        <v>23.91</v>
      </c>
      <c r="J333" s="19">
        <f>VLOOKUP($A333,'MG Universe'!$A$2:$R$9993,10)</f>
        <v>1.4207000000000001</v>
      </c>
      <c r="K333" s="86">
        <f>VLOOKUP($A333,'MG Universe'!$A$2:$R$9993,11)</f>
        <v>19.28</v>
      </c>
      <c r="L333" s="19">
        <f>VLOOKUP($A333,'MG Universe'!$A$2:$R$9993,12)</f>
        <v>2.5899999999999999E-2</v>
      </c>
      <c r="M333" s="87">
        <f>VLOOKUP($A333,'MG Universe'!$A$2:$R$9993,13)</f>
        <v>0.3</v>
      </c>
      <c r="N333" s="88">
        <f>VLOOKUP($A333,'MG Universe'!$A$2:$R$9993,14)</f>
        <v>0.47</v>
      </c>
      <c r="O333" s="18">
        <f>VLOOKUP($A333,'MG Universe'!$A$2:$R$9993,15)</f>
        <v>-38.86</v>
      </c>
      <c r="P333" s="19">
        <f>VLOOKUP($A333,'MG Universe'!$A$2:$R$9993,16)</f>
        <v>5.3900000000000003E-2</v>
      </c>
      <c r="Q333" s="89">
        <f>VLOOKUP($A333,'MG Universe'!$A$2:$R$9993,17)</f>
        <v>0</v>
      </c>
      <c r="R333" s="18">
        <f>VLOOKUP($A333,'MG Universe'!$A$2:$R$9993,18)</f>
        <v>16.72</v>
      </c>
    </row>
    <row r="334" spans="1:18" x14ac:dyDescent="0.55000000000000004">
      <c r="A334" s="15" t="s">
        <v>66</v>
      </c>
      <c r="B334" s="127" t="str">
        <f>VLOOKUP($A334,'MG Universe'!$A$2:$R$9993,2)</f>
        <v>Nike Inc</v>
      </c>
      <c r="C334" s="15" t="str">
        <f>VLOOKUP($A334,'MG Universe'!$A$2:$R$9993,3)</f>
        <v>C</v>
      </c>
      <c r="D334" s="15" t="str">
        <f>VLOOKUP($A334,'MG Universe'!$A$2:$R$9993,4)</f>
        <v>E</v>
      </c>
      <c r="E334" s="15" t="str">
        <f>VLOOKUP($A334,'MG Universe'!$A$2:$R$9993,5)</f>
        <v>F</v>
      </c>
      <c r="F334" s="16" t="str">
        <f>VLOOKUP($A334,'MG Universe'!$A$2:$R$9993,6)</f>
        <v>EF</v>
      </c>
      <c r="G334" s="85">
        <f>VLOOKUP($A334,'MG Universe'!$A$2:$R$9993,7)</f>
        <v>42693</v>
      </c>
      <c r="H334" s="18">
        <f>VLOOKUP($A334,'MG Universe'!$A$2:$R$9993,8)</f>
        <v>59.52</v>
      </c>
      <c r="I334" s="18">
        <f>VLOOKUP($A334,'MG Universe'!$A$2:$R$9993,9)</f>
        <v>57.16</v>
      </c>
      <c r="J334" s="19">
        <f>VLOOKUP($A334,'MG Universe'!$A$2:$R$9993,10)</f>
        <v>0.96030000000000004</v>
      </c>
      <c r="K334" s="86">
        <f>VLOOKUP($A334,'MG Universe'!$A$2:$R$9993,11)</f>
        <v>28.72</v>
      </c>
      <c r="L334" s="19">
        <f>VLOOKUP($A334,'MG Universe'!$A$2:$R$9993,12)</f>
        <v>1.12E-2</v>
      </c>
      <c r="M334" s="87">
        <f>VLOOKUP($A334,'MG Universe'!$A$2:$R$9993,13)</f>
        <v>0.4</v>
      </c>
      <c r="N334" s="88">
        <f>VLOOKUP($A334,'MG Universe'!$A$2:$R$9993,14)</f>
        <v>2.72</v>
      </c>
      <c r="O334" s="18">
        <f>VLOOKUP($A334,'MG Universe'!$A$2:$R$9993,15)</f>
        <v>3.28</v>
      </c>
      <c r="P334" s="19">
        <f>VLOOKUP($A334,'MG Universe'!$A$2:$R$9993,16)</f>
        <v>0.1011</v>
      </c>
      <c r="Q334" s="89">
        <f>VLOOKUP($A334,'MG Universe'!$A$2:$R$9993,17)</f>
        <v>9</v>
      </c>
      <c r="R334" s="18">
        <f>VLOOKUP($A334,'MG Universe'!$A$2:$R$9993,18)</f>
        <v>19.3</v>
      </c>
    </row>
    <row r="335" spans="1:18" x14ac:dyDescent="0.55000000000000004">
      <c r="A335" s="15" t="s">
        <v>761</v>
      </c>
      <c r="B335" s="127" t="str">
        <f>VLOOKUP($A335,'MG Universe'!$A$2:$R$9993,2)</f>
        <v>Nielsen N.V. Ordinary Shares</v>
      </c>
      <c r="C335" s="15" t="str">
        <f>VLOOKUP($A335,'MG Universe'!$A$2:$R$9993,3)</f>
        <v>C-</v>
      </c>
      <c r="D335" s="15" t="str">
        <f>VLOOKUP($A335,'MG Universe'!$A$2:$R$9993,4)</f>
        <v>S</v>
      </c>
      <c r="E335" s="15" t="str">
        <f>VLOOKUP($A335,'MG Universe'!$A$2:$R$9993,5)</f>
        <v>U</v>
      </c>
      <c r="F335" s="16" t="str">
        <f>VLOOKUP($A335,'MG Universe'!$A$2:$R$9993,6)</f>
        <v>SU</v>
      </c>
      <c r="G335" s="85">
        <f>VLOOKUP($A335,'MG Universe'!$A$2:$R$9993,7)</f>
        <v>42608</v>
      </c>
      <c r="H335" s="18">
        <f>VLOOKUP($A335,'MG Universe'!$A$2:$R$9993,8)</f>
        <v>62.6</v>
      </c>
      <c r="I335" s="18">
        <f>VLOOKUP($A335,'MG Universe'!$A$2:$R$9993,9)</f>
        <v>44.36</v>
      </c>
      <c r="J335" s="19">
        <f>VLOOKUP($A335,'MG Universe'!$A$2:$R$9993,10)</f>
        <v>0.70860000000000001</v>
      </c>
      <c r="K335" s="86">
        <f>VLOOKUP($A335,'MG Universe'!$A$2:$R$9993,11)</f>
        <v>27.21</v>
      </c>
      <c r="L335" s="19">
        <f>VLOOKUP($A335,'MG Universe'!$A$2:$R$9993,12)</f>
        <v>2.5899999999999999E-2</v>
      </c>
      <c r="M335" s="87">
        <f>VLOOKUP($A335,'MG Universe'!$A$2:$R$9993,13)</f>
        <v>0.8</v>
      </c>
      <c r="N335" s="88">
        <f>VLOOKUP($A335,'MG Universe'!$A$2:$R$9993,14)</f>
        <v>0.84</v>
      </c>
      <c r="O335" s="18">
        <f>VLOOKUP($A335,'MG Universe'!$A$2:$R$9993,15)</f>
        <v>-25.9</v>
      </c>
      <c r="P335" s="19">
        <f>VLOOKUP($A335,'MG Universe'!$A$2:$R$9993,16)</f>
        <v>9.3600000000000003E-2</v>
      </c>
      <c r="Q335" s="89">
        <f>VLOOKUP($A335,'MG Universe'!$A$2:$R$9993,17)</f>
        <v>4</v>
      </c>
      <c r="R335" s="18">
        <f>VLOOKUP($A335,'MG Universe'!$A$2:$R$9993,18)</f>
        <v>23.89</v>
      </c>
    </row>
    <row r="336" spans="1:18" x14ac:dyDescent="0.55000000000000004">
      <c r="A336" s="15" t="s">
        <v>765</v>
      </c>
      <c r="B336" s="127" t="str">
        <f>VLOOKUP($A336,'MG Universe'!$A$2:$R$9993,2)</f>
        <v>Northrop Grumman Corporation</v>
      </c>
      <c r="C336" s="15" t="str">
        <f>VLOOKUP($A336,'MG Universe'!$A$2:$R$9993,3)</f>
        <v>D+</v>
      </c>
      <c r="D336" s="15" t="str">
        <f>VLOOKUP($A336,'MG Universe'!$A$2:$R$9993,4)</f>
        <v>S</v>
      </c>
      <c r="E336" s="15" t="str">
        <f>VLOOKUP($A336,'MG Universe'!$A$2:$R$9993,5)</f>
        <v>F</v>
      </c>
      <c r="F336" s="16" t="str">
        <f>VLOOKUP($A336,'MG Universe'!$A$2:$R$9993,6)</f>
        <v>SF</v>
      </c>
      <c r="G336" s="85">
        <f>VLOOKUP($A336,'MG Universe'!$A$2:$R$9993,7)</f>
        <v>42786</v>
      </c>
      <c r="H336" s="18">
        <f>VLOOKUP($A336,'MG Universe'!$A$2:$R$9993,8)</f>
        <v>240.68</v>
      </c>
      <c r="I336" s="18">
        <f>VLOOKUP($A336,'MG Universe'!$A$2:$R$9993,9)</f>
        <v>247.09</v>
      </c>
      <c r="J336" s="19">
        <f>VLOOKUP($A336,'MG Universe'!$A$2:$R$9993,10)</f>
        <v>1.0266</v>
      </c>
      <c r="K336" s="86">
        <f>VLOOKUP($A336,'MG Universe'!$A$2:$R$9993,11)</f>
        <v>22.42</v>
      </c>
      <c r="L336" s="19">
        <f>VLOOKUP($A336,'MG Universe'!$A$2:$R$9993,12)</f>
        <v>1.4200000000000001E-2</v>
      </c>
      <c r="M336" s="87">
        <f>VLOOKUP($A336,'MG Universe'!$A$2:$R$9993,13)</f>
        <v>0.7</v>
      </c>
      <c r="N336" s="88">
        <f>VLOOKUP($A336,'MG Universe'!$A$2:$R$9993,14)</f>
        <v>1.22</v>
      </c>
      <c r="O336" s="18">
        <f>VLOOKUP($A336,'MG Universe'!$A$2:$R$9993,15)</f>
        <v>-74.790000000000006</v>
      </c>
      <c r="P336" s="19">
        <f>VLOOKUP($A336,'MG Universe'!$A$2:$R$9993,16)</f>
        <v>6.9599999999999995E-2</v>
      </c>
      <c r="Q336" s="89">
        <f>VLOOKUP($A336,'MG Universe'!$A$2:$R$9993,17)</f>
        <v>14</v>
      </c>
      <c r="R336" s="18">
        <f>VLOOKUP($A336,'MG Universe'!$A$2:$R$9993,18)</f>
        <v>88.16</v>
      </c>
    </row>
    <row r="337" spans="1:18" x14ac:dyDescent="0.55000000000000004">
      <c r="A337" s="15" t="s">
        <v>767</v>
      </c>
      <c r="B337" s="127" t="str">
        <f>VLOOKUP($A337,'MG Universe'!$A$2:$R$9993,2)</f>
        <v>National-Oilwell Varco, Inc.</v>
      </c>
      <c r="C337" s="15" t="str">
        <f>VLOOKUP($A337,'MG Universe'!$A$2:$R$9993,3)</f>
        <v>D</v>
      </c>
      <c r="D337" s="15" t="str">
        <f>VLOOKUP($A337,'MG Universe'!$A$2:$R$9993,4)</f>
        <v>S</v>
      </c>
      <c r="E337" s="15" t="str">
        <f>VLOOKUP($A337,'MG Universe'!$A$2:$R$9993,5)</f>
        <v>O</v>
      </c>
      <c r="F337" s="16" t="str">
        <f>VLOOKUP($A337,'MG Universe'!$A$2:$R$9993,6)</f>
        <v>SO</v>
      </c>
      <c r="G337" s="85">
        <f>VLOOKUP($A337,'MG Universe'!$A$2:$R$9993,7)</f>
        <v>42732</v>
      </c>
      <c r="H337" s="18">
        <f>VLOOKUP($A337,'MG Universe'!$A$2:$R$9993,8)</f>
        <v>3.55</v>
      </c>
      <c r="I337" s="18">
        <f>VLOOKUP($A337,'MG Universe'!$A$2:$R$9993,9)</f>
        <v>40.42</v>
      </c>
      <c r="J337" s="19">
        <f>VLOOKUP($A337,'MG Universe'!$A$2:$R$9993,10)</f>
        <v>11.385899999999999</v>
      </c>
      <c r="K337" s="86">
        <f>VLOOKUP($A337,'MG Universe'!$A$2:$R$9993,11)</f>
        <v>404.2</v>
      </c>
      <c r="L337" s="19">
        <f>VLOOKUP($A337,'MG Universe'!$A$2:$R$9993,12)</f>
        <v>2.52E-2</v>
      </c>
      <c r="M337" s="87">
        <f>VLOOKUP($A337,'MG Universe'!$A$2:$R$9993,13)</f>
        <v>1.1000000000000001</v>
      </c>
      <c r="N337" s="88">
        <f>VLOOKUP($A337,'MG Universe'!$A$2:$R$9993,14)</f>
        <v>3.33</v>
      </c>
      <c r="O337" s="18">
        <f>VLOOKUP($A337,'MG Universe'!$A$2:$R$9993,15)</f>
        <v>3.55</v>
      </c>
      <c r="P337" s="19">
        <f>VLOOKUP($A337,'MG Universe'!$A$2:$R$9993,16)</f>
        <v>1.9784999999999999</v>
      </c>
      <c r="Q337" s="89">
        <f>VLOOKUP($A337,'MG Universe'!$A$2:$R$9993,17)</f>
        <v>0</v>
      </c>
      <c r="R337" s="18">
        <f>VLOOKUP($A337,'MG Universe'!$A$2:$R$9993,18)</f>
        <v>0</v>
      </c>
    </row>
    <row r="338" spans="1:18" x14ac:dyDescent="0.55000000000000004">
      <c r="A338" s="15" t="s">
        <v>1114</v>
      </c>
      <c r="B338" s="127" t="str">
        <f>VLOOKUP($A338,'MG Universe'!$A$2:$R$9993,2)</f>
        <v>National Presto Industries Inc.</v>
      </c>
      <c r="C338" s="15" t="str">
        <f>VLOOKUP($A338,'MG Universe'!$A$2:$R$9993,3)</f>
        <v>C</v>
      </c>
      <c r="D338" s="15" t="str">
        <f>VLOOKUP($A338,'MG Universe'!$A$2:$R$9993,4)</f>
        <v>E</v>
      </c>
      <c r="E338" s="15" t="str">
        <f>VLOOKUP($A338,'MG Universe'!$A$2:$R$9993,5)</f>
        <v>O</v>
      </c>
      <c r="F338" s="16" t="str">
        <f>VLOOKUP($A338,'MG Universe'!$A$2:$R$9993,6)</f>
        <v>EO</v>
      </c>
      <c r="G338" s="85">
        <f>VLOOKUP($A338,'MG Universe'!$A$2:$R$9993,7)</f>
        <v>42565</v>
      </c>
      <c r="H338" s="18">
        <f>VLOOKUP($A338,'MG Universe'!$A$2:$R$9993,8)</f>
        <v>27.14</v>
      </c>
      <c r="I338" s="18">
        <f>VLOOKUP($A338,'MG Universe'!$A$2:$R$9993,9)</f>
        <v>99.6</v>
      </c>
      <c r="J338" s="19">
        <f>VLOOKUP($A338,'MG Universe'!$A$2:$R$9993,10)</f>
        <v>3.6699000000000002</v>
      </c>
      <c r="K338" s="86">
        <f>VLOOKUP($A338,'MG Universe'!$A$2:$R$9993,11)</f>
        <v>18.48</v>
      </c>
      <c r="L338" s="19">
        <f>VLOOKUP($A338,'MG Universe'!$A$2:$R$9993,12)</f>
        <v>0.01</v>
      </c>
      <c r="M338" s="87">
        <f>VLOOKUP($A338,'MG Universe'!$A$2:$R$9993,13)</f>
        <v>0.5</v>
      </c>
      <c r="N338" s="88">
        <f>VLOOKUP($A338,'MG Universe'!$A$2:$R$9993,14)</f>
        <v>4.9000000000000004</v>
      </c>
      <c r="O338" s="18">
        <f>VLOOKUP($A338,'MG Universe'!$A$2:$R$9993,15)</f>
        <v>27.14</v>
      </c>
      <c r="P338" s="19">
        <f>VLOOKUP($A338,'MG Universe'!$A$2:$R$9993,16)</f>
        <v>4.99E-2</v>
      </c>
      <c r="Q338" s="89">
        <f>VLOOKUP($A338,'MG Universe'!$A$2:$R$9993,17)</f>
        <v>0</v>
      </c>
      <c r="R338" s="18">
        <f>VLOOKUP($A338,'MG Universe'!$A$2:$R$9993,18)</f>
        <v>75.94</v>
      </c>
    </row>
    <row r="339" spans="1:18" x14ac:dyDescent="0.55000000000000004">
      <c r="A339" s="15" t="s">
        <v>773</v>
      </c>
      <c r="B339" s="127" t="str">
        <f>VLOOKUP($A339,'MG Universe'!$A$2:$R$9993,2)</f>
        <v>Norfolk Southern Corp.</v>
      </c>
      <c r="C339" s="15" t="str">
        <f>VLOOKUP($A339,'MG Universe'!$A$2:$R$9993,3)</f>
        <v>D</v>
      </c>
      <c r="D339" s="15" t="str">
        <f>VLOOKUP($A339,'MG Universe'!$A$2:$R$9993,4)</f>
        <v>S</v>
      </c>
      <c r="E339" s="15" t="str">
        <f>VLOOKUP($A339,'MG Universe'!$A$2:$R$9993,5)</f>
        <v>O</v>
      </c>
      <c r="F339" s="16" t="str">
        <f>VLOOKUP($A339,'MG Universe'!$A$2:$R$9993,6)</f>
        <v>SO</v>
      </c>
      <c r="G339" s="85">
        <f>VLOOKUP($A339,'MG Universe'!$A$2:$R$9993,7)</f>
        <v>42718</v>
      </c>
      <c r="H339" s="18">
        <f>VLOOKUP($A339,'MG Universe'!$A$2:$R$9993,8)</f>
        <v>79.8</v>
      </c>
      <c r="I339" s="18">
        <f>VLOOKUP($A339,'MG Universe'!$A$2:$R$9993,9)</f>
        <v>121.03</v>
      </c>
      <c r="J339" s="19">
        <f>VLOOKUP($A339,'MG Universe'!$A$2:$R$9993,10)</f>
        <v>1.5166999999999999</v>
      </c>
      <c r="K339" s="86">
        <f>VLOOKUP($A339,'MG Universe'!$A$2:$R$9993,11)</f>
        <v>21.57</v>
      </c>
      <c r="L339" s="19">
        <f>VLOOKUP($A339,'MG Universe'!$A$2:$R$9993,12)</f>
        <v>1.95E-2</v>
      </c>
      <c r="M339" s="87">
        <f>VLOOKUP($A339,'MG Universe'!$A$2:$R$9993,13)</f>
        <v>1.2</v>
      </c>
      <c r="N339" s="88">
        <f>VLOOKUP($A339,'MG Universe'!$A$2:$R$9993,14)</f>
        <v>1.04</v>
      </c>
      <c r="O339" s="18">
        <f>VLOOKUP($A339,'MG Universe'!$A$2:$R$9993,15)</f>
        <v>-67.59</v>
      </c>
      <c r="P339" s="19">
        <f>VLOOKUP($A339,'MG Universe'!$A$2:$R$9993,16)</f>
        <v>6.54E-2</v>
      </c>
      <c r="Q339" s="89">
        <f>VLOOKUP($A339,'MG Universe'!$A$2:$R$9993,17)</f>
        <v>15</v>
      </c>
      <c r="R339" s="18">
        <f>VLOOKUP($A339,'MG Universe'!$A$2:$R$9993,18)</f>
        <v>72.03</v>
      </c>
    </row>
    <row r="340" spans="1:18" x14ac:dyDescent="0.55000000000000004">
      <c r="A340" s="15" t="s">
        <v>775</v>
      </c>
      <c r="B340" s="127" t="str">
        <f>VLOOKUP($A340,'MG Universe'!$A$2:$R$9993,2)</f>
        <v>NetApp Inc.</v>
      </c>
      <c r="C340" s="15" t="str">
        <f>VLOOKUP($A340,'MG Universe'!$A$2:$R$9993,3)</f>
        <v>C</v>
      </c>
      <c r="D340" s="15" t="str">
        <f>VLOOKUP($A340,'MG Universe'!$A$2:$R$9993,4)</f>
        <v>E</v>
      </c>
      <c r="E340" s="15" t="str">
        <f>VLOOKUP($A340,'MG Universe'!$A$2:$R$9993,5)</f>
        <v>O</v>
      </c>
      <c r="F340" s="16" t="str">
        <f>VLOOKUP($A340,'MG Universe'!$A$2:$R$9993,6)</f>
        <v>EO</v>
      </c>
      <c r="G340" s="85">
        <f>VLOOKUP($A340,'MG Universe'!$A$2:$R$9993,7)</f>
        <v>42613</v>
      </c>
      <c r="H340" s="18">
        <f>VLOOKUP($A340,'MG Universe'!$A$2:$R$9993,8)</f>
        <v>20.67</v>
      </c>
      <c r="I340" s="18">
        <f>VLOOKUP($A340,'MG Universe'!$A$2:$R$9993,9)</f>
        <v>41.83</v>
      </c>
      <c r="J340" s="19">
        <f>VLOOKUP($A340,'MG Universe'!$A$2:$R$9993,10)</f>
        <v>2.0236999999999998</v>
      </c>
      <c r="K340" s="86">
        <f>VLOOKUP($A340,'MG Universe'!$A$2:$R$9993,11)</f>
        <v>26.31</v>
      </c>
      <c r="L340" s="19">
        <f>VLOOKUP($A340,'MG Universe'!$A$2:$R$9993,12)</f>
        <v>1.7500000000000002E-2</v>
      </c>
      <c r="M340" s="87">
        <f>VLOOKUP($A340,'MG Universe'!$A$2:$R$9993,13)</f>
        <v>1.5</v>
      </c>
      <c r="N340" s="88">
        <f>VLOOKUP($A340,'MG Universe'!$A$2:$R$9993,14)</f>
        <v>2.0699999999999998</v>
      </c>
      <c r="O340" s="18">
        <f>VLOOKUP($A340,'MG Universe'!$A$2:$R$9993,15)</f>
        <v>-2.74</v>
      </c>
      <c r="P340" s="19">
        <f>VLOOKUP($A340,'MG Universe'!$A$2:$R$9993,16)</f>
        <v>8.8999999999999996E-2</v>
      </c>
      <c r="Q340" s="89">
        <f>VLOOKUP($A340,'MG Universe'!$A$2:$R$9993,17)</f>
        <v>4</v>
      </c>
      <c r="R340" s="18">
        <f>VLOOKUP($A340,'MG Universe'!$A$2:$R$9993,18)</f>
        <v>21.7</v>
      </c>
    </row>
    <row r="341" spans="1:18" x14ac:dyDescent="0.55000000000000004">
      <c r="A341" s="15" t="s">
        <v>777</v>
      </c>
      <c r="B341" s="127" t="str">
        <f>VLOOKUP($A341,'MG Universe'!$A$2:$R$9993,2)</f>
        <v>Northern Trust Corporation</v>
      </c>
      <c r="C341" s="15" t="str">
        <f>VLOOKUP($A341,'MG Universe'!$A$2:$R$9993,3)</f>
        <v>C-</v>
      </c>
      <c r="D341" s="15" t="str">
        <f>VLOOKUP($A341,'MG Universe'!$A$2:$R$9993,4)</f>
        <v>E</v>
      </c>
      <c r="E341" s="15" t="str">
        <f>VLOOKUP($A341,'MG Universe'!$A$2:$R$9993,5)</f>
        <v>O</v>
      </c>
      <c r="F341" s="16" t="str">
        <f>VLOOKUP($A341,'MG Universe'!$A$2:$R$9993,6)</f>
        <v>EO</v>
      </c>
      <c r="G341" s="85">
        <f>VLOOKUP($A341,'MG Universe'!$A$2:$R$9993,7)</f>
        <v>42579</v>
      </c>
      <c r="H341" s="18">
        <f>VLOOKUP($A341,'MG Universe'!$A$2:$R$9993,8)</f>
        <v>68.349999999999994</v>
      </c>
      <c r="I341" s="18">
        <f>VLOOKUP($A341,'MG Universe'!$A$2:$R$9993,9)</f>
        <v>87.35</v>
      </c>
      <c r="J341" s="19">
        <f>VLOOKUP($A341,'MG Universe'!$A$2:$R$9993,10)</f>
        <v>1.278</v>
      </c>
      <c r="K341" s="86">
        <f>VLOOKUP($A341,'MG Universe'!$A$2:$R$9993,11)</f>
        <v>23.48</v>
      </c>
      <c r="L341" s="19">
        <f>VLOOKUP($A341,'MG Universe'!$A$2:$R$9993,12)</f>
        <v>1.6500000000000001E-2</v>
      </c>
      <c r="M341" s="87">
        <f>VLOOKUP($A341,'MG Universe'!$A$2:$R$9993,13)</f>
        <v>1.1000000000000001</v>
      </c>
      <c r="N341" s="88" t="str">
        <f>VLOOKUP($A341,'MG Universe'!$A$2:$R$9993,14)</f>
        <v>N/A</v>
      </c>
      <c r="O341" s="18" t="str">
        <f>VLOOKUP($A341,'MG Universe'!$A$2:$R$9993,15)</f>
        <v>N/A</v>
      </c>
      <c r="P341" s="19">
        <f>VLOOKUP($A341,'MG Universe'!$A$2:$R$9993,16)</f>
        <v>7.4899999999999994E-2</v>
      </c>
      <c r="Q341" s="89">
        <f>VLOOKUP($A341,'MG Universe'!$A$2:$R$9993,17)</f>
        <v>5</v>
      </c>
      <c r="R341" s="18">
        <f>VLOOKUP($A341,'MG Universe'!$A$2:$R$9993,18)</f>
        <v>60.74</v>
      </c>
    </row>
    <row r="342" spans="1:18" x14ac:dyDescent="0.55000000000000004">
      <c r="A342" s="15" t="s">
        <v>779</v>
      </c>
      <c r="B342" s="127" t="str">
        <f>VLOOKUP($A342,'MG Universe'!$A$2:$R$9993,2)</f>
        <v>Nucor Corporation</v>
      </c>
      <c r="C342" s="15" t="str">
        <f>VLOOKUP($A342,'MG Universe'!$A$2:$R$9993,3)</f>
        <v>C</v>
      </c>
      <c r="D342" s="15" t="str">
        <f>VLOOKUP($A342,'MG Universe'!$A$2:$R$9993,4)</f>
        <v>E</v>
      </c>
      <c r="E342" s="15" t="str">
        <f>VLOOKUP($A342,'MG Universe'!$A$2:$R$9993,5)</f>
        <v>O</v>
      </c>
      <c r="F342" s="16" t="str">
        <f>VLOOKUP($A342,'MG Universe'!$A$2:$R$9993,6)</f>
        <v>EO</v>
      </c>
      <c r="G342" s="85">
        <f>VLOOKUP($A342,'MG Universe'!$A$2:$R$9993,7)</f>
        <v>42733</v>
      </c>
      <c r="H342" s="18">
        <f>VLOOKUP($A342,'MG Universe'!$A$2:$R$9993,8)</f>
        <v>22.51</v>
      </c>
      <c r="I342" s="18">
        <f>VLOOKUP($A342,'MG Universe'!$A$2:$R$9993,9)</f>
        <v>62.57</v>
      </c>
      <c r="J342" s="19">
        <f>VLOOKUP($A342,'MG Universe'!$A$2:$R$9993,10)</f>
        <v>2.7797000000000001</v>
      </c>
      <c r="K342" s="86">
        <f>VLOOKUP($A342,'MG Universe'!$A$2:$R$9993,11)</f>
        <v>35.549999999999997</v>
      </c>
      <c r="L342" s="19">
        <f>VLOOKUP($A342,'MG Universe'!$A$2:$R$9993,12)</f>
        <v>2.4E-2</v>
      </c>
      <c r="M342" s="87">
        <f>VLOOKUP($A342,'MG Universe'!$A$2:$R$9993,13)</f>
        <v>1.5</v>
      </c>
      <c r="N342" s="88">
        <f>VLOOKUP($A342,'MG Universe'!$A$2:$R$9993,14)</f>
        <v>3.53</v>
      </c>
      <c r="O342" s="18">
        <f>VLOOKUP($A342,'MG Universe'!$A$2:$R$9993,15)</f>
        <v>-2.14</v>
      </c>
      <c r="P342" s="19">
        <f>VLOOKUP($A342,'MG Universe'!$A$2:$R$9993,16)</f>
        <v>0.1353</v>
      </c>
      <c r="Q342" s="89">
        <f>VLOOKUP($A342,'MG Universe'!$A$2:$R$9993,17)</f>
        <v>7</v>
      </c>
      <c r="R342" s="18">
        <f>VLOOKUP($A342,'MG Universe'!$A$2:$R$9993,18)</f>
        <v>34.1</v>
      </c>
    </row>
    <row r="343" spans="1:18" x14ac:dyDescent="0.55000000000000004">
      <c r="A343" s="15" t="s">
        <v>781</v>
      </c>
      <c r="B343" s="127" t="str">
        <f>VLOOKUP($A343,'MG Universe'!$A$2:$R$9993,2)</f>
        <v>NVIDIA Corporation</v>
      </c>
      <c r="C343" s="15" t="str">
        <f>VLOOKUP($A343,'MG Universe'!$A$2:$R$9993,3)</f>
        <v>C-</v>
      </c>
      <c r="D343" s="15" t="str">
        <f>VLOOKUP($A343,'MG Universe'!$A$2:$R$9993,4)</f>
        <v>E</v>
      </c>
      <c r="E343" s="15" t="str">
        <f>VLOOKUP($A343,'MG Universe'!$A$2:$R$9993,5)</f>
        <v>O</v>
      </c>
      <c r="F343" s="16" t="str">
        <f>VLOOKUP($A343,'MG Universe'!$A$2:$R$9993,6)</f>
        <v>EO</v>
      </c>
      <c r="G343" s="85">
        <f>VLOOKUP($A343,'MG Universe'!$A$2:$R$9993,7)</f>
        <v>42532</v>
      </c>
      <c r="H343" s="18">
        <f>VLOOKUP($A343,'MG Universe'!$A$2:$R$9993,8)</f>
        <v>39</v>
      </c>
      <c r="I343" s="18">
        <f>VLOOKUP($A343,'MG Universe'!$A$2:$R$9993,9)</f>
        <v>101.48</v>
      </c>
      <c r="J343" s="19">
        <f>VLOOKUP($A343,'MG Universe'!$A$2:$R$9993,10)</f>
        <v>2.6021000000000001</v>
      </c>
      <c r="K343" s="86">
        <f>VLOOKUP($A343,'MG Universe'!$A$2:$R$9993,11)</f>
        <v>89.02</v>
      </c>
      <c r="L343" s="19">
        <f>VLOOKUP($A343,'MG Universe'!$A$2:$R$9993,12)</f>
        <v>4.1999999999999997E-3</v>
      </c>
      <c r="M343" s="87">
        <f>VLOOKUP($A343,'MG Universe'!$A$2:$R$9993,13)</f>
        <v>1.3</v>
      </c>
      <c r="N343" s="88">
        <f>VLOOKUP($A343,'MG Universe'!$A$2:$R$9993,14)</f>
        <v>2.44</v>
      </c>
      <c r="O343" s="18">
        <f>VLOOKUP($A343,'MG Universe'!$A$2:$R$9993,15)</f>
        <v>4.82</v>
      </c>
      <c r="P343" s="19">
        <f>VLOOKUP($A343,'MG Universe'!$A$2:$R$9993,16)</f>
        <v>0.40260000000000001</v>
      </c>
      <c r="Q343" s="89">
        <f>VLOOKUP($A343,'MG Universe'!$A$2:$R$9993,17)</f>
        <v>5</v>
      </c>
      <c r="R343" s="18">
        <f>VLOOKUP($A343,'MG Universe'!$A$2:$R$9993,18)</f>
        <v>15.73</v>
      </c>
    </row>
    <row r="344" spans="1:18" x14ac:dyDescent="0.55000000000000004">
      <c r="A344" s="15" t="s">
        <v>783</v>
      </c>
      <c r="B344" s="127" t="str">
        <f>VLOOKUP($A344,'MG Universe'!$A$2:$R$9993,2)</f>
        <v>Newell Brands Inc</v>
      </c>
      <c r="C344" s="15" t="str">
        <f>VLOOKUP($A344,'MG Universe'!$A$2:$R$9993,3)</f>
        <v>C</v>
      </c>
      <c r="D344" s="15" t="str">
        <f>VLOOKUP($A344,'MG Universe'!$A$2:$R$9993,4)</f>
        <v>E</v>
      </c>
      <c r="E344" s="15" t="str">
        <f>VLOOKUP($A344,'MG Universe'!$A$2:$R$9993,5)</f>
        <v>F</v>
      </c>
      <c r="F344" s="16" t="str">
        <f>VLOOKUP($A344,'MG Universe'!$A$2:$R$9993,6)</f>
        <v>EF</v>
      </c>
      <c r="G344" s="85">
        <f>VLOOKUP($A344,'MG Universe'!$A$2:$R$9993,7)</f>
        <v>42775</v>
      </c>
      <c r="H344" s="18">
        <f>VLOOKUP($A344,'MG Universe'!$A$2:$R$9993,8)</f>
        <v>46.13</v>
      </c>
      <c r="I344" s="18">
        <f>VLOOKUP($A344,'MG Universe'!$A$2:$R$9993,9)</f>
        <v>49.03</v>
      </c>
      <c r="J344" s="19">
        <f>VLOOKUP($A344,'MG Universe'!$A$2:$R$9993,10)</f>
        <v>1.0629</v>
      </c>
      <c r="K344" s="86">
        <f>VLOOKUP($A344,'MG Universe'!$A$2:$R$9993,11)</f>
        <v>26.65</v>
      </c>
      <c r="L344" s="19">
        <f>VLOOKUP($A344,'MG Universe'!$A$2:$R$9993,12)</f>
        <v>1.55E-2</v>
      </c>
      <c r="M344" s="87">
        <f>VLOOKUP($A344,'MG Universe'!$A$2:$R$9993,13)</f>
        <v>0.9</v>
      </c>
      <c r="N344" s="88">
        <f>VLOOKUP($A344,'MG Universe'!$A$2:$R$9993,14)</f>
        <v>1.74</v>
      </c>
      <c r="O344" s="18">
        <f>VLOOKUP($A344,'MG Universe'!$A$2:$R$9993,15)</f>
        <v>-30.88</v>
      </c>
      <c r="P344" s="19">
        <f>VLOOKUP($A344,'MG Universe'!$A$2:$R$9993,16)</f>
        <v>9.0700000000000003E-2</v>
      </c>
      <c r="Q344" s="89">
        <f>VLOOKUP($A344,'MG Universe'!$A$2:$R$9993,17)</f>
        <v>0</v>
      </c>
      <c r="R344" s="18">
        <f>VLOOKUP($A344,'MG Universe'!$A$2:$R$9993,18)</f>
        <v>39.15</v>
      </c>
    </row>
    <row r="345" spans="1:18" x14ac:dyDescent="0.55000000000000004">
      <c r="A345" s="15" t="s">
        <v>1562</v>
      </c>
      <c r="B345" s="127" t="str">
        <f>VLOOKUP($A345,'MG Universe'!$A$2:$R$9993,2)</f>
        <v>Newell Brands Inc</v>
      </c>
      <c r="C345" s="15" t="str">
        <f>VLOOKUP($A345,'MG Universe'!$A$2:$R$9993,3)</f>
        <v>C</v>
      </c>
      <c r="D345" s="15" t="str">
        <f>VLOOKUP($A345,'MG Universe'!$A$2:$R$9993,4)</f>
        <v>E</v>
      </c>
      <c r="E345" s="15" t="str">
        <f>VLOOKUP($A345,'MG Universe'!$A$2:$R$9993,5)</f>
        <v>F</v>
      </c>
      <c r="F345" s="16" t="str">
        <f>VLOOKUP($A345,'MG Universe'!$A$2:$R$9993,6)</f>
        <v>EF</v>
      </c>
      <c r="G345" s="85">
        <f>VLOOKUP($A345,'MG Universe'!$A$2:$R$9993,7)</f>
        <v>42775</v>
      </c>
      <c r="H345" s="18">
        <f>VLOOKUP($A345,'MG Universe'!$A$2:$R$9993,8)</f>
        <v>46.13</v>
      </c>
      <c r="I345" s="18">
        <f>VLOOKUP($A345,'MG Universe'!$A$2:$R$9993,9)</f>
        <v>49.03</v>
      </c>
      <c r="J345" s="19">
        <f>VLOOKUP($A345,'MG Universe'!$A$2:$R$9993,10)</f>
        <v>1.0629</v>
      </c>
      <c r="K345" s="86">
        <f>VLOOKUP($A345,'MG Universe'!$A$2:$R$9993,11)</f>
        <v>26.65</v>
      </c>
      <c r="L345" s="19">
        <f>VLOOKUP($A345,'MG Universe'!$A$2:$R$9993,12)</f>
        <v>1.55E-2</v>
      </c>
      <c r="M345" s="87">
        <f>VLOOKUP($A345,'MG Universe'!$A$2:$R$9993,13)</f>
        <v>0.9</v>
      </c>
      <c r="N345" s="88">
        <f>VLOOKUP($A345,'MG Universe'!$A$2:$R$9993,14)</f>
        <v>1.74</v>
      </c>
      <c r="O345" s="18">
        <f>VLOOKUP($A345,'MG Universe'!$A$2:$R$9993,15)</f>
        <v>-30.88</v>
      </c>
      <c r="P345" s="19">
        <f>VLOOKUP($A345,'MG Universe'!$A$2:$R$9993,16)</f>
        <v>9.0700000000000003E-2</v>
      </c>
      <c r="Q345" s="89">
        <f>VLOOKUP($A345,'MG Universe'!$A$2:$R$9993,17)</f>
        <v>0</v>
      </c>
      <c r="R345" s="18">
        <f>VLOOKUP($A345,'MG Universe'!$A$2:$R$9993,18)</f>
        <v>39.15</v>
      </c>
    </row>
    <row r="346" spans="1:18" x14ac:dyDescent="0.55000000000000004">
      <c r="A346" s="15" t="s">
        <v>785</v>
      </c>
      <c r="B346" s="127" t="str">
        <f>VLOOKUP($A346,'MG Universe'!$A$2:$R$9993,2)</f>
        <v>News Corp</v>
      </c>
      <c r="C346" s="15" t="str">
        <f>VLOOKUP($A346,'MG Universe'!$A$2:$R$9993,3)</f>
        <v>C-</v>
      </c>
      <c r="D346" s="15" t="str">
        <f>VLOOKUP($A346,'MG Universe'!$A$2:$R$9993,4)</f>
        <v>E</v>
      </c>
      <c r="E346" s="15" t="str">
        <f>VLOOKUP($A346,'MG Universe'!$A$2:$R$9993,5)</f>
        <v>O</v>
      </c>
      <c r="F346" s="16" t="str">
        <f>VLOOKUP($A346,'MG Universe'!$A$2:$R$9993,6)</f>
        <v>EO</v>
      </c>
      <c r="G346" s="85">
        <f>VLOOKUP($A346,'MG Universe'!$A$2:$R$9993,7)</f>
        <v>42780</v>
      </c>
      <c r="H346" s="18">
        <f>VLOOKUP($A346,'MG Universe'!$A$2:$R$9993,8)</f>
        <v>0.3</v>
      </c>
      <c r="I346" s="18">
        <f>VLOOKUP($A346,'MG Universe'!$A$2:$R$9993,9)</f>
        <v>12.82</v>
      </c>
      <c r="J346" s="19">
        <f>VLOOKUP($A346,'MG Universe'!$A$2:$R$9993,10)</f>
        <v>42.7333</v>
      </c>
      <c r="K346" s="86">
        <f>VLOOKUP($A346,'MG Universe'!$A$2:$R$9993,11)</f>
        <v>1282</v>
      </c>
      <c r="L346" s="19">
        <f>VLOOKUP($A346,'MG Universe'!$A$2:$R$9993,12)</f>
        <v>1.5599999999999999E-2</v>
      </c>
      <c r="M346" s="87">
        <f>VLOOKUP($A346,'MG Universe'!$A$2:$R$9993,13)</f>
        <v>2</v>
      </c>
      <c r="N346" s="88">
        <f>VLOOKUP($A346,'MG Universe'!$A$2:$R$9993,14)</f>
        <v>1.54</v>
      </c>
      <c r="O346" s="18">
        <f>VLOOKUP($A346,'MG Universe'!$A$2:$R$9993,15)</f>
        <v>0.03</v>
      </c>
      <c r="P346" s="19">
        <f>VLOOKUP($A346,'MG Universe'!$A$2:$R$9993,16)</f>
        <v>6.3674999999999997</v>
      </c>
      <c r="Q346" s="89">
        <f>VLOOKUP($A346,'MG Universe'!$A$2:$R$9993,17)</f>
        <v>2</v>
      </c>
      <c r="R346" s="18">
        <f>VLOOKUP($A346,'MG Universe'!$A$2:$R$9993,18)</f>
        <v>0</v>
      </c>
    </row>
    <row r="347" spans="1:18" x14ac:dyDescent="0.55000000000000004">
      <c r="A347" s="15" t="s">
        <v>26</v>
      </c>
      <c r="B347" s="127" t="str">
        <f>VLOOKUP($A347,'MG Universe'!$A$2:$R$9993,2)</f>
        <v>Realty Income Corp</v>
      </c>
      <c r="C347" s="15" t="str">
        <f>VLOOKUP($A347,'MG Universe'!$A$2:$R$9993,3)</f>
        <v>D+</v>
      </c>
      <c r="D347" s="15" t="str">
        <f>VLOOKUP($A347,'MG Universe'!$A$2:$R$9993,4)</f>
        <v>S</v>
      </c>
      <c r="E347" s="15" t="str">
        <f>VLOOKUP($A347,'MG Universe'!$A$2:$R$9993,5)</f>
        <v>O</v>
      </c>
      <c r="F347" s="16" t="str">
        <f>VLOOKUP($A347,'MG Universe'!$A$2:$R$9993,6)</f>
        <v>SO</v>
      </c>
      <c r="G347" s="85">
        <f>VLOOKUP($A347,'MG Universe'!$A$2:$R$9993,7)</f>
        <v>42695</v>
      </c>
      <c r="H347" s="18">
        <f>VLOOKUP($A347,'MG Universe'!$A$2:$R$9993,8)</f>
        <v>18.82</v>
      </c>
      <c r="I347" s="18">
        <f>VLOOKUP($A347,'MG Universe'!$A$2:$R$9993,9)</f>
        <v>61.28</v>
      </c>
      <c r="J347" s="19">
        <f>VLOOKUP($A347,'MG Universe'!$A$2:$R$9993,10)</f>
        <v>3.2561</v>
      </c>
      <c r="K347" s="86">
        <f>VLOOKUP($A347,'MG Universe'!$A$2:$R$9993,11)</f>
        <v>50.64</v>
      </c>
      <c r="L347" s="19">
        <f>VLOOKUP($A347,'MG Universe'!$A$2:$R$9993,12)</f>
        <v>3.8699999999999998E-2</v>
      </c>
      <c r="M347" s="87">
        <f>VLOOKUP($A347,'MG Universe'!$A$2:$R$9993,13)</f>
        <v>0.4</v>
      </c>
      <c r="N347" s="88">
        <f>VLOOKUP($A347,'MG Universe'!$A$2:$R$9993,14)</f>
        <v>0.82</v>
      </c>
      <c r="O347" s="18">
        <f>VLOOKUP($A347,'MG Universe'!$A$2:$R$9993,15)</f>
        <v>-21.87</v>
      </c>
      <c r="P347" s="19">
        <f>VLOOKUP($A347,'MG Universe'!$A$2:$R$9993,16)</f>
        <v>0.2107</v>
      </c>
      <c r="Q347" s="89">
        <f>VLOOKUP($A347,'MG Universe'!$A$2:$R$9993,17)</f>
        <v>18</v>
      </c>
      <c r="R347" s="18">
        <f>VLOOKUP($A347,'MG Universe'!$A$2:$R$9993,18)</f>
        <v>29.1</v>
      </c>
    </row>
    <row r="348" spans="1:18" x14ac:dyDescent="0.55000000000000004">
      <c r="A348" s="15" t="s">
        <v>789</v>
      </c>
      <c r="B348" s="127" t="str">
        <f>VLOOKUP($A348,'MG Universe'!$A$2:$R$9993,2)</f>
        <v>ONEOK, Inc.</v>
      </c>
      <c r="C348" s="15" t="str">
        <f>VLOOKUP($A348,'MG Universe'!$A$2:$R$9993,3)</f>
        <v>D</v>
      </c>
      <c r="D348" s="15" t="str">
        <f>VLOOKUP($A348,'MG Universe'!$A$2:$R$9993,4)</f>
        <v>S</v>
      </c>
      <c r="E348" s="15" t="str">
        <f>VLOOKUP($A348,'MG Universe'!$A$2:$R$9993,5)</f>
        <v>O</v>
      </c>
      <c r="F348" s="16" t="str">
        <f>VLOOKUP($A348,'MG Universe'!$A$2:$R$9993,6)</f>
        <v>SO</v>
      </c>
      <c r="G348" s="85">
        <f>VLOOKUP($A348,'MG Universe'!$A$2:$R$9993,7)</f>
        <v>42563</v>
      </c>
      <c r="H348" s="18">
        <f>VLOOKUP($A348,'MG Universe'!$A$2:$R$9993,8)</f>
        <v>4.1399999999999997</v>
      </c>
      <c r="I348" s="18">
        <f>VLOOKUP($A348,'MG Universe'!$A$2:$R$9993,9)</f>
        <v>54.05</v>
      </c>
      <c r="J348" s="19">
        <f>VLOOKUP($A348,'MG Universe'!$A$2:$R$9993,10)</f>
        <v>13.0556</v>
      </c>
      <c r="K348" s="86">
        <f>VLOOKUP($A348,'MG Universe'!$A$2:$R$9993,11)</f>
        <v>40.64</v>
      </c>
      <c r="L348" s="19">
        <f>VLOOKUP($A348,'MG Universe'!$A$2:$R$9993,12)</f>
        <v>4.5100000000000001E-2</v>
      </c>
      <c r="M348" s="87">
        <f>VLOOKUP($A348,'MG Universe'!$A$2:$R$9993,13)</f>
        <v>1.2</v>
      </c>
      <c r="N348" s="88">
        <f>VLOOKUP($A348,'MG Universe'!$A$2:$R$9993,14)</f>
        <v>0.56000000000000005</v>
      </c>
      <c r="O348" s="18">
        <f>VLOOKUP($A348,'MG Universe'!$A$2:$R$9993,15)</f>
        <v>-67.39</v>
      </c>
      <c r="P348" s="19">
        <f>VLOOKUP($A348,'MG Universe'!$A$2:$R$9993,16)</f>
        <v>0.16070000000000001</v>
      </c>
      <c r="Q348" s="89">
        <f>VLOOKUP($A348,'MG Universe'!$A$2:$R$9993,17)</f>
        <v>14</v>
      </c>
      <c r="R348" s="18">
        <f>VLOOKUP($A348,'MG Universe'!$A$2:$R$9993,18)</f>
        <v>6.34</v>
      </c>
    </row>
    <row r="349" spans="1:18" x14ac:dyDescent="0.55000000000000004">
      <c r="A349" s="15" t="s">
        <v>793</v>
      </c>
      <c r="B349" s="127" t="str">
        <f>VLOOKUP($A349,'MG Universe'!$A$2:$R$9993,2)</f>
        <v>Omnicom Group Inc.</v>
      </c>
      <c r="C349" s="15" t="str">
        <f>VLOOKUP($A349,'MG Universe'!$A$2:$R$9993,3)</f>
        <v>C-</v>
      </c>
      <c r="D349" s="15" t="str">
        <f>VLOOKUP($A349,'MG Universe'!$A$2:$R$9993,4)</f>
        <v>S</v>
      </c>
      <c r="E349" s="15" t="str">
        <f>VLOOKUP($A349,'MG Universe'!$A$2:$R$9993,5)</f>
        <v>F</v>
      </c>
      <c r="F349" s="16" t="str">
        <f>VLOOKUP($A349,'MG Universe'!$A$2:$R$9993,6)</f>
        <v>SF</v>
      </c>
      <c r="G349" s="85">
        <f>VLOOKUP($A349,'MG Universe'!$A$2:$R$9993,7)</f>
        <v>42575</v>
      </c>
      <c r="H349" s="18">
        <f>VLOOKUP($A349,'MG Universe'!$A$2:$R$9993,8)</f>
        <v>82.94</v>
      </c>
      <c r="I349" s="18">
        <f>VLOOKUP($A349,'MG Universe'!$A$2:$R$9993,9)</f>
        <v>85.1</v>
      </c>
      <c r="J349" s="19">
        <f>VLOOKUP($A349,'MG Universe'!$A$2:$R$9993,10)</f>
        <v>1.026</v>
      </c>
      <c r="K349" s="86">
        <f>VLOOKUP($A349,'MG Universe'!$A$2:$R$9993,11)</f>
        <v>19.7</v>
      </c>
      <c r="L349" s="19">
        <f>VLOOKUP($A349,'MG Universe'!$A$2:$R$9993,12)</f>
        <v>2.41E-2</v>
      </c>
      <c r="M349" s="87">
        <f>VLOOKUP($A349,'MG Universe'!$A$2:$R$9993,13)</f>
        <v>1.3</v>
      </c>
      <c r="N349" s="88">
        <f>VLOOKUP($A349,'MG Universe'!$A$2:$R$9993,14)</f>
        <v>0.89</v>
      </c>
      <c r="O349" s="18">
        <f>VLOOKUP($A349,'MG Universe'!$A$2:$R$9993,15)</f>
        <v>-34.89</v>
      </c>
      <c r="P349" s="19">
        <f>VLOOKUP($A349,'MG Universe'!$A$2:$R$9993,16)</f>
        <v>5.6000000000000001E-2</v>
      </c>
      <c r="Q349" s="89">
        <f>VLOOKUP($A349,'MG Universe'!$A$2:$R$9993,17)</f>
        <v>7</v>
      </c>
      <c r="R349" s="18">
        <f>VLOOKUP($A349,'MG Universe'!$A$2:$R$9993,18)</f>
        <v>31.76</v>
      </c>
    </row>
    <row r="350" spans="1:18" x14ac:dyDescent="0.55000000000000004">
      <c r="A350" s="15" t="s">
        <v>795</v>
      </c>
      <c r="B350" s="127" t="str">
        <f>VLOOKUP($A350,'MG Universe'!$A$2:$R$9993,2)</f>
        <v>Oracle Corporation</v>
      </c>
      <c r="C350" s="15" t="str">
        <f>VLOOKUP($A350,'MG Universe'!$A$2:$R$9993,3)</f>
        <v>C+</v>
      </c>
      <c r="D350" s="15" t="str">
        <f>VLOOKUP($A350,'MG Universe'!$A$2:$R$9993,4)</f>
        <v>E</v>
      </c>
      <c r="E350" s="15" t="str">
        <f>VLOOKUP($A350,'MG Universe'!$A$2:$R$9993,5)</f>
        <v>F</v>
      </c>
      <c r="F350" s="16" t="str">
        <f>VLOOKUP($A350,'MG Universe'!$A$2:$R$9993,6)</f>
        <v>EF</v>
      </c>
      <c r="G350" s="85">
        <f>VLOOKUP($A350,'MG Universe'!$A$2:$R$9993,7)</f>
        <v>42568</v>
      </c>
      <c r="H350" s="18">
        <f>VLOOKUP($A350,'MG Universe'!$A$2:$R$9993,8)</f>
        <v>39.25</v>
      </c>
      <c r="I350" s="18">
        <f>VLOOKUP($A350,'MG Universe'!$A$2:$R$9993,9)</f>
        <v>42.59</v>
      </c>
      <c r="J350" s="19">
        <f>VLOOKUP($A350,'MG Universe'!$A$2:$R$9993,10)</f>
        <v>1.0851</v>
      </c>
      <c r="K350" s="86">
        <f>VLOOKUP($A350,'MG Universe'!$A$2:$R$9993,11)</f>
        <v>18.12</v>
      </c>
      <c r="L350" s="19">
        <f>VLOOKUP($A350,'MG Universe'!$A$2:$R$9993,12)</f>
        <v>1.41E-2</v>
      </c>
      <c r="M350" s="87">
        <f>VLOOKUP($A350,'MG Universe'!$A$2:$R$9993,13)</f>
        <v>1.1000000000000001</v>
      </c>
      <c r="N350" s="88">
        <f>VLOOKUP($A350,'MG Universe'!$A$2:$R$9993,14)</f>
        <v>3.74</v>
      </c>
      <c r="O350" s="18">
        <f>VLOOKUP($A350,'MG Universe'!$A$2:$R$9993,15)</f>
        <v>-0.13</v>
      </c>
      <c r="P350" s="19">
        <f>VLOOKUP($A350,'MG Universe'!$A$2:$R$9993,16)</f>
        <v>4.8099999999999997E-2</v>
      </c>
      <c r="Q350" s="89">
        <f>VLOOKUP($A350,'MG Universe'!$A$2:$R$9993,17)</f>
        <v>4</v>
      </c>
      <c r="R350" s="18">
        <f>VLOOKUP($A350,'MG Universe'!$A$2:$R$9993,18)</f>
        <v>26.17</v>
      </c>
    </row>
    <row r="351" spans="1:18" x14ac:dyDescent="0.55000000000000004">
      <c r="A351" s="15" t="s">
        <v>797</v>
      </c>
      <c r="B351" s="127" t="str">
        <f>VLOOKUP($A351,'MG Universe'!$A$2:$R$9993,2)</f>
        <v>O'Reilly Automotive Inc</v>
      </c>
      <c r="C351" s="15" t="str">
        <f>VLOOKUP($A351,'MG Universe'!$A$2:$R$9993,3)</f>
        <v>D</v>
      </c>
      <c r="D351" s="15" t="str">
        <f>VLOOKUP($A351,'MG Universe'!$A$2:$R$9993,4)</f>
        <v>S</v>
      </c>
      <c r="E351" s="15" t="str">
        <f>VLOOKUP($A351,'MG Universe'!$A$2:$R$9993,5)</f>
        <v>F</v>
      </c>
      <c r="F351" s="16" t="str">
        <f>VLOOKUP($A351,'MG Universe'!$A$2:$R$9993,6)</f>
        <v>SF</v>
      </c>
      <c r="G351" s="85">
        <f>VLOOKUP($A351,'MG Universe'!$A$2:$R$9993,7)</f>
        <v>42575</v>
      </c>
      <c r="H351" s="18">
        <f>VLOOKUP($A351,'MG Universe'!$A$2:$R$9993,8)</f>
        <v>327.92</v>
      </c>
      <c r="I351" s="18">
        <f>VLOOKUP($A351,'MG Universe'!$A$2:$R$9993,9)</f>
        <v>271.70999999999998</v>
      </c>
      <c r="J351" s="19">
        <f>VLOOKUP($A351,'MG Universe'!$A$2:$R$9993,10)</f>
        <v>0.8286</v>
      </c>
      <c r="K351" s="86">
        <f>VLOOKUP($A351,'MG Universe'!$A$2:$R$9993,11)</f>
        <v>31.89</v>
      </c>
      <c r="L351" s="19">
        <f>VLOOKUP($A351,'MG Universe'!$A$2:$R$9993,12)</f>
        <v>0</v>
      </c>
      <c r="M351" s="87">
        <f>VLOOKUP($A351,'MG Universe'!$A$2:$R$9993,13)</f>
        <v>0.7</v>
      </c>
      <c r="N351" s="88">
        <f>VLOOKUP($A351,'MG Universe'!$A$2:$R$9993,14)</f>
        <v>1.1200000000000001</v>
      </c>
      <c r="O351" s="18">
        <f>VLOOKUP($A351,'MG Universe'!$A$2:$R$9993,15)</f>
        <v>-18.05</v>
      </c>
      <c r="P351" s="19">
        <f>VLOOKUP($A351,'MG Universe'!$A$2:$R$9993,16)</f>
        <v>0.11700000000000001</v>
      </c>
      <c r="Q351" s="89">
        <f>VLOOKUP($A351,'MG Universe'!$A$2:$R$9993,17)</f>
        <v>0</v>
      </c>
      <c r="R351" s="18">
        <f>VLOOKUP($A351,'MG Universe'!$A$2:$R$9993,18)</f>
        <v>68.67</v>
      </c>
    </row>
    <row r="352" spans="1:18" x14ac:dyDescent="0.55000000000000004">
      <c r="A352" s="15" t="s">
        <v>799</v>
      </c>
      <c r="B352" s="127" t="str">
        <f>VLOOKUP($A352,'MG Universe'!$A$2:$R$9993,2)</f>
        <v>Occidental Petroleum Corporation</v>
      </c>
      <c r="C352" s="15" t="str">
        <f>VLOOKUP($A352,'MG Universe'!$A$2:$R$9993,3)</f>
        <v>D</v>
      </c>
      <c r="D352" s="15" t="str">
        <f>VLOOKUP($A352,'MG Universe'!$A$2:$R$9993,4)</f>
        <v>S</v>
      </c>
      <c r="E352" s="15" t="str">
        <f>VLOOKUP($A352,'MG Universe'!$A$2:$R$9993,5)</f>
        <v>O</v>
      </c>
      <c r="F352" s="16" t="str">
        <f>VLOOKUP($A352,'MG Universe'!$A$2:$R$9993,6)</f>
        <v>SO</v>
      </c>
      <c r="G352" s="85">
        <f>VLOOKUP($A352,'MG Universe'!$A$2:$R$9993,7)</f>
        <v>42793</v>
      </c>
      <c r="H352" s="18">
        <f>VLOOKUP($A352,'MG Universe'!$A$2:$R$9993,8)</f>
        <v>0</v>
      </c>
      <c r="I352" s="18">
        <f>VLOOKUP($A352,'MG Universe'!$A$2:$R$9993,9)</f>
        <v>65.55</v>
      </c>
      <c r="J352" s="19" t="str">
        <f>VLOOKUP($A352,'MG Universe'!$A$2:$R$9993,10)</f>
        <v>N/A</v>
      </c>
      <c r="K352" s="86" t="str">
        <f>VLOOKUP($A352,'MG Universe'!$A$2:$R$9993,11)</f>
        <v>N/A</v>
      </c>
      <c r="L352" s="19">
        <f>VLOOKUP($A352,'MG Universe'!$A$2:$R$9993,12)</f>
        <v>4.6100000000000002E-2</v>
      </c>
      <c r="M352" s="87">
        <f>VLOOKUP($A352,'MG Universe'!$A$2:$R$9993,13)</f>
        <v>0.8</v>
      </c>
      <c r="N352" s="88">
        <f>VLOOKUP($A352,'MG Universe'!$A$2:$R$9993,14)</f>
        <v>1.32</v>
      </c>
      <c r="O352" s="18">
        <f>VLOOKUP($A352,'MG Universe'!$A$2:$R$9993,15)</f>
        <v>-17.260000000000002</v>
      </c>
      <c r="P352" s="19">
        <f>VLOOKUP($A352,'MG Universe'!$A$2:$R$9993,16)</f>
        <v>-0.25530000000000003</v>
      </c>
      <c r="Q352" s="89">
        <f>VLOOKUP($A352,'MG Universe'!$A$2:$R$9993,17)</f>
        <v>15</v>
      </c>
      <c r="R352" s="18">
        <f>VLOOKUP($A352,'MG Universe'!$A$2:$R$9993,18)</f>
        <v>14.88</v>
      </c>
    </row>
    <row r="353" spans="1:18" x14ac:dyDescent="0.55000000000000004">
      <c r="A353" s="15" t="s">
        <v>801</v>
      </c>
      <c r="B353" s="127" t="str">
        <f>VLOOKUP($A353,'MG Universe'!$A$2:$R$9993,2)</f>
        <v>Paychex, Inc.</v>
      </c>
      <c r="C353" s="15" t="str">
        <f>VLOOKUP($A353,'MG Universe'!$A$2:$R$9993,3)</f>
        <v>C</v>
      </c>
      <c r="D353" s="15" t="str">
        <f>VLOOKUP($A353,'MG Universe'!$A$2:$R$9993,4)</f>
        <v>E</v>
      </c>
      <c r="E353" s="15" t="str">
        <f>VLOOKUP($A353,'MG Universe'!$A$2:$R$9993,5)</f>
        <v>O</v>
      </c>
      <c r="F353" s="16" t="str">
        <f>VLOOKUP($A353,'MG Universe'!$A$2:$R$9993,6)</f>
        <v>EO</v>
      </c>
      <c r="G353" s="85">
        <f>VLOOKUP($A353,'MG Universe'!$A$2:$R$9993,7)</f>
        <v>42533</v>
      </c>
      <c r="H353" s="18">
        <f>VLOOKUP($A353,'MG Universe'!$A$2:$R$9993,8)</f>
        <v>30.29</v>
      </c>
      <c r="I353" s="18">
        <f>VLOOKUP($A353,'MG Universe'!$A$2:$R$9993,9)</f>
        <v>61.42</v>
      </c>
      <c r="J353" s="19">
        <f>VLOOKUP($A353,'MG Universe'!$A$2:$R$9993,10)</f>
        <v>2.0276999999999998</v>
      </c>
      <c r="K353" s="86">
        <f>VLOOKUP($A353,'MG Universe'!$A$2:$R$9993,11)</f>
        <v>33.56</v>
      </c>
      <c r="L353" s="19">
        <f>VLOOKUP($A353,'MG Universe'!$A$2:$R$9993,12)</f>
        <v>2.6700000000000002E-2</v>
      </c>
      <c r="M353" s="87">
        <f>VLOOKUP($A353,'MG Universe'!$A$2:$R$9993,13)</f>
        <v>0.9</v>
      </c>
      <c r="N353" s="88">
        <f>VLOOKUP($A353,'MG Universe'!$A$2:$R$9993,14)</f>
        <v>1.0900000000000001</v>
      </c>
      <c r="O353" s="18">
        <f>VLOOKUP($A353,'MG Universe'!$A$2:$R$9993,15)</f>
        <v>0.86</v>
      </c>
      <c r="P353" s="19">
        <f>VLOOKUP($A353,'MG Universe'!$A$2:$R$9993,16)</f>
        <v>0.12529999999999999</v>
      </c>
      <c r="Q353" s="89">
        <f>VLOOKUP($A353,'MG Universe'!$A$2:$R$9993,17)</f>
        <v>3</v>
      </c>
      <c r="R353" s="18">
        <f>VLOOKUP($A353,'MG Universe'!$A$2:$R$9993,18)</f>
        <v>15.57</v>
      </c>
    </row>
    <row r="354" spans="1:18" x14ac:dyDescent="0.55000000000000004">
      <c r="A354" s="15" t="s">
        <v>803</v>
      </c>
      <c r="B354" s="127" t="str">
        <f>VLOOKUP($A354,'MG Universe'!$A$2:$R$9993,2)</f>
        <v>People's United Financial, Inc.</v>
      </c>
      <c r="C354" s="15" t="str">
        <f>VLOOKUP($A354,'MG Universe'!$A$2:$R$9993,3)</f>
        <v>B+</v>
      </c>
      <c r="D354" s="15" t="str">
        <f>VLOOKUP($A354,'MG Universe'!$A$2:$R$9993,4)</f>
        <v>D</v>
      </c>
      <c r="E354" s="15" t="str">
        <f>VLOOKUP($A354,'MG Universe'!$A$2:$R$9993,5)</f>
        <v>F</v>
      </c>
      <c r="F354" s="16" t="str">
        <f>VLOOKUP($A354,'MG Universe'!$A$2:$R$9993,6)</f>
        <v>DF</v>
      </c>
      <c r="G354" s="85">
        <f>VLOOKUP($A354,'MG Universe'!$A$2:$R$9993,7)</f>
        <v>42541</v>
      </c>
      <c r="H354" s="18">
        <f>VLOOKUP($A354,'MG Universe'!$A$2:$R$9993,8)</f>
        <v>22.89</v>
      </c>
      <c r="I354" s="18">
        <f>VLOOKUP($A354,'MG Universe'!$A$2:$R$9993,9)</f>
        <v>19.2</v>
      </c>
      <c r="J354" s="19">
        <f>VLOOKUP($A354,'MG Universe'!$A$2:$R$9993,10)</f>
        <v>0.83879999999999999</v>
      </c>
      <c r="K354" s="86">
        <f>VLOOKUP($A354,'MG Universe'!$A$2:$R$9993,11)</f>
        <v>23.13</v>
      </c>
      <c r="L354" s="19">
        <f>VLOOKUP($A354,'MG Universe'!$A$2:$R$9993,12)</f>
        <v>3.49E-2</v>
      </c>
      <c r="M354" s="87">
        <f>VLOOKUP($A354,'MG Universe'!$A$2:$R$9993,13)</f>
        <v>0.8</v>
      </c>
      <c r="N354" s="88" t="str">
        <f>VLOOKUP($A354,'MG Universe'!$A$2:$R$9993,14)</f>
        <v>N/A</v>
      </c>
      <c r="O354" s="18" t="str">
        <f>VLOOKUP($A354,'MG Universe'!$A$2:$R$9993,15)</f>
        <v>N/A</v>
      </c>
      <c r="P354" s="19">
        <f>VLOOKUP($A354,'MG Universe'!$A$2:$R$9993,16)</f>
        <v>7.3200000000000001E-2</v>
      </c>
      <c r="Q354" s="89">
        <f>VLOOKUP($A354,'MG Universe'!$A$2:$R$9993,17)</f>
        <v>20</v>
      </c>
      <c r="R354" s="18">
        <f>VLOOKUP($A354,'MG Universe'!$A$2:$R$9993,18)</f>
        <v>17.28</v>
      </c>
    </row>
    <row r="355" spans="1:18" x14ac:dyDescent="0.55000000000000004">
      <c r="A355" s="15" t="s">
        <v>805</v>
      </c>
      <c r="B355" s="127" t="str">
        <f>VLOOKUP($A355,'MG Universe'!$A$2:$R$9993,2)</f>
        <v>Pitney Bowes Inc.</v>
      </c>
      <c r="C355" s="15" t="str">
        <f>VLOOKUP($A355,'MG Universe'!$A$2:$R$9993,3)</f>
        <v>D+</v>
      </c>
      <c r="D355" s="15" t="str">
        <f>VLOOKUP($A355,'MG Universe'!$A$2:$R$9993,4)</f>
        <v>S</v>
      </c>
      <c r="E355" s="15" t="str">
        <f>VLOOKUP($A355,'MG Universe'!$A$2:$R$9993,5)</f>
        <v>O</v>
      </c>
      <c r="F355" s="16" t="str">
        <f>VLOOKUP($A355,'MG Universe'!$A$2:$R$9993,6)</f>
        <v>SO</v>
      </c>
      <c r="G355" s="85">
        <f>VLOOKUP($A355,'MG Universe'!$A$2:$R$9993,7)</f>
        <v>42570</v>
      </c>
      <c r="H355" s="18">
        <f>VLOOKUP($A355,'MG Universe'!$A$2:$R$9993,8)</f>
        <v>1.8</v>
      </c>
      <c r="I355" s="18">
        <f>VLOOKUP($A355,'MG Universe'!$A$2:$R$9993,9)</f>
        <v>13.64</v>
      </c>
      <c r="J355" s="19">
        <f>VLOOKUP($A355,'MG Universe'!$A$2:$R$9993,10)</f>
        <v>7.5777999999999999</v>
      </c>
      <c r="K355" s="86">
        <f>VLOOKUP($A355,'MG Universe'!$A$2:$R$9993,11)</f>
        <v>8.1199999999999992</v>
      </c>
      <c r="L355" s="19">
        <f>VLOOKUP($A355,'MG Universe'!$A$2:$R$9993,12)</f>
        <v>5.5E-2</v>
      </c>
      <c r="M355" s="87">
        <f>VLOOKUP($A355,'MG Universe'!$A$2:$R$9993,13)</f>
        <v>1.4</v>
      </c>
      <c r="N355" s="88">
        <f>VLOOKUP($A355,'MG Universe'!$A$2:$R$9993,14)</f>
        <v>1.1299999999999999</v>
      </c>
      <c r="O355" s="18">
        <f>VLOOKUP($A355,'MG Universe'!$A$2:$R$9993,15)</f>
        <v>-18.989999999999998</v>
      </c>
      <c r="P355" s="19">
        <f>VLOOKUP($A355,'MG Universe'!$A$2:$R$9993,16)</f>
        <v>-1.9E-3</v>
      </c>
      <c r="Q355" s="89">
        <f>VLOOKUP($A355,'MG Universe'!$A$2:$R$9993,17)</f>
        <v>1</v>
      </c>
      <c r="R355" s="18">
        <f>VLOOKUP($A355,'MG Universe'!$A$2:$R$9993,18)</f>
        <v>4.97</v>
      </c>
    </row>
    <row r="356" spans="1:18" x14ac:dyDescent="0.55000000000000004">
      <c r="A356" s="15" t="s">
        <v>807</v>
      </c>
      <c r="B356" s="127" t="str">
        <f>VLOOKUP($A356,'MG Universe'!$A$2:$R$9993,2)</f>
        <v>PACCAR Inc</v>
      </c>
      <c r="C356" s="15" t="str">
        <f>VLOOKUP($A356,'MG Universe'!$A$2:$R$9993,3)</f>
        <v>C-</v>
      </c>
      <c r="D356" s="15" t="str">
        <f>VLOOKUP($A356,'MG Universe'!$A$2:$R$9993,4)</f>
        <v>E</v>
      </c>
      <c r="E356" s="15" t="str">
        <f>VLOOKUP($A356,'MG Universe'!$A$2:$R$9993,5)</f>
        <v>O</v>
      </c>
      <c r="F356" s="16" t="str">
        <f>VLOOKUP($A356,'MG Universe'!$A$2:$R$9993,6)</f>
        <v>EO</v>
      </c>
      <c r="G356" s="85">
        <f>VLOOKUP($A356,'MG Universe'!$A$2:$R$9993,7)</f>
        <v>42771</v>
      </c>
      <c r="H356" s="18">
        <f>VLOOKUP($A356,'MG Universe'!$A$2:$R$9993,8)</f>
        <v>41.72</v>
      </c>
      <c r="I356" s="18">
        <f>VLOOKUP($A356,'MG Universe'!$A$2:$R$9993,9)</f>
        <v>66.81</v>
      </c>
      <c r="J356" s="19">
        <f>VLOOKUP($A356,'MG Universe'!$A$2:$R$9993,10)</f>
        <v>1.6013999999999999</v>
      </c>
      <c r="K356" s="86">
        <f>VLOOKUP($A356,'MG Universe'!$A$2:$R$9993,11)</f>
        <v>21.35</v>
      </c>
      <c r="L356" s="19">
        <f>VLOOKUP($A356,'MG Universe'!$A$2:$R$9993,12)</f>
        <v>1.44E-2</v>
      </c>
      <c r="M356" s="87">
        <f>VLOOKUP($A356,'MG Universe'!$A$2:$R$9993,13)</f>
        <v>1.3</v>
      </c>
      <c r="N356" s="88">
        <f>VLOOKUP($A356,'MG Universe'!$A$2:$R$9993,14)</f>
        <v>1.1100000000000001</v>
      </c>
      <c r="O356" s="18">
        <f>VLOOKUP($A356,'MG Universe'!$A$2:$R$9993,15)</f>
        <v>-26.57</v>
      </c>
      <c r="P356" s="19">
        <f>VLOOKUP($A356,'MG Universe'!$A$2:$R$9993,16)</f>
        <v>6.4199999999999993E-2</v>
      </c>
      <c r="Q356" s="89">
        <f>VLOOKUP($A356,'MG Universe'!$A$2:$R$9993,17)</f>
        <v>7</v>
      </c>
      <c r="R356" s="18">
        <f>VLOOKUP($A356,'MG Universe'!$A$2:$R$9993,18)</f>
        <v>37.880000000000003</v>
      </c>
    </row>
    <row r="357" spans="1:18" x14ac:dyDescent="0.55000000000000004">
      <c r="A357" s="15" t="s">
        <v>809</v>
      </c>
      <c r="B357" s="127" t="str">
        <f>VLOOKUP($A357,'MG Universe'!$A$2:$R$9993,2)</f>
        <v>PG&amp;E Corporation</v>
      </c>
      <c r="C357" s="15" t="str">
        <f>VLOOKUP($A357,'MG Universe'!$A$2:$R$9993,3)</f>
        <v>D</v>
      </c>
      <c r="D357" s="15" t="str">
        <f>VLOOKUP($A357,'MG Universe'!$A$2:$R$9993,4)</f>
        <v>S</v>
      </c>
      <c r="E357" s="15" t="str">
        <f>VLOOKUP($A357,'MG Universe'!$A$2:$R$9993,5)</f>
        <v>O</v>
      </c>
      <c r="F357" s="16" t="str">
        <f>VLOOKUP($A357,'MG Universe'!$A$2:$R$9993,6)</f>
        <v>SO</v>
      </c>
      <c r="G357" s="85">
        <f>VLOOKUP($A357,'MG Universe'!$A$2:$R$9993,7)</f>
        <v>42582</v>
      </c>
      <c r="H357" s="18">
        <f>VLOOKUP($A357,'MG Universe'!$A$2:$R$9993,8)</f>
        <v>29.39</v>
      </c>
      <c r="I357" s="18">
        <f>VLOOKUP($A357,'MG Universe'!$A$2:$R$9993,9)</f>
        <v>66.75</v>
      </c>
      <c r="J357" s="19">
        <f>VLOOKUP($A357,'MG Universe'!$A$2:$R$9993,10)</f>
        <v>2.2711999999999999</v>
      </c>
      <c r="K357" s="86">
        <f>VLOOKUP($A357,'MG Universe'!$A$2:$R$9993,11)</f>
        <v>25.28</v>
      </c>
      <c r="L357" s="19">
        <f>VLOOKUP($A357,'MG Universe'!$A$2:$R$9993,12)</f>
        <v>2.7300000000000001E-2</v>
      </c>
      <c r="M357" s="87">
        <f>VLOOKUP($A357,'MG Universe'!$A$2:$R$9993,13)</f>
        <v>0.2</v>
      </c>
      <c r="N357" s="88">
        <f>VLOOKUP($A357,'MG Universe'!$A$2:$R$9993,14)</f>
        <v>0.94</v>
      </c>
      <c r="O357" s="18">
        <f>VLOOKUP($A357,'MG Universe'!$A$2:$R$9993,15)</f>
        <v>-85.66</v>
      </c>
      <c r="P357" s="19">
        <f>VLOOKUP($A357,'MG Universe'!$A$2:$R$9993,16)</f>
        <v>8.3900000000000002E-2</v>
      </c>
      <c r="Q357" s="89">
        <f>VLOOKUP($A357,'MG Universe'!$A$2:$R$9993,17)</f>
        <v>0</v>
      </c>
      <c r="R357" s="18">
        <f>VLOOKUP($A357,'MG Universe'!$A$2:$R$9993,18)</f>
        <v>51.74</v>
      </c>
    </row>
    <row r="358" spans="1:18" x14ac:dyDescent="0.55000000000000004">
      <c r="A358" s="15" t="s">
        <v>811</v>
      </c>
      <c r="B358" s="127" t="str">
        <f>VLOOKUP($A358,'MG Universe'!$A$2:$R$9993,2)</f>
        <v>Priceline Group Inc</v>
      </c>
      <c r="C358" s="15" t="str">
        <f>VLOOKUP($A358,'MG Universe'!$A$2:$R$9993,3)</f>
        <v>D</v>
      </c>
      <c r="D358" s="15" t="str">
        <f>VLOOKUP($A358,'MG Universe'!$A$2:$R$9993,4)</f>
        <v>S</v>
      </c>
      <c r="E358" s="15" t="str">
        <f>VLOOKUP($A358,'MG Universe'!$A$2:$R$9993,5)</f>
        <v>F</v>
      </c>
      <c r="F358" s="16" t="str">
        <f>VLOOKUP($A358,'MG Universe'!$A$2:$R$9993,6)</f>
        <v>SF</v>
      </c>
      <c r="G358" s="85">
        <f>VLOOKUP($A358,'MG Universe'!$A$2:$R$9993,7)</f>
        <v>42571</v>
      </c>
      <c r="H358" s="18">
        <f>VLOOKUP($A358,'MG Universe'!$A$2:$R$9993,8)</f>
        <v>1911.37</v>
      </c>
      <c r="I358" s="18">
        <f>VLOOKUP($A358,'MG Universe'!$A$2:$R$9993,9)</f>
        <v>1724.13</v>
      </c>
      <c r="J358" s="19">
        <f>VLOOKUP($A358,'MG Universe'!$A$2:$R$9993,10)</f>
        <v>0.90200000000000002</v>
      </c>
      <c r="K358" s="86">
        <f>VLOOKUP($A358,'MG Universe'!$A$2:$R$9993,11)</f>
        <v>34.729999999999997</v>
      </c>
      <c r="L358" s="19">
        <f>VLOOKUP($A358,'MG Universe'!$A$2:$R$9993,12)</f>
        <v>0</v>
      </c>
      <c r="M358" s="87">
        <f>VLOOKUP($A358,'MG Universe'!$A$2:$R$9993,13)</f>
        <v>1.6</v>
      </c>
      <c r="N358" s="88">
        <f>VLOOKUP($A358,'MG Universe'!$A$2:$R$9993,14)</f>
        <v>2.4500000000000002</v>
      </c>
      <c r="O358" s="18">
        <f>VLOOKUP($A358,'MG Universe'!$A$2:$R$9993,15)</f>
        <v>-88.12</v>
      </c>
      <c r="P358" s="19">
        <f>VLOOKUP($A358,'MG Universe'!$A$2:$R$9993,16)</f>
        <v>0.13109999999999999</v>
      </c>
      <c r="Q358" s="89">
        <f>VLOOKUP($A358,'MG Universe'!$A$2:$R$9993,17)</f>
        <v>0</v>
      </c>
      <c r="R358" s="18">
        <f>VLOOKUP($A358,'MG Universe'!$A$2:$R$9993,18)</f>
        <v>504.37</v>
      </c>
    </row>
    <row r="359" spans="1:18" x14ac:dyDescent="0.55000000000000004">
      <c r="A359" s="15" t="s">
        <v>813</v>
      </c>
      <c r="B359" s="127" t="str">
        <f>VLOOKUP($A359,'MG Universe'!$A$2:$R$9993,2)</f>
        <v>Patterson Companies, Inc.</v>
      </c>
      <c r="C359" s="15" t="str">
        <f>VLOOKUP($A359,'MG Universe'!$A$2:$R$9993,3)</f>
        <v>C</v>
      </c>
      <c r="D359" s="15" t="str">
        <f>VLOOKUP($A359,'MG Universe'!$A$2:$R$9993,4)</f>
        <v>E</v>
      </c>
      <c r="E359" s="15" t="str">
        <f>VLOOKUP($A359,'MG Universe'!$A$2:$R$9993,5)</f>
        <v>O</v>
      </c>
      <c r="F359" s="16" t="str">
        <f>VLOOKUP($A359,'MG Universe'!$A$2:$R$9993,6)</f>
        <v>EO</v>
      </c>
      <c r="G359" s="85">
        <f>VLOOKUP($A359,'MG Universe'!$A$2:$R$9993,7)</f>
        <v>42607</v>
      </c>
      <c r="H359" s="18">
        <f>VLOOKUP($A359,'MG Universe'!$A$2:$R$9993,8)</f>
        <v>29.67</v>
      </c>
      <c r="I359" s="18">
        <f>VLOOKUP($A359,'MG Universe'!$A$2:$R$9993,9)</f>
        <v>45.45</v>
      </c>
      <c r="J359" s="19">
        <f>VLOOKUP($A359,'MG Universe'!$A$2:$R$9993,10)</f>
        <v>1.5319</v>
      </c>
      <c r="K359" s="86">
        <f>VLOOKUP($A359,'MG Universe'!$A$2:$R$9993,11)</f>
        <v>20.38</v>
      </c>
      <c r="L359" s="19">
        <f>VLOOKUP($A359,'MG Universe'!$A$2:$R$9993,12)</f>
        <v>1.9800000000000002E-2</v>
      </c>
      <c r="M359" s="87">
        <f>VLOOKUP($A359,'MG Universe'!$A$2:$R$9993,13)</f>
        <v>0.9</v>
      </c>
      <c r="N359" s="88">
        <f>VLOOKUP($A359,'MG Universe'!$A$2:$R$9993,14)</f>
        <v>2.11</v>
      </c>
      <c r="O359" s="18">
        <f>VLOOKUP($A359,'MG Universe'!$A$2:$R$9993,15)</f>
        <v>-3.39</v>
      </c>
      <c r="P359" s="19">
        <f>VLOOKUP($A359,'MG Universe'!$A$2:$R$9993,16)</f>
        <v>5.9400000000000001E-2</v>
      </c>
      <c r="Q359" s="89">
        <f>VLOOKUP($A359,'MG Universe'!$A$2:$R$9993,17)</f>
        <v>8</v>
      </c>
      <c r="R359" s="18">
        <f>VLOOKUP($A359,'MG Universe'!$A$2:$R$9993,18)</f>
        <v>29.23</v>
      </c>
    </row>
    <row r="360" spans="1:18" x14ac:dyDescent="0.55000000000000004">
      <c r="A360" s="15" t="s">
        <v>815</v>
      </c>
      <c r="B360" s="127" t="str">
        <f>VLOOKUP($A360,'MG Universe'!$A$2:$R$9993,2)</f>
        <v>Public Service Enterprise Group Inc.</v>
      </c>
      <c r="C360" s="15" t="str">
        <f>VLOOKUP($A360,'MG Universe'!$A$2:$R$9993,3)</f>
        <v>D+</v>
      </c>
      <c r="D360" s="15" t="str">
        <f>VLOOKUP($A360,'MG Universe'!$A$2:$R$9993,4)</f>
        <v>S</v>
      </c>
      <c r="E360" s="15" t="str">
        <f>VLOOKUP($A360,'MG Universe'!$A$2:$R$9993,5)</f>
        <v>O</v>
      </c>
      <c r="F360" s="16" t="str">
        <f>VLOOKUP($A360,'MG Universe'!$A$2:$R$9993,6)</f>
        <v>SO</v>
      </c>
      <c r="G360" s="85">
        <f>VLOOKUP($A360,'MG Universe'!$A$2:$R$9993,7)</f>
        <v>42608</v>
      </c>
      <c r="H360" s="18">
        <f>VLOOKUP($A360,'MG Universe'!$A$2:$R$9993,8)</f>
        <v>23.63</v>
      </c>
      <c r="I360" s="18">
        <f>VLOOKUP($A360,'MG Universe'!$A$2:$R$9993,9)</f>
        <v>45.98</v>
      </c>
      <c r="J360" s="19">
        <f>VLOOKUP($A360,'MG Universe'!$A$2:$R$9993,10)</f>
        <v>1.9458</v>
      </c>
      <c r="K360" s="86">
        <f>VLOOKUP($A360,'MG Universe'!$A$2:$R$9993,11)</f>
        <v>16.36</v>
      </c>
      <c r="L360" s="19">
        <f>VLOOKUP($A360,'MG Universe'!$A$2:$R$9993,12)</f>
        <v>3.4799999999999998E-2</v>
      </c>
      <c r="M360" s="87">
        <f>VLOOKUP($A360,'MG Universe'!$A$2:$R$9993,13)</f>
        <v>0.3</v>
      </c>
      <c r="N360" s="88">
        <f>VLOOKUP($A360,'MG Universe'!$A$2:$R$9993,14)</f>
        <v>1.1200000000000001</v>
      </c>
      <c r="O360" s="18">
        <f>VLOOKUP($A360,'MG Universe'!$A$2:$R$9993,15)</f>
        <v>-43.78</v>
      </c>
      <c r="P360" s="19">
        <f>VLOOKUP($A360,'MG Universe'!$A$2:$R$9993,16)</f>
        <v>3.9300000000000002E-2</v>
      </c>
      <c r="Q360" s="89">
        <f>VLOOKUP($A360,'MG Universe'!$A$2:$R$9993,17)</f>
        <v>5</v>
      </c>
      <c r="R360" s="18">
        <f>VLOOKUP($A360,'MG Universe'!$A$2:$R$9993,18)</f>
        <v>38.590000000000003</v>
      </c>
    </row>
    <row r="361" spans="1:18" x14ac:dyDescent="0.55000000000000004">
      <c r="A361" s="15" t="s">
        <v>817</v>
      </c>
      <c r="B361" s="127" t="str">
        <f>VLOOKUP($A361,'MG Universe'!$A$2:$R$9993,2)</f>
        <v>PepsiCo, Inc.</v>
      </c>
      <c r="C361" s="15" t="str">
        <f>VLOOKUP($A361,'MG Universe'!$A$2:$R$9993,3)</f>
        <v>C</v>
      </c>
      <c r="D361" s="15" t="str">
        <f>VLOOKUP($A361,'MG Universe'!$A$2:$R$9993,4)</f>
        <v>S</v>
      </c>
      <c r="E361" s="15" t="str">
        <f>VLOOKUP($A361,'MG Universe'!$A$2:$R$9993,5)</f>
        <v>O</v>
      </c>
      <c r="F361" s="16" t="str">
        <f>VLOOKUP($A361,'MG Universe'!$A$2:$R$9993,6)</f>
        <v>SO</v>
      </c>
      <c r="G361" s="85">
        <f>VLOOKUP($A361,'MG Universe'!$A$2:$R$9993,7)</f>
        <v>42564</v>
      </c>
      <c r="H361" s="18">
        <f>VLOOKUP($A361,'MG Universe'!$A$2:$R$9993,8)</f>
        <v>43.65</v>
      </c>
      <c r="I361" s="18">
        <f>VLOOKUP($A361,'MG Universe'!$A$2:$R$9993,9)</f>
        <v>110.38</v>
      </c>
      <c r="J361" s="19">
        <f>VLOOKUP($A361,'MG Universe'!$A$2:$R$9993,10)</f>
        <v>2.5287999999999999</v>
      </c>
      <c r="K361" s="86">
        <f>VLOOKUP($A361,'MG Universe'!$A$2:$R$9993,11)</f>
        <v>26.66</v>
      </c>
      <c r="L361" s="19">
        <f>VLOOKUP($A361,'MG Universe'!$A$2:$R$9993,12)</f>
        <v>2.5899999999999999E-2</v>
      </c>
      <c r="M361" s="87">
        <f>VLOOKUP($A361,'MG Universe'!$A$2:$R$9993,13)</f>
        <v>0.5</v>
      </c>
      <c r="N361" s="88">
        <f>VLOOKUP($A361,'MG Universe'!$A$2:$R$9993,14)</f>
        <v>1.4</v>
      </c>
      <c r="O361" s="18">
        <f>VLOOKUP($A361,'MG Universe'!$A$2:$R$9993,15)</f>
        <v>-23.75</v>
      </c>
      <c r="P361" s="19">
        <f>VLOOKUP($A361,'MG Universe'!$A$2:$R$9993,16)</f>
        <v>9.0800000000000006E-2</v>
      </c>
      <c r="Q361" s="89">
        <f>VLOOKUP($A361,'MG Universe'!$A$2:$R$9993,17)</f>
        <v>20</v>
      </c>
      <c r="R361" s="18">
        <f>VLOOKUP($A361,'MG Universe'!$A$2:$R$9993,18)</f>
        <v>29.02</v>
      </c>
    </row>
    <row r="362" spans="1:18" x14ac:dyDescent="0.55000000000000004">
      <c r="A362" s="15" t="s">
        <v>819</v>
      </c>
      <c r="B362" s="127" t="str">
        <f>VLOOKUP($A362,'MG Universe'!$A$2:$R$9993,2)</f>
        <v>Pfizer Inc.</v>
      </c>
      <c r="C362" s="15" t="str">
        <f>VLOOKUP($A362,'MG Universe'!$A$2:$R$9993,3)</f>
        <v>D+</v>
      </c>
      <c r="D362" s="15" t="str">
        <f>VLOOKUP($A362,'MG Universe'!$A$2:$R$9993,4)</f>
        <v>S</v>
      </c>
      <c r="E362" s="15" t="str">
        <f>VLOOKUP($A362,'MG Universe'!$A$2:$R$9993,5)</f>
        <v>O</v>
      </c>
      <c r="F362" s="16" t="str">
        <f>VLOOKUP($A362,'MG Universe'!$A$2:$R$9993,6)</f>
        <v>SO</v>
      </c>
      <c r="G362" s="85">
        <f>VLOOKUP($A362,'MG Universe'!$A$2:$R$9993,7)</f>
        <v>42598</v>
      </c>
      <c r="H362" s="18">
        <f>VLOOKUP($A362,'MG Universe'!$A$2:$R$9993,8)</f>
        <v>27.24</v>
      </c>
      <c r="I362" s="18">
        <f>VLOOKUP($A362,'MG Universe'!$A$2:$R$9993,9)</f>
        <v>34.119999999999997</v>
      </c>
      <c r="J362" s="19">
        <f>VLOOKUP($A362,'MG Universe'!$A$2:$R$9993,10)</f>
        <v>1.2525999999999999</v>
      </c>
      <c r="K362" s="86">
        <f>VLOOKUP($A362,'MG Universe'!$A$2:$R$9993,11)</f>
        <v>19.39</v>
      </c>
      <c r="L362" s="19">
        <f>VLOOKUP($A362,'MG Universe'!$A$2:$R$9993,12)</f>
        <v>3.4000000000000002E-2</v>
      </c>
      <c r="M362" s="87">
        <f>VLOOKUP($A362,'MG Universe'!$A$2:$R$9993,13)</f>
        <v>0.9</v>
      </c>
      <c r="N362" s="88">
        <f>VLOOKUP($A362,'MG Universe'!$A$2:$R$9993,14)</f>
        <v>1.37</v>
      </c>
      <c r="O362" s="18">
        <f>VLOOKUP($A362,'MG Universe'!$A$2:$R$9993,15)</f>
        <v>-10.44</v>
      </c>
      <c r="P362" s="19">
        <f>VLOOKUP($A362,'MG Universe'!$A$2:$R$9993,16)</f>
        <v>5.4399999999999997E-2</v>
      </c>
      <c r="Q362" s="89">
        <f>VLOOKUP($A362,'MG Universe'!$A$2:$R$9993,17)</f>
        <v>6</v>
      </c>
      <c r="R362" s="18">
        <f>VLOOKUP($A362,'MG Universe'!$A$2:$R$9993,18)</f>
        <v>20.98</v>
      </c>
    </row>
    <row r="363" spans="1:18" x14ac:dyDescent="0.55000000000000004">
      <c r="A363" s="15" t="s">
        <v>821</v>
      </c>
      <c r="B363" s="127" t="str">
        <f>VLOOKUP($A363,'MG Universe'!$A$2:$R$9993,2)</f>
        <v>Principal Financial Group Inc</v>
      </c>
      <c r="C363" s="15" t="str">
        <f>VLOOKUP($A363,'MG Universe'!$A$2:$R$9993,3)</f>
        <v>B-</v>
      </c>
      <c r="D363" s="15" t="str">
        <f>VLOOKUP($A363,'MG Universe'!$A$2:$R$9993,4)</f>
        <v>D</v>
      </c>
      <c r="E363" s="15" t="str">
        <f>VLOOKUP($A363,'MG Universe'!$A$2:$R$9993,5)</f>
        <v>F</v>
      </c>
      <c r="F363" s="16" t="str">
        <f>VLOOKUP($A363,'MG Universe'!$A$2:$R$9993,6)</f>
        <v>DF</v>
      </c>
      <c r="G363" s="85">
        <f>VLOOKUP($A363,'MG Universe'!$A$2:$R$9993,7)</f>
        <v>42611</v>
      </c>
      <c r="H363" s="18">
        <f>VLOOKUP($A363,'MG Universe'!$A$2:$R$9993,8)</f>
        <v>64.849999999999994</v>
      </c>
      <c r="I363" s="18">
        <f>VLOOKUP($A363,'MG Universe'!$A$2:$R$9993,9)</f>
        <v>62.54</v>
      </c>
      <c r="J363" s="19">
        <f>VLOOKUP($A363,'MG Universe'!$A$2:$R$9993,10)</f>
        <v>0.96440000000000003</v>
      </c>
      <c r="K363" s="86">
        <f>VLOOKUP($A363,'MG Universe'!$A$2:$R$9993,11)</f>
        <v>20.57</v>
      </c>
      <c r="L363" s="19">
        <f>VLOOKUP($A363,'MG Universe'!$A$2:$R$9993,12)</f>
        <v>2.4500000000000001E-2</v>
      </c>
      <c r="M363" s="87">
        <f>VLOOKUP($A363,'MG Universe'!$A$2:$R$9993,13)</f>
        <v>1.6</v>
      </c>
      <c r="N363" s="88" t="str">
        <f>VLOOKUP($A363,'MG Universe'!$A$2:$R$9993,14)</f>
        <v>N/A</v>
      </c>
      <c r="O363" s="18" t="str">
        <f>VLOOKUP($A363,'MG Universe'!$A$2:$R$9993,15)</f>
        <v>N/A</v>
      </c>
      <c r="P363" s="19">
        <f>VLOOKUP($A363,'MG Universe'!$A$2:$R$9993,16)</f>
        <v>6.0400000000000002E-2</v>
      </c>
      <c r="Q363" s="89">
        <f>VLOOKUP($A363,'MG Universe'!$A$2:$R$9993,17)</f>
        <v>8</v>
      </c>
      <c r="R363" s="18">
        <f>VLOOKUP($A363,'MG Universe'!$A$2:$R$9993,18)</f>
        <v>40.4</v>
      </c>
    </row>
    <row r="364" spans="1:18" x14ac:dyDescent="0.55000000000000004">
      <c r="A364" s="15" t="s">
        <v>823</v>
      </c>
      <c r="B364" s="127" t="str">
        <f>VLOOKUP($A364,'MG Universe'!$A$2:$R$9993,2)</f>
        <v>Procter &amp; Gamble Co</v>
      </c>
      <c r="C364" s="15" t="str">
        <f>VLOOKUP($A364,'MG Universe'!$A$2:$R$9993,3)</f>
        <v>C</v>
      </c>
      <c r="D364" s="15" t="str">
        <f>VLOOKUP($A364,'MG Universe'!$A$2:$R$9993,4)</f>
        <v>S</v>
      </c>
      <c r="E364" s="15" t="str">
        <f>VLOOKUP($A364,'MG Universe'!$A$2:$R$9993,5)</f>
        <v>O</v>
      </c>
      <c r="F364" s="16" t="str">
        <f>VLOOKUP($A364,'MG Universe'!$A$2:$R$9993,6)</f>
        <v>SO</v>
      </c>
      <c r="G364" s="85">
        <f>VLOOKUP($A364,'MG Universe'!$A$2:$R$9993,7)</f>
        <v>42559</v>
      </c>
      <c r="H364" s="18">
        <f>VLOOKUP($A364,'MG Universe'!$A$2:$R$9993,8)</f>
        <v>17.2</v>
      </c>
      <c r="I364" s="18">
        <f>VLOOKUP($A364,'MG Universe'!$A$2:$R$9993,9)</f>
        <v>91.07</v>
      </c>
      <c r="J364" s="19">
        <f>VLOOKUP($A364,'MG Universe'!$A$2:$R$9993,10)</f>
        <v>5.2948000000000004</v>
      </c>
      <c r="K364" s="86">
        <f>VLOOKUP($A364,'MG Universe'!$A$2:$R$9993,11)</f>
        <v>26.47</v>
      </c>
      <c r="L364" s="19">
        <f>VLOOKUP($A364,'MG Universe'!$A$2:$R$9993,12)</f>
        <v>2.9100000000000001E-2</v>
      </c>
      <c r="M364" s="87">
        <f>VLOOKUP($A364,'MG Universe'!$A$2:$R$9993,13)</f>
        <v>0.6</v>
      </c>
      <c r="N364" s="88">
        <f>VLOOKUP($A364,'MG Universe'!$A$2:$R$9993,14)</f>
        <v>1.0900000000000001</v>
      </c>
      <c r="O364" s="18">
        <f>VLOOKUP($A364,'MG Universe'!$A$2:$R$9993,15)</f>
        <v>-11.99</v>
      </c>
      <c r="P364" s="19">
        <f>VLOOKUP($A364,'MG Universe'!$A$2:$R$9993,16)</f>
        <v>8.9899999999999994E-2</v>
      </c>
      <c r="Q364" s="89">
        <f>VLOOKUP($A364,'MG Universe'!$A$2:$R$9993,17)</f>
        <v>20</v>
      </c>
      <c r="R364" s="18">
        <f>VLOOKUP($A364,'MG Universe'!$A$2:$R$9993,18)</f>
        <v>42.64</v>
      </c>
    </row>
    <row r="365" spans="1:18" x14ac:dyDescent="0.55000000000000004">
      <c r="A365" s="15" t="s">
        <v>825</v>
      </c>
      <c r="B365" s="127" t="str">
        <f>VLOOKUP($A365,'MG Universe'!$A$2:$R$9993,2)</f>
        <v>Progressive Corp</v>
      </c>
      <c r="C365" s="15" t="str">
        <f>VLOOKUP($A365,'MG Universe'!$A$2:$R$9993,3)</f>
        <v>C</v>
      </c>
      <c r="D365" s="15" t="str">
        <f>VLOOKUP($A365,'MG Universe'!$A$2:$R$9993,4)</f>
        <v>E</v>
      </c>
      <c r="E365" s="15" t="str">
        <f>VLOOKUP($A365,'MG Universe'!$A$2:$R$9993,5)</f>
        <v>O</v>
      </c>
      <c r="F365" s="16" t="str">
        <f>VLOOKUP($A365,'MG Universe'!$A$2:$R$9993,6)</f>
        <v>EO</v>
      </c>
      <c r="G365" s="85">
        <f>VLOOKUP($A365,'MG Universe'!$A$2:$R$9993,7)</f>
        <v>42531</v>
      </c>
      <c r="H365" s="18">
        <f>VLOOKUP($A365,'MG Universe'!$A$2:$R$9993,8)</f>
        <v>33.26</v>
      </c>
      <c r="I365" s="18">
        <f>VLOOKUP($A365,'MG Universe'!$A$2:$R$9993,9)</f>
        <v>39.18</v>
      </c>
      <c r="J365" s="19">
        <f>VLOOKUP($A365,'MG Universe'!$A$2:$R$9993,10)</f>
        <v>1.1779999999999999</v>
      </c>
      <c r="K365" s="86">
        <f>VLOOKUP($A365,'MG Universe'!$A$2:$R$9993,11)</f>
        <v>20.84</v>
      </c>
      <c r="L365" s="19">
        <f>VLOOKUP($A365,'MG Universe'!$A$2:$R$9993,12)</f>
        <v>2.2700000000000001E-2</v>
      </c>
      <c r="M365" s="87">
        <f>VLOOKUP($A365,'MG Universe'!$A$2:$R$9993,13)</f>
        <v>0.8</v>
      </c>
      <c r="N365" s="88" t="str">
        <f>VLOOKUP($A365,'MG Universe'!$A$2:$R$9993,14)</f>
        <v>N/A</v>
      </c>
      <c r="O365" s="18" t="str">
        <f>VLOOKUP($A365,'MG Universe'!$A$2:$R$9993,15)</f>
        <v>N/A</v>
      </c>
      <c r="P365" s="19">
        <f>VLOOKUP($A365,'MG Universe'!$A$2:$R$9993,16)</f>
        <v>6.1699999999999998E-2</v>
      </c>
      <c r="Q365" s="89">
        <f>VLOOKUP($A365,'MG Universe'!$A$2:$R$9993,17)</f>
        <v>3</v>
      </c>
      <c r="R365" s="18">
        <f>VLOOKUP($A365,'MG Universe'!$A$2:$R$9993,18)</f>
        <v>21.4</v>
      </c>
    </row>
    <row r="366" spans="1:18" x14ac:dyDescent="0.55000000000000004">
      <c r="A366" s="15" t="s">
        <v>827</v>
      </c>
      <c r="B366" s="127" t="str">
        <f>VLOOKUP($A366,'MG Universe'!$A$2:$R$9993,2)</f>
        <v>Parker-Hannifin Corp</v>
      </c>
      <c r="C366" s="15" t="str">
        <f>VLOOKUP($A366,'MG Universe'!$A$2:$R$9993,3)</f>
        <v>B-</v>
      </c>
      <c r="D366" s="15" t="str">
        <f>VLOOKUP($A366,'MG Universe'!$A$2:$R$9993,4)</f>
        <v>D</v>
      </c>
      <c r="E366" s="15" t="str">
        <f>VLOOKUP($A366,'MG Universe'!$A$2:$R$9993,5)</f>
        <v>O</v>
      </c>
      <c r="F366" s="16" t="str">
        <f>VLOOKUP($A366,'MG Universe'!$A$2:$R$9993,6)</f>
        <v>DO</v>
      </c>
      <c r="G366" s="85">
        <f>VLOOKUP($A366,'MG Universe'!$A$2:$R$9993,7)</f>
        <v>42566</v>
      </c>
      <c r="H366" s="18">
        <f>VLOOKUP($A366,'MG Universe'!$A$2:$R$9993,8)</f>
        <v>81.86</v>
      </c>
      <c r="I366" s="18">
        <f>VLOOKUP($A366,'MG Universe'!$A$2:$R$9993,9)</f>
        <v>154.84</v>
      </c>
      <c r="J366" s="19">
        <f>VLOOKUP($A366,'MG Universe'!$A$2:$R$9993,10)</f>
        <v>1.8915</v>
      </c>
      <c r="K366" s="86">
        <f>VLOOKUP($A366,'MG Universe'!$A$2:$R$9993,11)</f>
        <v>24.04</v>
      </c>
      <c r="L366" s="19">
        <f>VLOOKUP($A366,'MG Universe'!$A$2:$R$9993,12)</f>
        <v>1.6299999999999999E-2</v>
      </c>
      <c r="M366" s="87">
        <f>VLOOKUP($A366,'MG Universe'!$A$2:$R$9993,13)</f>
        <v>1.3</v>
      </c>
      <c r="N366" s="88">
        <f>VLOOKUP($A366,'MG Universe'!$A$2:$R$9993,14)</f>
        <v>2.1800000000000002</v>
      </c>
      <c r="O366" s="18">
        <f>VLOOKUP($A366,'MG Universe'!$A$2:$R$9993,15)</f>
        <v>-11.64</v>
      </c>
      <c r="P366" s="19">
        <f>VLOOKUP($A366,'MG Universe'!$A$2:$R$9993,16)</f>
        <v>7.7700000000000005E-2</v>
      </c>
      <c r="Q366" s="89">
        <f>VLOOKUP($A366,'MG Universe'!$A$2:$R$9993,17)</f>
        <v>20</v>
      </c>
      <c r="R366" s="18">
        <f>VLOOKUP($A366,'MG Universe'!$A$2:$R$9993,18)</f>
        <v>68.739999999999995</v>
      </c>
    </row>
    <row r="367" spans="1:18" x14ac:dyDescent="0.55000000000000004">
      <c r="A367" s="15" t="s">
        <v>829</v>
      </c>
      <c r="B367" s="127" t="str">
        <f>VLOOKUP($A367,'MG Universe'!$A$2:$R$9993,2)</f>
        <v>PulteGroup, Inc.</v>
      </c>
      <c r="C367" s="15" t="str">
        <f>VLOOKUP($A367,'MG Universe'!$A$2:$R$9993,3)</f>
        <v>B-</v>
      </c>
      <c r="D367" s="15" t="str">
        <f>VLOOKUP($A367,'MG Universe'!$A$2:$R$9993,4)</f>
        <v>E</v>
      </c>
      <c r="E367" s="15" t="str">
        <f>VLOOKUP($A367,'MG Universe'!$A$2:$R$9993,5)</f>
        <v>U</v>
      </c>
      <c r="F367" s="16" t="str">
        <f>VLOOKUP($A367,'MG Universe'!$A$2:$R$9993,6)</f>
        <v>EU</v>
      </c>
      <c r="G367" s="85">
        <f>VLOOKUP($A367,'MG Universe'!$A$2:$R$9993,7)</f>
        <v>42569</v>
      </c>
      <c r="H367" s="18">
        <f>VLOOKUP($A367,'MG Universe'!$A$2:$R$9993,8)</f>
        <v>79.180000000000007</v>
      </c>
      <c r="I367" s="18">
        <f>VLOOKUP($A367,'MG Universe'!$A$2:$R$9993,9)</f>
        <v>22.05</v>
      </c>
      <c r="J367" s="19">
        <f>VLOOKUP($A367,'MG Universe'!$A$2:$R$9993,10)</f>
        <v>0.27850000000000003</v>
      </c>
      <c r="K367" s="86">
        <f>VLOOKUP($A367,'MG Universe'!$A$2:$R$9993,11)</f>
        <v>10.7</v>
      </c>
      <c r="L367" s="19">
        <f>VLOOKUP($A367,'MG Universe'!$A$2:$R$9993,12)</f>
        <v>1.54E-2</v>
      </c>
      <c r="M367" s="87">
        <f>VLOOKUP($A367,'MG Universe'!$A$2:$R$9993,13)</f>
        <v>1.2</v>
      </c>
      <c r="N367" s="88">
        <f>VLOOKUP($A367,'MG Universe'!$A$2:$R$9993,14)</f>
        <v>3.83</v>
      </c>
      <c r="O367" s="18">
        <f>VLOOKUP($A367,'MG Universe'!$A$2:$R$9993,15)</f>
        <v>6.14</v>
      </c>
      <c r="P367" s="19">
        <f>VLOOKUP($A367,'MG Universe'!$A$2:$R$9993,16)</f>
        <v>1.0999999999999999E-2</v>
      </c>
      <c r="Q367" s="89">
        <f>VLOOKUP($A367,'MG Universe'!$A$2:$R$9993,17)</f>
        <v>4</v>
      </c>
      <c r="R367" s="18">
        <f>VLOOKUP($A367,'MG Universe'!$A$2:$R$9993,18)</f>
        <v>21.69</v>
      </c>
    </row>
    <row r="368" spans="1:18" x14ac:dyDescent="0.55000000000000004">
      <c r="A368" s="15" t="s">
        <v>831</v>
      </c>
      <c r="B368" s="127" t="str">
        <f>VLOOKUP($A368,'MG Universe'!$A$2:$R$9993,2)</f>
        <v>PerkinElmer, Inc.</v>
      </c>
      <c r="C368" s="15" t="str">
        <f>VLOOKUP($A368,'MG Universe'!$A$2:$R$9993,3)</f>
        <v>C+</v>
      </c>
      <c r="D368" s="15" t="str">
        <f>VLOOKUP($A368,'MG Universe'!$A$2:$R$9993,4)</f>
        <v>E</v>
      </c>
      <c r="E368" s="15" t="str">
        <f>VLOOKUP($A368,'MG Universe'!$A$2:$R$9993,5)</f>
        <v>F</v>
      </c>
      <c r="F368" s="16" t="str">
        <f>VLOOKUP($A368,'MG Universe'!$A$2:$R$9993,6)</f>
        <v>EF</v>
      </c>
      <c r="G368" s="85">
        <f>VLOOKUP($A368,'MG Universe'!$A$2:$R$9993,7)</f>
        <v>42554</v>
      </c>
      <c r="H368" s="18">
        <f>VLOOKUP($A368,'MG Universe'!$A$2:$R$9993,8)</f>
        <v>65.89</v>
      </c>
      <c r="I368" s="18">
        <f>VLOOKUP($A368,'MG Universe'!$A$2:$R$9993,9)</f>
        <v>54.26</v>
      </c>
      <c r="J368" s="19">
        <f>VLOOKUP($A368,'MG Universe'!$A$2:$R$9993,10)</f>
        <v>0.82350000000000001</v>
      </c>
      <c r="K368" s="86">
        <f>VLOOKUP($A368,'MG Universe'!$A$2:$R$9993,11)</f>
        <v>28.11</v>
      </c>
      <c r="L368" s="19">
        <f>VLOOKUP($A368,'MG Universe'!$A$2:$R$9993,12)</f>
        <v>5.1999999999999998E-3</v>
      </c>
      <c r="M368" s="87">
        <f>VLOOKUP($A368,'MG Universe'!$A$2:$R$9993,13)</f>
        <v>0.8</v>
      </c>
      <c r="N368" s="88">
        <f>VLOOKUP($A368,'MG Universe'!$A$2:$R$9993,14)</f>
        <v>1.89</v>
      </c>
      <c r="O368" s="18">
        <f>VLOOKUP($A368,'MG Universe'!$A$2:$R$9993,15)</f>
        <v>-10</v>
      </c>
      <c r="P368" s="19">
        <f>VLOOKUP($A368,'MG Universe'!$A$2:$R$9993,16)</f>
        <v>9.8100000000000007E-2</v>
      </c>
      <c r="Q368" s="89">
        <f>VLOOKUP($A368,'MG Universe'!$A$2:$R$9993,17)</f>
        <v>0</v>
      </c>
      <c r="R368" s="18">
        <f>VLOOKUP($A368,'MG Universe'!$A$2:$R$9993,18)</f>
        <v>33.99</v>
      </c>
    </row>
    <row r="369" spans="1:18" x14ac:dyDescent="0.55000000000000004">
      <c r="A369" s="15" t="s">
        <v>833</v>
      </c>
      <c r="B369" s="127" t="str">
        <f>VLOOKUP($A369,'MG Universe'!$A$2:$R$9993,2)</f>
        <v>Prologis Inc</v>
      </c>
      <c r="C369" s="15" t="str">
        <f>VLOOKUP($A369,'MG Universe'!$A$2:$R$9993,3)</f>
        <v>D+</v>
      </c>
      <c r="D369" s="15" t="str">
        <f>VLOOKUP($A369,'MG Universe'!$A$2:$R$9993,4)</f>
        <v>S</v>
      </c>
      <c r="E369" s="15" t="str">
        <f>VLOOKUP($A369,'MG Universe'!$A$2:$R$9993,5)</f>
        <v>O</v>
      </c>
      <c r="F369" s="16" t="str">
        <f>VLOOKUP($A369,'MG Universe'!$A$2:$R$9993,6)</f>
        <v>SO</v>
      </c>
      <c r="G369" s="85">
        <f>VLOOKUP($A369,'MG Universe'!$A$2:$R$9993,7)</f>
        <v>42776</v>
      </c>
      <c r="H369" s="18">
        <f>VLOOKUP($A369,'MG Universe'!$A$2:$R$9993,8)</f>
        <v>41.53</v>
      </c>
      <c r="I369" s="18">
        <f>VLOOKUP($A369,'MG Universe'!$A$2:$R$9993,9)</f>
        <v>51.05</v>
      </c>
      <c r="J369" s="19">
        <f>VLOOKUP($A369,'MG Universe'!$A$2:$R$9993,10)</f>
        <v>1.2292000000000001</v>
      </c>
      <c r="K369" s="86">
        <f>VLOOKUP($A369,'MG Universe'!$A$2:$R$9993,11)</f>
        <v>47.27</v>
      </c>
      <c r="L369" s="19">
        <f>VLOOKUP($A369,'MG Universe'!$A$2:$R$9993,12)</f>
        <v>3.2500000000000001E-2</v>
      </c>
      <c r="M369" s="87">
        <f>VLOOKUP($A369,'MG Universe'!$A$2:$R$9993,13)</f>
        <v>1.1000000000000001</v>
      </c>
      <c r="N369" s="88">
        <f>VLOOKUP($A369,'MG Universe'!$A$2:$R$9993,14)</f>
        <v>0.56000000000000005</v>
      </c>
      <c r="O369" s="18">
        <f>VLOOKUP($A369,'MG Universe'!$A$2:$R$9993,15)</f>
        <v>-28.72</v>
      </c>
      <c r="P369" s="19">
        <f>VLOOKUP($A369,'MG Universe'!$A$2:$R$9993,16)</f>
        <v>0.1938</v>
      </c>
      <c r="Q369" s="89">
        <f>VLOOKUP($A369,'MG Universe'!$A$2:$R$9993,17)</f>
        <v>3</v>
      </c>
      <c r="R369" s="18">
        <f>VLOOKUP($A369,'MG Universe'!$A$2:$R$9993,18)</f>
        <v>24.53</v>
      </c>
    </row>
    <row r="370" spans="1:18" x14ac:dyDescent="0.55000000000000004">
      <c r="A370" s="15" t="s">
        <v>835</v>
      </c>
      <c r="B370" s="127" t="str">
        <f>VLOOKUP($A370,'MG Universe'!$A$2:$R$9993,2)</f>
        <v>Philip Morris International Inc.</v>
      </c>
      <c r="C370" s="15" t="str">
        <f>VLOOKUP($A370,'MG Universe'!$A$2:$R$9993,3)</f>
        <v>D+</v>
      </c>
      <c r="D370" s="15" t="str">
        <f>VLOOKUP($A370,'MG Universe'!$A$2:$R$9993,4)</f>
        <v>S</v>
      </c>
      <c r="E370" s="15" t="str">
        <f>VLOOKUP($A370,'MG Universe'!$A$2:$R$9993,5)</f>
        <v>O</v>
      </c>
      <c r="F370" s="16" t="str">
        <f>VLOOKUP($A370,'MG Universe'!$A$2:$R$9993,6)</f>
        <v>SO</v>
      </c>
      <c r="G370" s="85">
        <f>VLOOKUP($A370,'MG Universe'!$A$2:$R$9993,7)</f>
        <v>42550</v>
      </c>
      <c r="H370" s="18">
        <f>VLOOKUP($A370,'MG Universe'!$A$2:$R$9993,8)</f>
        <v>45.53</v>
      </c>
      <c r="I370" s="18">
        <f>VLOOKUP($A370,'MG Universe'!$A$2:$R$9993,9)</f>
        <v>109.35</v>
      </c>
      <c r="J370" s="19">
        <f>VLOOKUP($A370,'MG Universe'!$A$2:$R$9993,10)</f>
        <v>2.4016999999999999</v>
      </c>
      <c r="K370" s="86">
        <f>VLOOKUP($A370,'MG Universe'!$A$2:$R$9993,11)</f>
        <v>23.52</v>
      </c>
      <c r="L370" s="19">
        <f>VLOOKUP($A370,'MG Universe'!$A$2:$R$9993,12)</f>
        <v>3.7100000000000001E-2</v>
      </c>
      <c r="M370" s="87">
        <f>VLOOKUP($A370,'MG Universe'!$A$2:$R$9993,13)</f>
        <v>0.9</v>
      </c>
      <c r="N370" s="88">
        <f>VLOOKUP($A370,'MG Universe'!$A$2:$R$9993,14)</f>
        <v>1.1299999999999999</v>
      </c>
      <c r="O370" s="18">
        <f>VLOOKUP($A370,'MG Universe'!$A$2:$R$9993,15)</f>
        <v>-20.29</v>
      </c>
      <c r="P370" s="19">
        <f>VLOOKUP($A370,'MG Universe'!$A$2:$R$9993,16)</f>
        <v>7.51E-2</v>
      </c>
      <c r="Q370" s="89">
        <f>VLOOKUP($A370,'MG Universe'!$A$2:$R$9993,17)</f>
        <v>9</v>
      </c>
      <c r="R370" s="18">
        <f>VLOOKUP($A370,'MG Universe'!$A$2:$R$9993,18)</f>
        <v>0</v>
      </c>
    </row>
    <row r="371" spans="1:18" x14ac:dyDescent="0.55000000000000004">
      <c r="A371" s="15" t="s">
        <v>839</v>
      </c>
      <c r="B371" s="127" t="str">
        <f>VLOOKUP($A371,'MG Universe'!$A$2:$R$9993,2)</f>
        <v>PNC Financial Services Group Inc</v>
      </c>
      <c r="C371" s="15" t="str">
        <f>VLOOKUP($A371,'MG Universe'!$A$2:$R$9993,3)</f>
        <v>B-</v>
      </c>
      <c r="D371" s="15" t="str">
        <f>VLOOKUP($A371,'MG Universe'!$A$2:$R$9993,4)</f>
        <v>D</v>
      </c>
      <c r="E371" s="15" t="str">
        <f>VLOOKUP($A371,'MG Universe'!$A$2:$R$9993,5)</f>
        <v>F</v>
      </c>
      <c r="F371" s="16" t="str">
        <f>VLOOKUP($A371,'MG Universe'!$A$2:$R$9993,6)</f>
        <v>DF</v>
      </c>
      <c r="G371" s="85">
        <f>VLOOKUP($A371,'MG Universe'!$A$2:$R$9993,7)</f>
        <v>42545</v>
      </c>
      <c r="H371" s="18">
        <f>VLOOKUP($A371,'MG Universe'!$A$2:$R$9993,8)</f>
        <v>136.32</v>
      </c>
      <c r="I371" s="18">
        <f>VLOOKUP($A371,'MG Universe'!$A$2:$R$9993,9)</f>
        <v>127.23</v>
      </c>
      <c r="J371" s="19">
        <f>VLOOKUP($A371,'MG Universe'!$A$2:$R$9993,10)</f>
        <v>0.93330000000000002</v>
      </c>
      <c r="K371" s="86">
        <f>VLOOKUP($A371,'MG Universe'!$A$2:$R$9993,11)</f>
        <v>18.07</v>
      </c>
      <c r="L371" s="19">
        <f>VLOOKUP($A371,'MG Universe'!$A$2:$R$9993,12)</f>
        <v>1.6E-2</v>
      </c>
      <c r="M371" s="87">
        <f>VLOOKUP($A371,'MG Universe'!$A$2:$R$9993,13)</f>
        <v>0.9</v>
      </c>
      <c r="N371" s="88" t="str">
        <f>VLOOKUP($A371,'MG Universe'!$A$2:$R$9993,14)</f>
        <v>N/A</v>
      </c>
      <c r="O371" s="18" t="str">
        <f>VLOOKUP($A371,'MG Universe'!$A$2:$R$9993,15)</f>
        <v>N/A</v>
      </c>
      <c r="P371" s="19">
        <f>VLOOKUP($A371,'MG Universe'!$A$2:$R$9993,16)</f>
        <v>4.7899999999999998E-2</v>
      </c>
      <c r="Q371" s="89">
        <f>VLOOKUP($A371,'MG Universe'!$A$2:$R$9993,17)</f>
        <v>6</v>
      </c>
      <c r="R371" s="18">
        <f>VLOOKUP($A371,'MG Universe'!$A$2:$R$9993,18)</f>
        <v>117.63</v>
      </c>
    </row>
    <row r="372" spans="1:18" x14ac:dyDescent="0.55000000000000004">
      <c r="A372" s="15" t="s">
        <v>841</v>
      </c>
      <c r="B372" s="127" t="str">
        <f>VLOOKUP($A372,'MG Universe'!$A$2:$R$9993,2)</f>
        <v>Pentair plc. Ordinary Share</v>
      </c>
      <c r="C372" s="15" t="str">
        <f>VLOOKUP($A372,'MG Universe'!$A$2:$R$9993,3)</f>
        <v>D</v>
      </c>
      <c r="D372" s="15" t="str">
        <f>VLOOKUP($A372,'MG Universe'!$A$2:$R$9993,4)</f>
        <v>S</v>
      </c>
      <c r="E372" s="15" t="str">
        <f>VLOOKUP($A372,'MG Universe'!$A$2:$R$9993,5)</f>
        <v>O</v>
      </c>
      <c r="F372" s="16" t="str">
        <f>VLOOKUP($A372,'MG Universe'!$A$2:$R$9993,6)</f>
        <v>SO</v>
      </c>
      <c r="G372" s="85">
        <f>VLOOKUP($A372,'MG Universe'!$A$2:$R$9993,7)</f>
        <v>42333</v>
      </c>
      <c r="H372" s="18">
        <f>VLOOKUP($A372,'MG Universe'!$A$2:$R$9993,8)</f>
        <v>36.68</v>
      </c>
      <c r="I372" s="18">
        <f>VLOOKUP($A372,'MG Universe'!$A$2:$R$9993,9)</f>
        <v>58.06</v>
      </c>
      <c r="J372" s="19">
        <f>VLOOKUP($A372,'MG Universe'!$A$2:$R$9993,10)</f>
        <v>1.5829</v>
      </c>
      <c r="K372" s="86">
        <f>VLOOKUP($A372,'MG Universe'!$A$2:$R$9993,11)</f>
        <v>34.770000000000003</v>
      </c>
      <c r="L372" s="19">
        <f>VLOOKUP($A372,'MG Universe'!$A$2:$R$9993,12)</f>
        <v>2.2200000000000001E-2</v>
      </c>
      <c r="M372" s="87">
        <f>VLOOKUP($A372,'MG Universe'!$A$2:$R$9993,13)</f>
        <v>1.5</v>
      </c>
      <c r="N372" s="88">
        <f>VLOOKUP($A372,'MG Universe'!$A$2:$R$9993,14)</f>
        <v>1.98</v>
      </c>
      <c r="O372" s="18">
        <f>VLOOKUP($A372,'MG Universe'!$A$2:$R$9993,15)</f>
        <v>-28.32</v>
      </c>
      <c r="P372" s="19">
        <f>VLOOKUP($A372,'MG Universe'!$A$2:$R$9993,16)</f>
        <v>0.1313</v>
      </c>
      <c r="Q372" s="89">
        <f>VLOOKUP($A372,'MG Universe'!$A$2:$R$9993,17)</f>
        <v>10</v>
      </c>
      <c r="R372" s="18">
        <f>VLOOKUP($A372,'MG Universe'!$A$2:$R$9993,18)</f>
        <v>42.96</v>
      </c>
    </row>
    <row r="373" spans="1:18" x14ac:dyDescent="0.55000000000000004">
      <c r="A373" s="15" t="s">
        <v>843</v>
      </c>
      <c r="B373" s="127" t="str">
        <f>VLOOKUP($A373,'MG Universe'!$A$2:$R$9993,2)</f>
        <v>Pinnacle West Capital Corporation</v>
      </c>
      <c r="C373" s="15" t="str">
        <f>VLOOKUP($A373,'MG Universe'!$A$2:$R$9993,3)</f>
        <v>D</v>
      </c>
      <c r="D373" s="15" t="str">
        <f>VLOOKUP($A373,'MG Universe'!$A$2:$R$9993,4)</f>
        <v>S</v>
      </c>
      <c r="E373" s="15" t="str">
        <f>VLOOKUP($A373,'MG Universe'!$A$2:$R$9993,5)</f>
        <v>O</v>
      </c>
      <c r="F373" s="16" t="str">
        <f>VLOOKUP($A373,'MG Universe'!$A$2:$R$9993,6)</f>
        <v>SO</v>
      </c>
      <c r="G373" s="85">
        <f>VLOOKUP($A373,'MG Universe'!$A$2:$R$9993,7)</f>
        <v>42348</v>
      </c>
      <c r="H373" s="18">
        <f>VLOOKUP($A373,'MG Universe'!$A$2:$R$9993,8)</f>
        <v>73.430000000000007</v>
      </c>
      <c r="I373" s="18">
        <f>VLOOKUP($A373,'MG Universe'!$A$2:$R$9993,9)</f>
        <v>82.19</v>
      </c>
      <c r="J373" s="19">
        <f>VLOOKUP($A373,'MG Universe'!$A$2:$R$9993,10)</f>
        <v>1.1193</v>
      </c>
      <c r="K373" s="86">
        <f>VLOOKUP($A373,'MG Universe'!$A$2:$R$9993,11)</f>
        <v>22.96</v>
      </c>
      <c r="L373" s="19">
        <f>VLOOKUP($A373,'MG Universe'!$A$2:$R$9993,12)</f>
        <v>1.3100000000000001E-2</v>
      </c>
      <c r="M373" s="87">
        <f>VLOOKUP($A373,'MG Universe'!$A$2:$R$9993,13)</f>
        <v>0.3</v>
      </c>
      <c r="N373" s="88">
        <f>VLOOKUP($A373,'MG Universe'!$A$2:$R$9993,14)</f>
        <v>0.7</v>
      </c>
      <c r="O373" s="18">
        <f>VLOOKUP($A373,'MG Universe'!$A$2:$R$9993,15)</f>
        <v>-82.06</v>
      </c>
      <c r="P373" s="19">
        <f>VLOOKUP($A373,'MG Universe'!$A$2:$R$9993,16)</f>
        <v>7.2300000000000003E-2</v>
      </c>
      <c r="Q373" s="89">
        <f>VLOOKUP($A373,'MG Universe'!$A$2:$R$9993,17)</f>
        <v>4</v>
      </c>
      <c r="R373" s="18">
        <f>VLOOKUP($A373,'MG Universe'!$A$2:$R$9993,18)</f>
        <v>59.04</v>
      </c>
    </row>
    <row r="374" spans="1:18" x14ac:dyDescent="0.55000000000000004">
      <c r="A374" s="15" t="s">
        <v>845</v>
      </c>
      <c r="B374" s="127" t="str">
        <f>VLOOKUP($A374,'MG Universe'!$A$2:$R$9993,2)</f>
        <v>PPG Industries, Inc.</v>
      </c>
      <c r="C374" s="15" t="str">
        <f>VLOOKUP($A374,'MG Universe'!$A$2:$R$9993,3)</f>
        <v>C+</v>
      </c>
      <c r="D374" s="15" t="str">
        <f>VLOOKUP($A374,'MG Universe'!$A$2:$R$9993,4)</f>
        <v>S</v>
      </c>
      <c r="E374" s="15" t="str">
        <f>VLOOKUP($A374,'MG Universe'!$A$2:$R$9993,5)</f>
        <v>U</v>
      </c>
      <c r="F374" s="16" t="str">
        <f>VLOOKUP($A374,'MG Universe'!$A$2:$R$9993,6)</f>
        <v>SU</v>
      </c>
      <c r="G374" s="85">
        <f>VLOOKUP($A374,'MG Universe'!$A$2:$R$9993,7)</f>
        <v>42751</v>
      </c>
      <c r="H374" s="18">
        <f>VLOOKUP($A374,'MG Universe'!$A$2:$R$9993,8)</f>
        <v>215.75</v>
      </c>
      <c r="I374" s="18">
        <f>VLOOKUP($A374,'MG Universe'!$A$2:$R$9993,9)</f>
        <v>102.43</v>
      </c>
      <c r="J374" s="19">
        <f>VLOOKUP($A374,'MG Universe'!$A$2:$R$9993,10)</f>
        <v>0.4748</v>
      </c>
      <c r="K374" s="86">
        <f>VLOOKUP($A374,'MG Universe'!$A$2:$R$9993,11)</f>
        <v>18.29</v>
      </c>
      <c r="L374" s="19">
        <f>VLOOKUP($A374,'MG Universe'!$A$2:$R$9993,12)</f>
        <v>1.4800000000000001E-2</v>
      </c>
      <c r="M374" s="87">
        <f>VLOOKUP($A374,'MG Universe'!$A$2:$R$9993,13)</f>
        <v>1.4</v>
      </c>
      <c r="N374" s="88">
        <f>VLOOKUP($A374,'MG Universe'!$A$2:$R$9993,14)</f>
        <v>1.44</v>
      </c>
      <c r="O374" s="18">
        <f>VLOOKUP($A374,'MG Universe'!$A$2:$R$9993,15)</f>
        <v>-18.93</v>
      </c>
      <c r="P374" s="19">
        <f>VLOOKUP($A374,'MG Universe'!$A$2:$R$9993,16)</f>
        <v>4.9000000000000002E-2</v>
      </c>
      <c r="Q374" s="89">
        <f>VLOOKUP($A374,'MG Universe'!$A$2:$R$9993,17)</f>
        <v>20</v>
      </c>
      <c r="R374" s="18">
        <f>VLOOKUP($A374,'MG Universe'!$A$2:$R$9993,18)</f>
        <v>36.630000000000003</v>
      </c>
    </row>
    <row r="375" spans="1:18" x14ac:dyDescent="0.55000000000000004">
      <c r="A375" s="15" t="s">
        <v>847</v>
      </c>
      <c r="B375" s="127" t="str">
        <f>VLOOKUP($A375,'MG Universe'!$A$2:$R$9993,2)</f>
        <v>PPL Corp</v>
      </c>
      <c r="C375" s="15" t="str">
        <f>VLOOKUP($A375,'MG Universe'!$A$2:$R$9993,3)</f>
        <v>D+</v>
      </c>
      <c r="D375" s="15" t="str">
        <f>VLOOKUP($A375,'MG Universe'!$A$2:$R$9993,4)</f>
        <v>S</v>
      </c>
      <c r="E375" s="15" t="str">
        <f>VLOOKUP($A375,'MG Universe'!$A$2:$R$9993,5)</f>
        <v>O</v>
      </c>
      <c r="F375" s="16" t="str">
        <f>VLOOKUP($A375,'MG Universe'!$A$2:$R$9993,6)</f>
        <v>SO</v>
      </c>
      <c r="G375" s="85">
        <f>VLOOKUP($A375,'MG Universe'!$A$2:$R$9993,7)</f>
        <v>42399</v>
      </c>
      <c r="H375" s="18">
        <f>VLOOKUP($A375,'MG Universe'!$A$2:$R$9993,8)</f>
        <v>5.49</v>
      </c>
      <c r="I375" s="18">
        <f>VLOOKUP($A375,'MG Universe'!$A$2:$R$9993,9)</f>
        <v>36.880000000000003</v>
      </c>
      <c r="J375" s="19">
        <f>VLOOKUP($A375,'MG Universe'!$A$2:$R$9993,10)</f>
        <v>6.7176999999999998</v>
      </c>
      <c r="K375" s="86">
        <f>VLOOKUP($A375,'MG Universe'!$A$2:$R$9993,11)</f>
        <v>20.149999999999999</v>
      </c>
      <c r="L375" s="19">
        <f>VLOOKUP($A375,'MG Universe'!$A$2:$R$9993,12)</f>
        <v>4.0899999999999999E-2</v>
      </c>
      <c r="M375" s="87">
        <f>VLOOKUP($A375,'MG Universe'!$A$2:$R$9993,13)</f>
        <v>0.5</v>
      </c>
      <c r="N375" s="88">
        <f>VLOOKUP($A375,'MG Universe'!$A$2:$R$9993,14)</f>
        <v>0.67</v>
      </c>
      <c r="O375" s="18">
        <f>VLOOKUP($A375,'MG Universe'!$A$2:$R$9993,15)</f>
        <v>-38.64</v>
      </c>
      <c r="P375" s="19">
        <f>VLOOKUP($A375,'MG Universe'!$A$2:$R$9993,16)</f>
        <v>5.8299999999999998E-2</v>
      </c>
      <c r="Q375" s="89">
        <f>VLOOKUP($A375,'MG Universe'!$A$2:$R$9993,17)</f>
        <v>4</v>
      </c>
      <c r="R375" s="18">
        <f>VLOOKUP($A375,'MG Universe'!$A$2:$R$9993,18)</f>
        <v>16.34</v>
      </c>
    </row>
    <row r="376" spans="1:18" x14ac:dyDescent="0.55000000000000004">
      <c r="A376" s="15" t="s">
        <v>849</v>
      </c>
      <c r="B376" s="127" t="str">
        <f>VLOOKUP($A376,'MG Universe'!$A$2:$R$9993,2)</f>
        <v>Perrigo Company plc Ordinary Shares</v>
      </c>
      <c r="C376" s="15" t="str">
        <f>VLOOKUP($A376,'MG Universe'!$A$2:$R$9993,3)</f>
        <v>F</v>
      </c>
      <c r="D376" s="15" t="str">
        <f>VLOOKUP($A376,'MG Universe'!$A$2:$R$9993,4)</f>
        <v>S</v>
      </c>
      <c r="E376" s="15" t="str">
        <f>VLOOKUP($A376,'MG Universe'!$A$2:$R$9993,5)</f>
        <v>O</v>
      </c>
      <c r="F376" s="16" t="str">
        <f>VLOOKUP($A376,'MG Universe'!$A$2:$R$9993,6)</f>
        <v>SO</v>
      </c>
      <c r="G376" s="85">
        <f>VLOOKUP($A376,'MG Universe'!$A$2:$R$9993,7)</f>
        <v>42581</v>
      </c>
      <c r="H376" s="18">
        <f>VLOOKUP($A376,'MG Universe'!$A$2:$R$9993,8)</f>
        <v>8.2100000000000009</v>
      </c>
      <c r="I376" s="18">
        <f>VLOOKUP($A376,'MG Universe'!$A$2:$R$9993,9)</f>
        <v>74.77</v>
      </c>
      <c r="J376" s="19">
        <f>VLOOKUP($A376,'MG Universe'!$A$2:$R$9993,10)</f>
        <v>9.1072000000000006</v>
      </c>
      <c r="K376" s="86">
        <f>VLOOKUP($A376,'MG Universe'!$A$2:$R$9993,11)</f>
        <v>36.65</v>
      </c>
      <c r="L376" s="19">
        <f>VLOOKUP($A376,'MG Universe'!$A$2:$R$9993,12)</f>
        <v>7.0000000000000001E-3</v>
      </c>
      <c r="M376" s="87">
        <f>VLOOKUP($A376,'MG Universe'!$A$2:$R$9993,13)</f>
        <v>0.6</v>
      </c>
      <c r="N376" s="88">
        <f>VLOOKUP($A376,'MG Universe'!$A$2:$R$9993,14)</f>
        <v>1.42</v>
      </c>
      <c r="O376" s="18">
        <f>VLOOKUP($A376,'MG Universe'!$A$2:$R$9993,15)</f>
        <v>-48.22</v>
      </c>
      <c r="P376" s="19">
        <f>VLOOKUP($A376,'MG Universe'!$A$2:$R$9993,16)</f>
        <v>0.14080000000000001</v>
      </c>
      <c r="Q376" s="89">
        <f>VLOOKUP($A376,'MG Universe'!$A$2:$R$9993,17)</f>
        <v>13</v>
      </c>
      <c r="R376" s="18">
        <f>VLOOKUP($A376,'MG Universe'!$A$2:$R$9993,18)</f>
        <v>0</v>
      </c>
    </row>
    <row r="377" spans="1:18" x14ac:dyDescent="0.55000000000000004">
      <c r="A377" s="15" t="s">
        <v>851</v>
      </c>
      <c r="B377" s="127" t="str">
        <f>VLOOKUP($A377,'MG Universe'!$A$2:$R$9993,2)</f>
        <v>Prudential Financial Inc</v>
      </c>
      <c r="C377" s="15" t="str">
        <f>VLOOKUP($A377,'MG Universe'!$A$2:$R$9993,3)</f>
        <v>C-</v>
      </c>
      <c r="D377" s="15" t="str">
        <f>VLOOKUP($A377,'MG Universe'!$A$2:$R$9993,4)</f>
        <v>S</v>
      </c>
      <c r="E377" s="15" t="str">
        <f>VLOOKUP($A377,'MG Universe'!$A$2:$R$9993,5)</f>
        <v>O</v>
      </c>
      <c r="F377" s="16" t="str">
        <f>VLOOKUP($A377,'MG Universe'!$A$2:$R$9993,6)</f>
        <v>SO</v>
      </c>
      <c r="G377" s="85">
        <f>VLOOKUP($A377,'MG Universe'!$A$2:$R$9993,7)</f>
        <v>42411</v>
      </c>
      <c r="H377" s="18">
        <f>VLOOKUP($A377,'MG Universe'!$A$2:$R$9993,8)</f>
        <v>43.76</v>
      </c>
      <c r="I377" s="18">
        <f>VLOOKUP($A377,'MG Universe'!$A$2:$R$9993,9)</f>
        <v>110.54</v>
      </c>
      <c r="J377" s="19">
        <f>VLOOKUP($A377,'MG Universe'!$A$2:$R$9993,10)</f>
        <v>2.5261</v>
      </c>
      <c r="K377" s="86">
        <f>VLOOKUP($A377,'MG Universe'!$A$2:$R$9993,11)</f>
        <v>20.55</v>
      </c>
      <c r="L377" s="19">
        <f>VLOOKUP($A377,'MG Universe'!$A$2:$R$9993,12)</f>
        <v>2.3199999999999998E-2</v>
      </c>
      <c r="M377" s="87">
        <f>VLOOKUP($A377,'MG Universe'!$A$2:$R$9993,13)</f>
        <v>1.7</v>
      </c>
      <c r="N377" s="88" t="str">
        <f>VLOOKUP($A377,'MG Universe'!$A$2:$R$9993,14)</f>
        <v>N/A</v>
      </c>
      <c r="O377" s="18" t="str">
        <f>VLOOKUP($A377,'MG Universe'!$A$2:$R$9993,15)</f>
        <v>N/A</v>
      </c>
      <c r="P377" s="19">
        <f>VLOOKUP($A377,'MG Universe'!$A$2:$R$9993,16)</f>
        <v>6.0199999999999997E-2</v>
      </c>
      <c r="Q377" s="89">
        <f>VLOOKUP($A377,'MG Universe'!$A$2:$R$9993,17)</f>
        <v>7</v>
      </c>
      <c r="R377" s="18">
        <f>VLOOKUP($A377,'MG Universe'!$A$2:$R$9993,18)</f>
        <v>164.8</v>
      </c>
    </row>
    <row r="378" spans="1:18" x14ac:dyDescent="0.55000000000000004">
      <c r="A378" s="15" t="s">
        <v>853</v>
      </c>
      <c r="B378" s="127" t="str">
        <f>VLOOKUP($A378,'MG Universe'!$A$2:$R$9993,2)</f>
        <v>Public Storage</v>
      </c>
      <c r="C378" s="15" t="str">
        <f>VLOOKUP($A378,'MG Universe'!$A$2:$R$9993,3)</f>
        <v>C-</v>
      </c>
      <c r="D378" s="15" t="str">
        <f>VLOOKUP($A378,'MG Universe'!$A$2:$R$9993,4)</f>
        <v>S</v>
      </c>
      <c r="E378" s="15" t="str">
        <f>VLOOKUP($A378,'MG Universe'!$A$2:$R$9993,5)</f>
        <v>F</v>
      </c>
      <c r="F378" s="16" t="str">
        <f>VLOOKUP($A378,'MG Universe'!$A$2:$R$9993,6)</f>
        <v>SF</v>
      </c>
      <c r="G378" s="85">
        <f>VLOOKUP($A378,'MG Universe'!$A$2:$R$9993,7)</f>
        <v>42566</v>
      </c>
      <c r="H378" s="18">
        <f>VLOOKUP($A378,'MG Universe'!$A$2:$R$9993,8)</f>
        <v>259.54000000000002</v>
      </c>
      <c r="I378" s="18">
        <f>VLOOKUP($A378,'MG Universe'!$A$2:$R$9993,9)</f>
        <v>227.46</v>
      </c>
      <c r="J378" s="19">
        <f>VLOOKUP($A378,'MG Universe'!$A$2:$R$9993,10)</f>
        <v>0.87639999999999996</v>
      </c>
      <c r="K378" s="86">
        <f>VLOOKUP($A378,'MG Universe'!$A$2:$R$9993,11)</f>
        <v>33.65</v>
      </c>
      <c r="L378" s="19">
        <f>VLOOKUP($A378,'MG Universe'!$A$2:$R$9993,12)</f>
        <v>2.9899999999999999E-2</v>
      </c>
      <c r="M378" s="87">
        <f>VLOOKUP($A378,'MG Universe'!$A$2:$R$9993,13)</f>
        <v>0.5</v>
      </c>
      <c r="N378" s="88">
        <f>VLOOKUP($A378,'MG Universe'!$A$2:$R$9993,14)</f>
        <v>1.1100000000000001</v>
      </c>
      <c r="O378" s="18">
        <f>VLOOKUP($A378,'MG Universe'!$A$2:$R$9993,15)</f>
        <v>-4.08</v>
      </c>
      <c r="P378" s="19">
        <f>VLOOKUP($A378,'MG Universe'!$A$2:$R$9993,16)</f>
        <v>0.12570000000000001</v>
      </c>
      <c r="Q378" s="89">
        <f>VLOOKUP($A378,'MG Universe'!$A$2:$R$9993,17)</f>
        <v>7</v>
      </c>
      <c r="R378" s="18">
        <f>VLOOKUP($A378,'MG Universe'!$A$2:$R$9993,18)</f>
        <v>79.33</v>
      </c>
    </row>
    <row r="379" spans="1:18" x14ac:dyDescent="0.55000000000000004">
      <c r="A379" s="15" t="s">
        <v>855</v>
      </c>
      <c r="B379" s="127" t="str">
        <f>VLOOKUP($A379,'MG Universe'!$A$2:$R$9993,2)</f>
        <v>Phillips 66</v>
      </c>
      <c r="C379" s="15" t="str">
        <f>VLOOKUP($A379,'MG Universe'!$A$2:$R$9993,3)</f>
        <v>C</v>
      </c>
      <c r="D379" s="15" t="str">
        <f>VLOOKUP($A379,'MG Universe'!$A$2:$R$9993,4)</f>
        <v>S</v>
      </c>
      <c r="E379" s="15" t="str">
        <f>VLOOKUP($A379,'MG Universe'!$A$2:$R$9993,5)</f>
        <v>U</v>
      </c>
      <c r="F379" s="16" t="str">
        <f>VLOOKUP($A379,'MG Universe'!$A$2:$R$9993,6)</f>
        <v>SU</v>
      </c>
      <c r="G379" s="85">
        <f>VLOOKUP($A379,'MG Universe'!$A$2:$R$9993,7)</f>
        <v>42612</v>
      </c>
      <c r="H379" s="18">
        <f>VLOOKUP($A379,'MG Universe'!$A$2:$R$9993,8)</f>
        <v>220.68</v>
      </c>
      <c r="I379" s="18">
        <f>VLOOKUP($A379,'MG Universe'!$A$2:$R$9993,9)</f>
        <v>78.19</v>
      </c>
      <c r="J379" s="19">
        <f>VLOOKUP($A379,'MG Universe'!$A$2:$R$9993,10)</f>
        <v>0.3543</v>
      </c>
      <c r="K379" s="86">
        <f>VLOOKUP($A379,'MG Universe'!$A$2:$R$9993,11)</f>
        <v>13.65</v>
      </c>
      <c r="L379" s="19">
        <f>VLOOKUP($A379,'MG Universe'!$A$2:$R$9993,12)</f>
        <v>2.9499999999999998E-2</v>
      </c>
      <c r="M379" s="87">
        <f>VLOOKUP($A379,'MG Universe'!$A$2:$R$9993,13)</f>
        <v>1.4</v>
      </c>
      <c r="N379" s="88">
        <f>VLOOKUP($A379,'MG Universe'!$A$2:$R$9993,14)</f>
        <v>1.22</v>
      </c>
      <c r="O379" s="18">
        <f>VLOOKUP($A379,'MG Universe'!$A$2:$R$9993,15)</f>
        <v>-28.01</v>
      </c>
      <c r="P379" s="19">
        <f>VLOOKUP($A379,'MG Universe'!$A$2:$R$9993,16)</f>
        <v>2.5700000000000001E-2</v>
      </c>
      <c r="Q379" s="89">
        <f>VLOOKUP($A379,'MG Universe'!$A$2:$R$9993,17)</f>
        <v>5</v>
      </c>
      <c r="R379" s="18">
        <f>VLOOKUP($A379,'MG Universe'!$A$2:$R$9993,18)</f>
        <v>47.65</v>
      </c>
    </row>
    <row r="380" spans="1:18" x14ac:dyDescent="0.55000000000000004">
      <c r="A380" s="15" t="s">
        <v>857</v>
      </c>
      <c r="B380" s="127" t="str">
        <f>VLOOKUP($A380,'MG Universe'!$A$2:$R$9993,2)</f>
        <v>PVH Corp</v>
      </c>
      <c r="C380" s="15" t="str">
        <f>VLOOKUP($A380,'MG Universe'!$A$2:$R$9993,3)</f>
        <v>A-</v>
      </c>
      <c r="D380" s="15" t="str">
        <f>VLOOKUP($A380,'MG Universe'!$A$2:$R$9993,4)</f>
        <v>D</v>
      </c>
      <c r="E380" s="15" t="str">
        <f>VLOOKUP($A380,'MG Universe'!$A$2:$R$9993,5)</f>
        <v>U</v>
      </c>
      <c r="F380" s="16" t="str">
        <f>VLOOKUP($A380,'MG Universe'!$A$2:$R$9993,6)</f>
        <v>DU</v>
      </c>
      <c r="G380" s="85">
        <f>VLOOKUP($A380,'MG Universe'!$A$2:$R$9993,7)</f>
        <v>42748</v>
      </c>
      <c r="H380" s="18">
        <f>VLOOKUP($A380,'MG Universe'!$A$2:$R$9993,8)</f>
        <v>146.16999999999999</v>
      </c>
      <c r="I380" s="18">
        <f>VLOOKUP($A380,'MG Universe'!$A$2:$R$9993,9)</f>
        <v>91.6</v>
      </c>
      <c r="J380" s="19">
        <f>VLOOKUP($A380,'MG Universe'!$A$2:$R$9993,10)</f>
        <v>0.62670000000000003</v>
      </c>
      <c r="K380" s="86">
        <f>VLOOKUP($A380,'MG Universe'!$A$2:$R$9993,11)</f>
        <v>15.99</v>
      </c>
      <c r="L380" s="19">
        <f>VLOOKUP($A380,'MG Universe'!$A$2:$R$9993,12)</f>
        <v>1.6000000000000001E-3</v>
      </c>
      <c r="M380" s="87">
        <f>VLOOKUP($A380,'MG Universe'!$A$2:$R$9993,13)</f>
        <v>0.7</v>
      </c>
      <c r="N380" s="88">
        <f>VLOOKUP($A380,'MG Universe'!$A$2:$R$9993,14)</f>
        <v>2.17</v>
      </c>
      <c r="O380" s="18">
        <f>VLOOKUP($A380,'MG Universe'!$A$2:$R$9993,15)</f>
        <v>-41.22</v>
      </c>
      <c r="P380" s="19">
        <f>VLOOKUP($A380,'MG Universe'!$A$2:$R$9993,16)</f>
        <v>3.7400000000000003E-2</v>
      </c>
      <c r="Q380" s="89">
        <f>VLOOKUP($A380,'MG Universe'!$A$2:$R$9993,17)</f>
        <v>1</v>
      </c>
      <c r="R380" s="18">
        <f>VLOOKUP($A380,'MG Universe'!$A$2:$R$9993,18)</f>
        <v>95.06</v>
      </c>
    </row>
    <row r="381" spans="1:18" x14ac:dyDescent="0.55000000000000004">
      <c r="A381" s="15" t="s">
        <v>859</v>
      </c>
      <c r="B381" s="127" t="str">
        <f>VLOOKUP($A381,'MG Universe'!$A$2:$R$9993,2)</f>
        <v>Quanta Services Inc</v>
      </c>
      <c r="C381" s="15" t="str">
        <f>VLOOKUP($A381,'MG Universe'!$A$2:$R$9993,3)</f>
        <v>C</v>
      </c>
      <c r="D381" s="15" t="str">
        <f>VLOOKUP($A381,'MG Universe'!$A$2:$R$9993,4)</f>
        <v>E</v>
      </c>
      <c r="E381" s="15" t="str">
        <f>VLOOKUP($A381,'MG Universe'!$A$2:$R$9993,5)</f>
        <v>O</v>
      </c>
      <c r="F381" s="16" t="str">
        <f>VLOOKUP($A381,'MG Universe'!$A$2:$R$9993,6)</f>
        <v>EO</v>
      </c>
      <c r="G381" s="85">
        <f>VLOOKUP($A381,'MG Universe'!$A$2:$R$9993,7)</f>
        <v>42774</v>
      </c>
      <c r="H381" s="18">
        <f>VLOOKUP($A381,'MG Universe'!$A$2:$R$9993,8)</f>
        <v>33.08</v>
      </c>
      <c r="I381" s="18">
        <f>VLOOKUP($A381,'MG Universe'!$A$2:$R$9993,9)</f>
        <v>37.32</v>
      </c>
      <c r="J381" s="19">
        <f>VLOOKUP($A381,'MG Universe'!$A$2:$R$9993,10)</f>
        <v>1.1282000000000001</v>
      </c>
      <c r="K381" s="86">
        <f>VLOOKUP($A381,'MG Universe'!$A$2:$R$9993,11)</f>
        <v>26.28</v>
      </c>
      <c r="L381" s="19">
        <f>VLOOKUP($A381,'MG Universe'!$A$2:$R$9993,12)</f>
        <v>0</v>
      </c>
      <c r="M381" s="87">
        <f>VLOOKUP($A381,'MG Universe'!$A$2:$R$9993,13)</f>
        <v>0.7</v>
      </c>
      <c r="N381" s="88">
        <f>VLOOKUP($A381,'MG Universe'!$A$2:$R$9993,14)</f>
        <v>1.93</v>
      </c>
      <c r="O381" s="18">
        <f>VLOOKUP($A381,'MG Universe'!$A$2:$R$9993,15)</f>
        <v>1.31</v>
      </c>
      <c r="P381" s="19">
        <f>VLOOKUP($A381,'MG Universe'!$A$2:$R$9993,16)</f>
        <v>8.8900000000000007E-2</v>
      </c>
      <c r="Q381" s="89">
        <f>VLOOKUP($A381,'MG Universe'!$A$2:$R$9993,17)</f>
        <v>0</v>
      </c>
      <c r="R381" s="18">
        <f>VLOOKUP($A381,'MG Universe'!$A$2:$R$9993,18)</f>
        <v>24.23</v>
      </c>
    </row>
    <row r="382" spans="1:18" x14ac:dyDescent="0.55000000000000004">
      <c r="A382" s="15" t="s">
        <v>861</v>
      </c>
      <c r="B382" s="127" t="str">
        <f>VLOOKUP($A382,'MG Universe'!$A$2:$R$9993,2)</f>
        <v>Praxair, Inc.</v>
      </c>
      <c r="C382" s="15" t="str">
        <f>VLOOKUP($A382,'MG Universe'!$A$2:$R$9993,3)</f>
        <v>B</v>
      </c>
      <c r="D382" s="15" t="str">
        <f>VLOOKUP($A382,'MG Universe'!$A$2:$R$9993,4)</f>
        <v>E</v>
      </c>
      <c r="E382" s="15" t="str">
        <f>VLOOKUP($A382,'MG Universe'!$A$2:$R$9993,5)</f>
        <v>O</v>
      </c>
      <c r="F382" s="16" t="str">
        <f>VLOOKUP($A382,'MG Universe'!$A$2:$R$9993,6)</f>
        <v>EO</v>
      </c>
      <c r="G382" s="85">
        <f>VLOOKUP($A382,'MG Universe'!$A$2:$R$9993,7)</f>
        <v>42534</v>
      </c>
      <c r="H382" s="18">
        <f>VLOOKUP($A382,'MG Universe'!$A$2:$R$9993,8)</f>
        <v>69.25</v>
      </c>
      <c r="I382" s="18">
        <f>VLOOKUP($A382,'MG Universe'!$A$2:$R$9993,9)</f>
        <v>118.71</v>
      </c>
      <c r="J382" s="19">
        <f>VLOOKUP($A382,'MG Universe'!$A$2:$R$9993,10)</f>
        <v>1.7141999999999999</v>
      </c>
      <c r="K382" s="86">
        <f>VLOOKUP($A382,'MG Universe'!$A$2:$R$9993,11)</f>
        <v>21.47</v>
      </c>
      <c r="L382" s="19">
        <f>VLOOKUP($A382,'MG Universe'!$A$2:$R$9993,12)</f>
        <v>2.4400000000000002E-2</v>
      </c>
      <c r="M382" s="87">
        <f>VLOOKUP($A382,'MG Universe'!$A$2:$R$9993,13)</f>
        <v>1</v>
      </c>
      <c r="N382" s="88">
        <f>VLOOKUP($A382,'MG Universe'!$A$2:$R$9993,14)</f>
        <v>1.6</v>
      </c>
      <c r="O382" s="18">
        <f>VLOOKUP($A382,'MG Universe'!$A$2:$R$9993,15)</f>
        <v>-39.299999999999997</v>
      </c>
      <c r="P382" s="19">
        <f>VLOOKUP($A382,'MG Universe'!$A$2:$R$9993,16)</f>
        <v>6.4799999999999996E-2</v>
      </c>
      <c r="Q382" s="89">
        <f>VLOOKUP($A382,'MG Universe'!$A$2:$R$9993,17)</f>
        <v>20</v>
      </c>
      <c r="R382" s="18">
        <f>VLOOKUP($A382,'MG Universe'!$A$2:$R$9993,18)</f>
        <v>45.67</v>
      </c>
    </row>
    <row r="383" spans="1:18" x14ac:dyDescent="0.55000000000000004">
      <c r="A383" s="15" t="s">
        <v>863</v>
      </c>
      <c r="B383" s="127" t="str">
        <f>VLOOKUP($A383,'MG Universe'!$A$2:$R$9993,2)</f>
        <v>Pioneer Natural Resources</v>
      </c>
      <c r="C383" s="15" t="str">
        <f>VLOOKUP($A383,'MG Universe'!$A$2:$R$9993,3)</f>
        <v>F</v>
      </c>
      <c r="D383" s="15" t="str">
        <f>VLOOKUP($A383,'MG Universe'!$A$2:$R$9993,4)</f>
        <v>S</v>
      </c>
      <c r="E383" s="15" t="str">
        <f>VLOOKUP($A383,'MG Universe'!$A$2:$R$9993,5)</f>
        <v>O</v>
      </c>
      <c r="F383" s="16" t="str">
        <f>VLOOKUP($A383,'MG Universe'!$A$2:$R$9993,6)</f>
        <v>SO</v>
      </c>
      <c r="G383" s="85">
        <f>VLOOKUP($A383,'MG Universe'!$A$2:$R$9993,7)</f>
        <v>42534</v>
      </c>
      <c r="H383" s="18">
        <f>VLOOKUP($A383,'MG Universe'!$A$2:$R$9993,8)</f>
        <v>0</v>
      </c>
      <c r="I383" s="18">
        <f>VLOOKUP($A383,'MG Universe'!$A$2:$R$9993,9)</f>
        <v>185.97</v>
      </c>
      <c r="J383" s="19" t="str">
        <f>VLOOKUP($A383,'MG Universe'!$A$2:$R$9993,10)</f>
        <v>N/A</v>
      </c>
      <c r="K383" s="86" t="str">
        <f>VLOOKUP($A383,'MG Universe'!$A$2:$R$9993,11)</f>
        <v>N/A</v>
      </c>
      <c r="L383" s="19">
        <f>VLOOKUP($A383,'MG Universe'!$A$2:$R$9993,12)</f>
        <v>4.0000000000000002E-4</v>
      </c>
      <c r="M383" s="87">
        <f>VLOOKUP($A383,'MG Universe'!$A$2:$R$9993,13)</f>
        <v>1</v>
      </c>
      <c r="N383" s="88">
        <f>VLOOKUP($A383,'MG Universe'!$A$2:$R$9993,14)</f>
        <v>2.29</v>
      </c>
      <c r="O383" s="18">
        <f>VLOOKUP($A383,'MG Universe'!$A$2:$R$9993,15)</f>
        <v>-14.83</v>
      </c>
      <c r="P383" s="19">
        <f>VLOOKUP($A383,'MG Universe'!$A$2:$R$9993,16)</f>
        <v>-1.5185</v>
      </c>
      <c r="Q383" s="89">
        <f>VLOOKUP($A383,'MG Universe'!$A$2:$R$9993,17)</f>
        <v>0</v>
      </c>
      <c r="R383" s="18">
        <f>VLOOKUP($A383,'MG Universe'!$A$2:$R$9993,18)</f>
        <v>0</v>
      </c>
    </row>
    <row r="384" spans="1:18" x14ac:dyDescent="0.55000000000000004">
      <c r="A384" s="15" t="s">
        <v>1563</v>
      </c>
      <c r="B384" s="127" t="str">
        <f>VLOOKUP($A384,'MG Universe'!$A$2:$R$9993,2)</f>
        <v>Pioneer Natural Resources</v>
      </c>
      <c r="C384" s="15" t="str">
        <f>VLOOKUP($A384,'MG Universe'!$A$2:$R$9993,3)</f>
        <v>F</v>
      </c>
      <c r="D384" s="15" t="str">
        <f>VLOOKUP($A384,'MG Universe'!$A$2:$R$9993,4)</f>
        <v>S</v>
      </c>
      <c r="E384" s="15" t="str">
        <f>VLOOKUP($A384,'MG Universe'!$A$2:$R$9993,5)</f>
        <v>O</v>
      </c>
      <c r="F384" s="16" t="str">
        <f>VLOOKUP($A384,'MG Universe'!$A$2:$R$9993,6)</f>
        <v>SO</v>
      </c>
      <c r="G384" s="85">
        <f>VLOOKUP($A384,'MG Universe'!$A$2:$R$9993,7)</f>
        <v>42534</v>
      </c>
      <c r="H384" s="18">
        <f>VLOOKUP($A384,'MG Universe'!$A$2:$R$9993,8)</f>
        <v>0</v>
      </c>
      <c r="I384" s="18">
        <f>VLOOKUP($A384,'MG Universe'!$A$2:$R$9993,9)</f>
        <v>185.97</v>
      </c>
      <c r="J384" s="19" t="str">
        <f>VLOOKUP($A384,'MG Universe'!$A$2:$R$9993,10)</f>
        <v>N/A</v>
      </c>
      <c r="K384" s="86" t="str">
        <f>VLOOKUP($A384,'MG Universe'!$A$2:$R$9993,11)</f>
        <v>N/A</v>
      </c>
      <c r="L384" s="19">
        <f>VLOOKUP($A384,'MG Universe'!$A$2:$R$9993,12)</f>
        <v>4.0000000000000002E-4</v>
      </c>
      <c r="M384" s="87">
        <f>VLOOKUP($A384,'MG Universe'!$A$2:$R$9993,13)</f>
        <v>1</v>
      </c>
      <c r="N384" s="88">
        <f>VLOOKUP($A384,'MG Universe'!$A$2:$R$9993,14)</f>
        <v>2.29</v>
      </c>
      <c r="O384" s="18">
        <f>VLOOKUP($A384,'MG Universe'!$A$2:$R$9993,15)</f>
        <v>-14.83</v>
      </c>
      <c r="P384" s="19">
        <f>VLOOKUP($A384,'MG Universe'!$A$2:$R$9993,16)</f>
        <v>-1.5185</v>
      </c>
      <c r="Q384" s="89">
        <f>VLOOKUP($A384,'MG Universe'!$A$2:$R$9993,17)</f>
        <v>0</v>
      </c>
      <c r="R384" s="18">
        <f>VLOOKUP($A384,'MG Universe'!$A$2:$R$9993,18)</f>
        <v>0</v>
      </c>
    </row>
    <row r="385" spans="1:18" x14ac:dyDescent="0.55000000000000004">
      <c r="A385" s="15" t="s">
        <v>865</v>
      </c>
      <c r="B385" s="127" t="str">
        <f>VLOOKUP($A385,'MG Universe'!$A$2:$R$9993,2)</f>
        <v>QUALCOMM, Inc.</v>
      </c>
      <c r="C385" s="15" t="str">
        <f>VLOOKUP($A385,'MG Universe'!$A$2:$R$9993,3)</f>
        <v>B</v>
      </c>
      <c r="D385" s="15" t="str">
        <f>VLOOKUP($A385,'MG Universe'!$A$2:$R$9993,4)</f>
        <v>D</v>
      </c>
      <c r="E385" s="15" t="str">
        <f>VLOOKUP($A385,'MG Universe'!$A$2:$R$9993,5)</f>
        <v>F</v>
      </c>
      <c r="F385" s="16" t="str">
        <f>VLOOKUP($A385,'MG Universe'!$A$2:$R$9993,6)</f>
        <v>DF</v>
      </c>
      <c r="G385" s="85">
        <f>VLOOKUP($A385,'MG Universe'!$A$2:$R$9993,7)</f>
        <v>42775</v>
      </c>
      <c r="H385" s="18">
        <f>VLOOKUP($A385,'MG Universe'!$A$2:$R$9993,8)</f>
        <v>65.28</v>
      </c>
      <c r="I385" s="18">
        <f>VLOOKUP($A385,'MG Universe'!$A$2:$R$9993,9)</f>
        <v>56.48</v>
      </c>
      <c r="J385" s="19">
        <f>VLOOKUP($A385,'MG Universe'!$A$2:$R$9993,10)</f>
        <v>0.86519999999999997</v>
      </c>
      <c r="K385" s="86">
        <f>VLOOKUP($A385,'MG Universe'!$A$2:$R$9993,11)</f>
        <v>14.45</v>
      </c>
      <c r="L385" s="19">
        <f>VLOOKUP($A385,'MG Universe'!$A$2:$R$9993,12)</f>
        <v>3.6700000000000003E-2</v>
      </c>
      <c r="M385" s="87">
        <f>VLOOKUP($A385,'MG Universe'!$A$2:$R$9993,13)</f>
        <v>1.3</v>
      </c>
      <c r="N385" s="88">
        <f>VLOOKUP($A385,'MG Universe'!$A$2:$R$9993,14)</f>
        <v>1.97</v>
      </c>
      <c r="O385" s="18">
        <f>VLOOKUP($A385,'MG Universe'!$A$2:$R$9993,15)</f>
        <v>-3.59</v>
      </c>
      <c r="P385" s="19">
        <f>VLOOKUP($A385,'MG Universe'!$A$2:$R$9993,16)</f>
        <v>2.9700000000000001E-2</v>
      </c>
      <c r="Q385" s="89">
        <f>VLOOKUP($A385,'MG Universe'!$A$2:$R$9993,17)</f>
        <v>15</v>
      </c>
      <c r="R385" s="18">
        <f>VLOOKUP($A385,'MG Universe'!$A$2:$R$9993,18)</f>
        <v>44.13</v>
      </c>
    </row>
    <row r="386" spans="1:18" x14ac:dyDescent="0.55000000000000004">
      <c r="A386" s="15" t="s">
        <v>869</v>
      </c>
      <c r="B386" s="127" t="str">
        <f>VLOOKUP($A386,'MG Universe'!$A$2:$R$9993,2)</f>
        <v>Qorvo Inc</v>
      </c>
      <c r="C386" s="15" t="str">
        <f>VLOOKUP($A386,'MG Universe'!$A$2:$R$9993,3)</f>
        <v>F</v>
      </c>
      <c r="D386" s="15" t="str">
        <f>VLOOKUP($A386,'MG Universe'!$A$2:$R$9993,4)</f>
        <v>S</v>
      </c>
      <c r="E386" s="15" t="str">
        <f>VLOOKUP($A386,'MG Universe'!$A$2:$R$9993,5)</f>
        <v>O</v>
      </c>
      <c r="F386" s="16" t="str">
        <f>VLOOKUP($A386,'MG Universe'!$A$2:$R$9993,6)</f>
        <v>SO</v>
      </c>
      <c r="G386" s="85">
        <f>VLOOKUP($A386,'MG Universe'!$A$2:$R$9993,7)</f>
        <v>42709</v>
      </c>
      <c r="H386" s="18">
        <f>VLOOKUP($A386,'MG Universe'!$A$2:$R$9993,8)</f>
        <v>42.56</v>
      </c>
      <c r="I386" s="18">
        <f>VLOOKUP($A386,'MG Universe'!$A$2:$R$9993,9)</f>
        <v>66.099999999999994</v>
      </c>
      <c r="J386" s="19">
        <f>VLOOKUP($A386,'MG Universe'!$A$2:$R$9993,10)</f>
        <v>1.5530999999999999</v>
      </c>
      <c r="K386" s="86">
        <f>VLOOKUP($A386,'MG Universe'!$A$2:$R$9993,11)</f>
        <v>59.55</v>
      </c>
      <c r="L386" s="19">
        <f>VLOOKUP($A386,'MG Universe'!$A$2:$R$9993,12)</f>
        <v>0</v>
      </c>
      <c r="M386" s="87" t="e">
        <f>VLOOKUP($A386,'MG Universe'!$A$2:$R$9993,13)</f>
        <v>#N/A</v>
      </c>
      <c r="N386" s="88">
        <f>VLOOKUP($A386,'MG Universe'!$A$2:$R$9993,14)</f>
        <v>2.84</v>
      </c>
      <c r="O386" s="18">
        <f>VLOOKUP($A386,'MG Universe'!$A$2:$R$9993,15)</f>
        <v>-1.46</v>
      </c>
      <c r="P386" s="19">
        <f>VLOOKUP($A386,'MG Universe'!$A$2:$R$9993,16)</f>
        <v>0.25519999999999998</v>
      </c>
      <c r="Q386" s="89">
        <f>VLOOKUP($A386,'MG Universe'!$A$2:$R$9993,17)</f>
        <v>0</v>
      </c>
      <c r="R386" s="18">
        <f>VLOOKUP($A386,'MG Universe'!$A$2:$R$9993,18)</f>
        <v>44.14</v>
      </c>
    </row>
    <row r="387" spans="1:18" x14ac:dyDescent="0.55000000000000004">
      <c r="A387" s="15" t="s">
        <v>871</v>
      </c>
      <c r="B387" s="127" t="str">
        <f>VLOOKUP($A387,'MG Universe'!$A$2:$R$9993,2)</f>
        <v>Ryder System, Inc.</v>
      </c>
      <c r="C387" s="15" t="str">
        <f>VLOOKUP($A387,'MG Universe'!$A$2:$R$9993,3)</f>
        <v>B+</v>
      </c>
      <c r="D387" s="15" t="str">
        <f>VLOOKUP($A387,'MG Universe'!$A$2:$R$9993,4)</f>
        <v>D</v>
      </c>
      <c r="E387" s="15" t="str">
        <f>VLOOKUP($A387,'MG Universe'!$A$2:$R$9993,5)</f>
        <v>U</v>
      </c>
      <c r="F387" s="16" t="str">
        <f>VLOOKUP($A387,'MG Universe'!$A$2:$R$9993,6)</f>
        <v>DU</v>
      </c>
      <c r="G387" s="85">
        <f>VLOOKUP($A387,'MG Universe'!$A$2:$R$9993,7)</f>
        <v>42553</v>
      </c>
      <c r="H387" s="18">
        <f>VLOOKUP($A387,'MG Universe'!$A$2:$R$9993,8)</f>
        <v>154.9</v>
      </c>
      <c r="I387" s="18">
        <f>VLOOKUP($A387,'MG Universe'!$A$2:$R$9993,9)</f>
        <v>76.150000000000006</v>
      </c>
      <c r="J387" s="19">
        <f>VLOOKUP($A387,'MG Universe'!$A$2:$R$9993,10)</f>
        <v>0.49159999999999998</v>
      </c>
      <c r="K387" s="86">
        <f>VLOOKUP($A387,'MG Universe'!$A$2:$R$9993,11)</f>
        <v>14.56</v>
      </c>
      <c r="L387" s="19">
        <f>VLOOKUP($A387,'MG Universe'!$A$2:$R$9993,12)</f>
        <v>2.1000000000000001E-2</v>
      </c>
      <c r="M387" s="87">
        <f>VLOOKUP($A387,'MG Universe'!$A$2:$R$9993,13)</f>
        <v>1.3</v>
      </c>
      <c r="N387" s="88">
        <f>VLOOKUP($A387,'MG Universe'!$A$2:$R$9993,14)</f>
        <v>0.69</v>
      </c>
      <c r="O387" s="18">
        <f>VLOOKUP($A387,'MG Universe'!$A$2:$R$9993,15)</f>
        <v>-148.32</v>
      </c>
      <c r="P387" s="19">
        <f>VLOOKUP($A387,'MG Universe'!$A$2:$R$9993,16)</f>
        <v>3.0300000000000001E-2</v>
      </c>
      <c r="Q387" s="89">
        <f>VLOOKUP($A387,'MG Universe'!$A$2:$R$9993,17)</f>
        <v>12</v>
      </c>
      <c r="R387" s="18">
        <f>VLOOKUP($A387,'MG Universe'!$A$2:$R$9993,18)</f>
        <v>71.89</v>
      </c>
    </row>
    <row r="388" spans="1:18" x14ac:dyDescent="0.55000000000000004">
      <c r="A388" s="15" t="s">
        <v>873</v>
      </c>
      <c r="B388" s="127" t="str">
        <f>VLOOKUP($A388,'MG Universe'!$A$2:$R$9993,2)</f>
        <v>Reynolds American, Inc.</v>
      </c>
      <c r="C388" s="15" t="str">
        <f>VLOOKUP($A388,'MG Universe'!$A$2:$R$9993,3)</f>
        <v>D+</v>
      </c>
      <c r="D388" s="15" t="str">
        <f>VLOOKUP($A388,'MG Universe'!$A$2:$R$9993,4)</f>
        <v>S</v>
      </c>
      <c r="E388" s="15" t="str">
        <f>VLOOKUP($A388,'MG Universe'!$A$2:$R$9993,5)</f>
        <v>F</v>
      </c>
      <c r="F388" s="16" t="str">
        <f>VLOOKUP($A388,'MG Universe'!$A$2:$R$9993,6)</f>
        <v>SF</v>
      </c>
      <c r="G388" s="85">
        <f>VLOOKUP($A388,'MG Universe'!$A$2:$R$9993,7)</f>
        <v>42571</v>
      </c>
      <c r="H388" s="18">
        <f>VLOOKUP($A388,'MG Universe'!$A$2:$R$9993,8)</f>
        <v>69.59</v>
      </c>
      <c r="I388" s="18">
        <f>VLOOKUP($A388,'MG Universe'!$A$2:$R$9993,9)</f>
        <v>61.57</v>
      </c>
      <c r="J388" s="19">
        <f>VLOOKUP($A388,'MG Universe'!$A$2:$R$9993,10)</f>
        <v>0.88480000000000003</v>
      </c>
      <c r="K388" s="86">
        <f>VLOOKUP($A388,'MG Universe'!$A$2:$R$9993,11)</f>
        <v>30.79</v>
      </c>
      <c r="L388" s="19">
        <f>VLOOKUP($A388,'MG Universe'!$A$2:$R$9993,12)</f>
        <v>2.4E-2</v>
      </c>
      <c r="M388" s="87">
        <f>VLOOKUP($A388,'MG Universe'!$A$2:$R$9993,13)</f>
        <v>0.4</v>
      </c>
      <c r="N388" s="88">
        <f>VLOOKUP($A388,'MG Universe'!$A$2:$R$9993,14)</f>
        <v>0.99</v>
      </c>
      <c r="O388" s="18">
        <f>VLOOKUP($A388,'MG Universe'!$A$2:$R$9993,15)</f>
        <v>-17.97</v>
      </c>
      <c r="P388" s="19">
        <f>VLOOKUP($A388,'MG Universe'!$A$2:$R$9993,16)</f>
        <v>0.1114</v>
      </c>
      <c r="Q388" s="89">
        <f>VLOOKUP($A388,'MG Universe'!$A$2:$R$9993,17)</f>
        <v>12</v>
      </c>
      <c r="R388" s="18">
        <f>VLOOKUP($A388,'MG Universe'!$A$2:$R$9993,18)</f>
        <v>27.58</v>
      </c>
    </row>
    <row r="389" spans="1:18" x14ac:dyDescent="0.55000000000000004">
      <c r="A389" s="15" t="s">
        <v>1115</v>
      </c>
      <c r="B389" s="127" t="str">
        <f>VLOOKUP($A389,'MG Universe'!$A$2:$R$9993,2)</f>
        <v>Regal Beloit Corp</v>
      </c>
      <c r="C389" s="15" t="str">
        <f>VLOOKUP($A389,'MG Universe'!$A$2:$R$9993,3)</f>
        <v>C</v>
      </c>
      <c r="D389" s="15" t="str">
        <f>VLOOKUP($A389,'MG Universe'!$A$2:$R$9993,4)</f>
        <v>E</v>
      </c>
      <c r="E389" s="15" t="str">
        <f>VLOOKUP($A389,'MG Universe'!$A$2:$R$9993,5)</f>
        <v>O</v>
      </c>
      <c r="F389" s="16" t="str">
        <f>VLOOKUP($A389,'MG Universe'!$A$2:$R$9993,6)</f>
        <v>EO</v>
      </c>
      <c r="G389" s="85">
        <f>VLOOKUP($A389,'MG Universe'!$A$2:$R$9993,7)</f>
        <v>42793</v>
      </c>
      <c r="H389" s="18">
        <f>VLOOKUP($A389,'MG Universe'!$A$2:$R$9993,8)</f>
        <v>33.549999999999997</v>
      </c>
      <c r="I389" s="18">
        <f>VLOOKUP($A389,'MG Universe'!$A$2:$R$9993,9)</f>
        <v>74.45</v>
      </c>
      <c r="J389" s="19">
        <f>VLOOKUP($A389,'MG Universe'!$A$2:$R$9993,10)</f>
        <v>2.2191000000000001</v>
      </c>
      <c r="K389" s="86">
        <f>VLOOKUP($A389,'MG Universe'!$A$2:$R$9993,11)</f>
        <v>20.399999999999999</v>
      </c>
      <c r="L389" s="19">
        <f>VLOOKUP($A389,'MG Universe'!$A$2:$R$9993,12)</f>
        <v>1.2800000000000001E-2</v>
      </c>
      <c r="M389" s="87">
        <f>VLOOKUP($A389,'MG Universe'!$A$2:$R$9993,13)</f>
        <v>1.6</v>
      </c>
      <c r="N389" s="88">
        <f>VLOOKUP($A389,'MG Universe'!$A$2:$R$9993,14)</f>
        <v>2.1800000000000002</v>
      </c>
      <c r="O389" s="18">
        <f>VLOOKUP($A389,'MG Universe'!$A$2:$R$9993,15)</f>
        <v>-17.47</v>
      </c>
      <c r="P389" s="19">
        <f>VLOOKUP($A389,'MG Universe'!$A$2:$R$9993,16)</f>
        <v>5.9499999999999997E-2</v>
      </c>
      <c r="Q389" s="89">
        <f>VLOOKUP($A389,'MG Universe'!$A$2:$R$9993,17)</f>
        <v>13</v>
      </c>
      <c r="R389" s="18">
        <f>VLOOKUP($A389,'MG Universe'!$A$2:$R$9993,18)</f>
        <v>68.739999999999995</v>
      </c>
    </row>
    <row r="390" spans="1:18" x14ac:dyDescent="0.55000000000000004">
      <c r="A390" s="15" t="s">
        <v>881</v>
      </c>
      <c r="B390" s="127" t="str">
        <f>VLOOKUP($A390,'MG Universe'!$A$2:$R$9993,2)</f>
        <v>Regeneron Pharmaceuticals Inc</v>
      </c>
      <c r="C390" s="15" t="str">
        <f>VLOOKUP($A390,'MG Universe'!$A$2:$R$9993,3)</f>
        <v>C-</v>
      </c>
      <c r="D390" s="15" t="str">
        <f>VLOOKUP($A390,'MG Universe'!$A$2:$R$9993,4)</f>
        <v>E</v>
      </c>
      <c r="E390" s="15" t="str">
        <f>VLOOKUP($A390,'MG Universe'!$A$2:$R$9993,5)</f>
        <v>O</v>
      </c>
      <c r="F390" s="16" t="str">
        <f>VLOOKUP($A390,'MG Universe'!$A$2:$R$9993,6)</f>
        <v>EO</v>
      </c>
      <c r="G390" s="85">
        <f>VLOOKUP($A390,'MG Universe'!$A$2:$R$9993,7)</f>
        <v>42708</v>
      </c>
      <c r="H390" s="18">
        <f>VLOOKUP($A390,'MG Universe'!$A$2:$R$9993,8)</f>
        <v>217.17</v>
      </c>
      <c r="I390" s="18">
        <f>VLOOKUP($A390,'MG Universe'!$A$2:$R$9993,9)</f>
        <v>373.5</v>
      </c>
      <c r="J390" s="19">
        <f>VLOOKUP($A390,'MG Universe'!$A$2:$R$9993,10)</f>
        <v>1.7199</v>
      </c>
      <c r="K390" s="86">
        <f>VLOOKUP($A390,'MG Universe'!$A$2:$R$9993,11)</f>
        <v>66.22</v>
      </c>
      <c r="L390" s="19">
        <f>VLOOKUP($A390,'MG Universe'!$A$2:$R$9993,12)</f>
        <v>0</v>
      </c>
      <c r="M390" s="87">
        <f>VLOOKUP($A390,'MG Universe'!$A$2:$R$9993,13)</f>
        <v>1.4</v>
      </c>
      <c r="N390" s="88">
        <f>VLOOKUP($A390,'MG Universe'!$A$2:$R$9993,14)</f>
        <v>3.64</v>
      </c>
      <c r="O390" s="18">
        <f>VLOOKUP($A390,'MG Universe'!$A$2:$R$9993,15)</f>
        <v>10</v>
      </c>
      <c r="P390" s="19">
        <f>VLOOKUP($A390,'MG Universe'!$A$2:$R$9993,16)</f>
        <v>0.28860000000000002</v>
      </c>
      <c r="Q390" s="89">
        <f>VLOOKUP($A390,'MG Universe'!$A$2:$R$9993,17)</f>
        <v>0</v>
      </c>
      <c r="R390" s="18">
        <f>VLOOKUP($A390,'MG Universe'!$A$2:$R$9993,18)</f>
        <v>86.89</v>
      </c>
    </row>
    <row r="391" spans="1:18" x14ac:dyDescent="0.55000000000000004">
      <c r="A391" s="15" t="s">
        <v>883</v>
      </c>
      <c r="B391" s="127" t="str">
        <f>VLOOKUP($A391,'MG Universe'!$A$2:$R$9993,2)</f>
        <v>Regions Financial Corp</v>
      </c>
      <c r="C391" s="15" t="str">
        <f>VLOOKUP($A391,'MG Universe'!$A$2:$R$9993,3)</f>
        <v>B-</v>
      </c>
      <c r="D391" s="15" t="str">
        <f>VLOOKUP($A391,'MG Universe'!$A$2:$R$9993,4)</f>
        <v>E</v>
      </c>
      <c r="E391" s="15" t="str">
        <f>VLOOKUP($A391,'MG Universe'!$A$2:$R$9993,5)</f>
        <v>U</v>
      </c>
      <c r="F391" s="16" t="str">
        <f>VLOOKUP($A391,'MG Universe'!$A$2:$R$9993,6)</f>
        <v>EU</v>
      </c>
      <c r="G391" s="85">
        <f>VLOOKUP($A391,'MG Universe'!$A$2:$R$9993,7)</f>
        <v>42548</v>
      </c>
      <c r="H391" s="18">
        <f>VLOOKUP($A391,'MG Universe'!$A$2:$R$9993,8)</f>
        <v>29.52</v>
      </c>
      <c r="I391" s="18">
        <f>VLOOKUP($A391,'MG Universe'!$A$2:$R$9993,9)</f>
        <v>15.27</v>
      </c>
      <c r="J391" s="19">
        <f>VLOOKUP($A391,'MG Universe'!$A$2:$R$9993,10)</f>
        <v>0.51729999999999998</v>
      </c>
      <c r="K391" s="86">
        <f>VLOOKUP($A391,'MG Universe'!$A$2:$R$9993,11)</f>
        <v>19.829999999999998</v>
      </c>
      <c r="L391" s="19">
        <f>VLOOKUP($A391,'MG Universe'!$A$2:$R$9993,12)</f>
        <v>1.5699999999999999E-2</v>
      </c>
      <c r="M391" s="87">
        <f>VLOOKUP($A391,'MG Universe'!$A$2:$R$9993,13)</f>
        <v>1.4</v>
      </c>
      <c r="N391" s="88" t="str">
        <f>VLOOKUP($A391,'MG Universe'!$A$2:$R$9993,14)</f>
        <v>N/A</v>
      </c>
      <c r="O391" s="18" t="str">
        <f>VLOOKUP($A391,'MG Universe'!$A$2:$R$9993,15)</f>
        <v>N/A</v>
      </c>
      <c r="P391" s="19">
        <f>VLOOKUP($A391,'MG Universe'!$A$2:$R$9993,16)</f>
        <v>5.67E-2</v>
      </c>
      <c r="Q391" s="89">
        <f>VLOOKUP($A391,'MG Universe'!$A$2:$R$9993,17)</f>
        <v>4</v>
      </c>
      <c r="R391" s="18">
        <f>VLOOKUP($A391,'MG Universe'!$A$2:$R$9993,18)</f>
        <v>14.93</v>
      </c>
    </row>
    <row r="392" spans="1:18" x14ac:dyDescent="0.55000000000000004">
      <c r="A392" s="15" t="s">
        <v>885</v>
      </c>
      <c r="B392" s="127" t="str">
        <f>VLOOKUP($A392,'MG Universe'!$A$2:$R$9993,2)</f>
        <v>Robert Half International Inc.</v>
      </c>
      <c r="C392" s="15" t="str">
        <f>VLOOKUP($A392,'MG Universe'!$A$2:$R$9993,3)</f>
        <v>B-</v>
      </c>
      <c r="D392" s="15" t="str">
        <f>VLOOKUP($A392,'MG Universe'!$A$2:$R$9993,4)</f>
        <v>E</v>
      </c>
      <c r="E392" s="15" t="str">
        <f>VLOOKUP($A392,'MG Universe'!$A$2:$R$9993,5)</f>
        <v>U</v>
      </c>
      <c r="F392" s="16" t="str">
        <f>VLOOKUP($A392,'MG Universe'!$A$2:$R$9993,6)</f>
        <v>EU</v>
      </c>
      <c r="G392" s="85">
        <f>VLOOKUP($A392,'MG Universe'!$A$2:$R$9993,7)</f>
        <v>42793</v>
      </c>
      <c r="H392" s="18">
        <f>VLOOKUP($A392,'MG Universe'!$A$2:$R$9993,8)</f>
        <v>93.2</v>
      </c>
      <c r="I392" s="18">
        <f>VLOOKUP($A392,'MG Universe'!$A$2:$R$9993,9)</f>
        <v>48.24</v>
      </c>
      <c r="J392" s="19">
        <f>VLOOKUP($A392,'MG Universe'!$A$2:$R$9993,10)</f>
        <v>0.51759999999999995</v>
      </c>
      <c r="K392" s="86">
        <f>VLOOKUP($A392,'MG Universe'!$A$2:$R$9993,11)</f>
        <v>19.14</v>
      </c>
      <c r="L392" s="19">
        <f>VLOOKUP($A392,'MG Universe'!$A$2:$R$9993,12)</f>
        <v>1.8200000000000001E-2</v>
      </c>
      <c r="M392" s="87">
        <f>VLOOKUP($A392,'MG Universe'!$A$2:$R$9993,13)</f>
        <v>1.2</v>
      </c>
      <c r="N392" s="88">
        <f>VLOOKUP($A392,'MG Universe'!$A$2:$R$9993,14)</f>
        <v>1.89</v>
      </c>
      <c r="O392" s="18">
        <f>VLOOKUP($A392,'MG Universe'!$A$2:$R$9993,15)</f>
        <v>4.5999999999999996</v>
      </c>
      <c r="P392" s="19">
        <f>VLOOKUP($A392,'MG Universe'!$A$2:$R$9993,16)</f>
        <v>5.3199999999999997E-2</v>
      </c>
      <c r="Q392" s="89">
        <f>VLOOKUP($A392,'MG Universe'!$A$2:$R$9993,17)</f>
        <v>5</v>
      </c>
      <c r="R392" s="18">
        <f>VLOOKUP($A392,'MG Universe'!$A$2:$R$9993,18)</f>
        <v>21.95</v>
      </c>
    </row>
    <row r="393" spans="1:18" x14ac:dyDescent="0.55000000000000004">
      <c r="A393" s="15" t="s">
        <v>887</v>
      </c>
      <c r="B393" s="127" t="str">
        <f>VLOOKUP($A393,'MG Universe'!$A$2:$R$9993,2)</f>
        <v>Red Hat Inc</v>
      </c>
      <c r="C393" s="15" t="str">
        <f>VLOOKUP($A393,'MG Universe'!$A$2:$R$9993,3)</f>
        <v>F</v>
      </c>
      <c r="D393" s="15" t="str">
        <f>VLOOKUP($A393,'MG Universe'!$A$2:$R$9993,4)</f>
        <v>S</v>
      </c>
      <c r="E393" s="15" t="str">
        <f>VLOOKUP($A393,'MG Universe'!$A$2:$R$9993,5)</f>
        <v>O</v>
      </c>
      <c r="F393" s="16" t="str">
        <f>VLOOKUP($A393,'MG Universe'!$A$2:$R$9993,6)</f>
        <v>SO</v>
      </c>
      <c r="G393" s="85">
        <f>VLOOKUP($A393,'MG Universe'!$A$2:$R$9993,7)</f>
        <v>42551</v>
      </c>
      <c r="H393" s="18">
        <f>VLOOKUP($A393,'MG Universe'!$A$2:$R$9993,8)</f>
        <v>53.28</v>
      </c>
      <c r="I393" s="18">
        <f>VLOOKUP($A393,'MG Universe'!$A$2:$R$9993,9)</f>
        <v>82.81</v>
      </c>
      <c r="J393" s="19">
        <f>VLOOKUP($A393,'MG Universe'!$A$2:$R$9993,10)</f>
        <v>1.5542</v>
      </c>
      <c r="K393" s="86">
        <f>VLOOKUP($A393,'MG Universe'!$A$2:$R$9993,11)</f>
        <v>60.01</v>
      </c>
      <c r="L393" s="19">
        <f>VLOOKUP($A393,'MG Universe'!$A$2:$R$9993,12)</f>
        <v>0</v>
      </c>
      <c r="M393" s="87">
        <f>VLOOKUP($A393,'MG Universe'!$A$2:$R$9993,13)</f>
        <v>1.4</v>
      </c>
      <c r="N393" s="88">
        <f>VLOOKUP($A393,'MG Universe'!$A$2:$R$9993,14)</f>
        <v>1.25</v>
      </c>
      <c r="O393" s="18">
        <f>VLOOKUP($A393,'MG Universe'!$A$2:$R$9993,15)</f>
        <v>-4.7699999999999996</v>
      </c>
      <c r="P393" s="19">
        <f>VLOOKUP($A393,'MG Universe'!$A$2:$R$9993,16)</f>
        <v>0.25750000000000001</v>
      </c>
      <c r="Q393" s="89">
        <f>VLOOKUP($A393,'MG Universe'!$A$2:$R$9993,17)</f>
        <v>0</v>
      </c>
      <c r="R393" s="18">
        <f>VLOOKUP($A393,'MG Universe'!$A$2:$R$9993,18)</f>
        <v>19.190000000000001</v>
      </c>
    </row>
    <row r="394" spans="1:18" x14ac:dyDescent="0.55000000000000004">
      <c r="A394" s="15" t="s">
        <v>889</v>
      </c>
      <c r="B394" s="127" t="str">
        <f>VLOOKUP($A394,'MG Universe'!$A$2:$R$9993,2)</f>
        <v>Transocean LTD</v>
      </c>
      <c r="C394" s="15" t="str">
        <f>VLOOKUP($A394,'MG Universe'!$A$2:$R$9993,3)</f>
        <v>D</v>
      </c>
      <c r="D394" s="15" t="str">
        <f>VLOOKUP($A394,'MG Universe'!$A$2:$R$9993,4)</f>
        <v>S</v>
      </c>
      <c r="E394" s="15" t="str">
        <f>VLOOKUP($A394,'MG Universe'!$A$2:$R$9993,5)</f>
        <v>O</v>
      </c>
      <c r="F394" s="16" t="str">
        <f>VLOOKUP($A394,'MG Universe'!$A$2:$R$9993,6)</f>
        <v>SO</v>
      </c>
      <c r="G394" s="85">
        <f>VLOOKUP($A394,'MG Universe'!$A$2:$R$9993,7)</f>
        <v>42563</v>
      </c>
      <c r="H394" s="18">
        <f>VLOOKUP($A394,'MG Universe'!$A$2:$R$9993,8)</f>
        <v>0</v>
      </c>
      <c r="I394" s="18">
        <f>VLOOKUP($A394,'MG Universe'!$A$2:$R$9993,9)</f>
        <v>13.82</v>
      </c>
      <c r="J394" s="19" t="str">
        <f>VLOOKUP($A394,'MG Universe'!$A$2:$R$9993,10)</f>
        <v>N/A</v>
      </c>
      <c r="K394" s="86" t="str">
        <f>VLOOKUP($A394,'MG Universe'!$A$2:$R$9993,11)</f>
        <v>N/A</v>
      </c>
      <c r="L394" s="19">
        <f>VLOOKUP($A394,'MG Universe'!$A$2:$R$9993,12)</f>
        <v>7.5999999999999998E-2</v>
      </c>
      <c r="M394" s="87">
        <f>VLOOKUP($A394,'MG Universe'!$A$2:$R$9993,13)</f>
        <v>1.9</v>
      </c>
      <c r="N394" s="88">
        <f>VLOOKUP($A394,'MG Universe'!$A$2:$R$9993,14)</f>
        <v>1.82</v>
      </c>
      <c r="O394" s="18">
        <f>VLOOKUP($A394,'MG Universe'!$A$2:$R$9993,15)</f>
        <v>-18.649999999999999</v>
      </c>
      <c r="P394" s="19">
        <f>VLOOKUP($A394,'MG Universe'!$A$2:$R$9993,16)</f>
        <v>-1.0296000000000001</v>
      </c>
      <c r="Q394" s="89">
        <f>VLOOKUP($A394,'MG Universe'!$A$2:$R$9993,17)</f>
        <v>0</v>
      </c>
      <c r="R394" s="18">
        <f>VLOOKUP($A394,'MG Universe'!$A$2:$R$9993,18)</f>
        <v>0</v>
      </c>
    </row>
    <row r="395" spans="1:18" x14ac:dyDescent="0.55000000000000004">
      <c r="A395" s="15" t="s">
        <v>891</v>
      </c>
      <c r="B395" s="127" t="str">
        <f>VLOOKUP($A395,'MG Universe'!$A$2:$R$9993,2)</f>
        <v>Ralph Lauren Corp</v>
      </c>
      <c r="C395" s="15" t="str">
        <f>VLOOKUP($A395,'MG Universe'!$A$2:$R$9993,3)</f>
        <v>B-</v>
      </c>
      <c r="D395" s="15" t="str">
        <f>VLOOKUP($A395,'MG Universe'!$A$2:$R$9993,4)</f>
        <v>D</v>
      </c>
      <c r="E395" s="15" t="str">
        <f>VLOOKUP($A395,'MG Universe'!$A$2:$R$9993,5)</f>
        <v>O</v>
      </c>
      <c r="F395" s="16" t="str">
        <f>VLOOKUP($A395,'MG Universe'!$A$2:$R$9993,6)</f>
        <v>DO</v>
      </c>
      <c r="G395" s="85">
        <f>VLOOKUP($A395,'MG Universe'!$A$2:$R$9993,7)</f>
        <v>42607</v>
      </c>
      <c r="H395" s="18">
        <f>VLOOKUP($A395,'MG Universe'!$A$2:$R$9993,8)</f>
        <v>41.54</v>
      </c>
      <c r="I395" s="18">
        <f>VLOOKUP($A395,'MG Universe'!$A$2:$R$9993,9)</f>
        <v>79.33</v>
      </c>
      <c r="J395" s="19">
        <f>VLOOKUP($A395,'MG Universe'!$A$2:$R$9993,10)</f>
        <v>1.9097</v>
      </c>
      <c r="K395" s="86">
        <f>VLOOKUP($A395,'MG Universe'!$A$2:$R$9993,11)</f>
        <v>12.75</v>
      </c>
      <c r="L395" s="19">
        <f>VLOOKUP($A395,'MG Universe'!$A$2:$R$9993,12)</f>
        <v>2.52E-2</v>
      </c>
      <c r="M395" s="87">
        <f>VLOOKUP($A395,'MG Universe'!$A$2:$R$9993,13)</f>
        <v>0.9</v>
      </c>
      <c r="N395" s="88">
        <f>VLOOKUP($A395,'MG Universe'!$A$2:$R$9993,14)</f>
        <v>2.3199999999999998</v>
      </c>
      <c r="O395" s="18">
        <f>VLOOKUP($A395,'MG Universe'!$A$2:$R$9993,15)</f>
        <v>5.4</v>
      </c>
      <c r="P395" s="19">
        <f>VLOOKUP($A395,'MG Universe'!$A$2:$R$9993,16)</f>
        <v>2.1299999999999999E-2</v>
      </c>
      <c r="Q395" s="89">
        <f>VLOOKUP($A395,'MG Universe'!$A$2:$R$9993,17)</f>
        <v>8</v>
      </c>
      <c r="R395" s="18">
        <f>VLOOKUP($A395,'MG Universe'!$A$2:$R$9993,18)</f>
        <v>71.28</v>
      </c>
    </row>
    <row r="396" spans="1:18" x14ac:dyDescent="0.55000000000000004">
      <c r="A396" s="15" t="s">
        <v>893</v>
      </c>
      <c r="B396" s="127" t="str">
        <f>VLOOKUP($A396,'MG Universe'!$A$2:$R$9993,2)</f>
        <v>Rockwell Automation</v>
      </c>
      <c r="C396" s="15" t="str">
        <f>VLOOKUP($A396,'MG Universe'!$A$2:$R$9993,3)</f>
        <v>C-</v>
      </c>
      <c r="D396" s="15" t="str">
        <f>VLOOKUP($A396,'MG Universe'!$A$2:$R$9993,4)</f>
        <v>E</v>
      </c>
      <c r="E396" s="15" t="str">
        <f>VLOOKUP($A396,'MG Universe'!$A$2:$R$9993,5)</f>
        <v>O</v>
      </c>
      <c r="F396" s="16" t="str">
        <f>VLOOKUP($A396,'MG Universe'!$A$2:$R$9993,6)</f>
        <v>EO</v>
      </c>
      <c r="G396" s="85">
        <f>VLOOKUP($A396,'MG Universe'!$A$2:$R$9993,7)</f>
        <v>42582</v>
      </c>
      <c r="H396" s="18">
        <f>VLOOKUP($A396,'MG Universe'!$A$2:$R$9993,8)</f>
        <v>115.72</v>
      </c>
      <c r="I396" s="18">
        <f>VLOOKUP($A396,'MG Universe'!$A$2:$R$9993,9)</f>
        <v>151.1</v>
      </c>
      <c r="J396" s="19">
        <f>VLOOKUP($A396,'MG Universe'!$A$2:$R$9993,10)</f>
        <v>1.3057000000000001</v>
      </c>
      <c r="K396" s="86">
        <f>VLOOKUP($A396,'MG Universe'!$A$2:$R$9993,11)</f>
        <v>26.46</v>
      </c>
      <c r="L396" s="19">
        <f>VLOOKUP($A396,'MG Universe'!$A$2:$R$9993,12)</f>
        <v>1.8700000000000001E-2</v>
      </c>
      <c r="M396" s="87">
        <f>VLOOKUP($A396,'MG Universe'!$A$2:$R$9993,13)</f>
        <v>1.1000000000000001</v>
      </c>
      <c r="N396" s="88">
        <f>VLOOKUP($A396,'MG Universe'!$A$2:$R$9993,14)</f>
        <v>4.5199999999999996</v>
      </c>
      <c r="O396" s="18">
        <f>VLOOKUP($A396,'MG Universe'!$A$2:$R$9993,15)</f>
        <v>-5.53</v>
      </c>
      <c r="P396" s="19">
        <f>VLOOKUP($A396,'MG Universe'!$A$2:$R$9993,16)</f>
        <v>8.9800000000000005E-2</v>
      </c>
      <c r="Q396" s="89">
        <f>VLOOKUP($A396,'MG Universe'!$A$2:$R$9993,17)</f>
        <v>7</v>
      </c>
      <c r="R396" s="18">
        <f>VLOOKUP($A396,'MG Universe'!$A$2:$R$9993,18)</f>
        <v>45.05</v>
      </c>
    </row>
    <row r="397" spans="1:18" x14ac:dyDescent="0.55000000000000004">
      <c r="A397" s="15" t="s">
        <v>895</v>
      </c>
      <c r="B397" s="127" t="str">
        <f>VLOOKUP($A397,'MG Universe'!$A$2:$R$9993,2)</f>
        <v>Roper Technologies Inc</v>
      </c>
      <c r="C397" s="15" t="str">
        <f>VLOOKUP($A397,'MG Universe'!$A$2:$R$9993,3)</f>
        <v>C-</v>
      </c>
      <c r="D397" s="15" t="str">
        <f>VLOOKUP($A397,'MG Universe'!$A$2:$R$9993,4)</f>
        <v>E</v>
      </c>
      <c r="E397" s="15" t="str">
        <f>VLOOKUP($A397,'MG Universe'!$A$2:$R$9993,5)</f>
        <v>O</v>
      </c>
      <c r="F397" s="16" t="str">
        <f>VLOOKUP($A397,'MG Universe'!$A$2:$R$9993,6)</f>
        <v>EO</v>
      </c>
      <c r="G397" s="85">
        <f>VLOOKUP($A397,'MG Universe'!$A$2:$R$9993,7)</f>
        <v>42581</v>
      </c>
      <c r="H397" s="18">
        <f>VLOOKUP($A397,'MG Universe'!$A$2:$R$9993,8)</f>
        <v>163.44999999999999</v>
      </c>
      <c r="I397" s="18">
        <f>VLOOKUP($A397,'MG Universe'!$A$2:$R$9993,9)</f>
        <v>209.2</v>
      </c>
      <c r="J397" s="19">
        <f>VLOOKUP($A397,'MG Universe'!$A$2:$R$9993,10)</f>
        <v>1.2799</v>
      </c>
      <c r="K397" s="86">
        <f>VLOOKUP($A397,'MG Universe'!$A$2:$R$9993,11)</f>
        <v>33.15</v>
      </c>
      <c r="L397" s="19">
        <f>VLOOKUP($A397,'MG Universe'!$A$2:$R$9993,12)</f>
        <v>6.7000000000000002E-3</v>
      </c>
      <c r="M397" s="87">
        <f>VLOOKUP($A397,'MG Universe'!$A$2:$R$9993,13)</f>
        <v>0.9</v>
      </c>
      <c r="N397" s="88">
        <f>VLOOKUP($A397,'MG Universe'!$A$2:$R$9993,14)</f>
        <v>2.11</v>
      </c>
      <c r="O397" s="18">
        <f>VLOOKUP($A397,'MG Universe'!$A$2:$R$9993,15)</f>
        <v>-31.19</v>
      </c>
      <c r="P397" s="19">
        <f>VLOOKUP($A397,'MG Universe'!$A$2:$R$9993,16)</f>
        <v>0.12330000000000001</v>
      </c>
      <c r="Q397" s="89">
        <f>VLOOKUP($A397,'MG Universe'!$A$2:$R$9993,17)</f>
        <v>1</v>
      </c>
      <c r="R397" s="18">
        <f>VLOOKUP($A397,'MG Universe'!$A$2:$R$9993,18)</f>
        <v>89.5</v>
      </c>
    </row>
    <row r="398" spans="1:18" x14ac:dyDescent="0.55000000000000004">
      <c r="A398" s="15" t="s">
        <v>897</v>
      </c>
      <c r="B398" s="127" t="str">
        <f>VLOOKUP($A398,'MG Universe'!$A$2:$R$9993,2)</f>
        <v>Ross Stores, Inc.</v>
      </c>
      <c r="C398" s="15" t="str">
        <f>VLOOKUP($A398,'MG Universe'!$A$2:$R$9993,3)</f>
        <v>B</v>
      </c>
      <c r="D398" s="15" t="str">
        <f>VLOOKUP($A398,'MG Universe'!$A$2:$R$9993,4)</f>
        <v>E</v>
      </c>
      <c r="E398" s="15" t="str">
        <f>VLOOKUP($A398,'MG Universe'!$A$2:$R$9993,5)</f>
        <v>F</v>
      </c>
      <c r="F398" s="16" t="str">
        <f>VLOOKUP($A398,'MG Universe'!$A$2:$R$9993,6)</f>
        <v>EF</v>
      </c>
      <c r="G398" s="85">
        <f>VLOOKUP($A398,'MG Universe'!$A$2:$R$9993,7)</f>
        <v>42542</v>
      </c>
      <c r="H398" s="18">
        <f>VLOOKUP($A398,'MG Universe'!$A$2:$R$9993,8)</f>
        <v>71.19</v>
      </c>
      <c r="I398" s="18">
        <f>VLOOKUP($A398,'MG Universe'!$A$2:$R$9993,9)</f>
        <v>68.58</v>
      </c>
      <c r="J398" s="19">
        <f>VLOOKUP($A398,'MG Universe'!$A$2:$R$9993,10)</f>
        <v>0.96330000000000005</v>
      </c>
      <c r="K398" s="86">
        <f>VLOOKUP($A398,'MG Universe'!$A$2:$R$9993,11)</f>
        <v>29.18</v>
      </c>
      <c r="L398" s="19">
        <f>VLOOKUP($A398,'MG Universe'!$A$2:$R$9993,12)</f>
        <v>6.8999999999999999E-3</v>
      </c>
      <c r="M398" s="87">
        <f>VLOOKUP($A398,'MG Universe'!$A$2:$R$9993,13)</f>
        <v>0.9</v>
      </c>
      <c r="N398" s="88">
        <f>VLOOKUP($A398,'MG Universe'!$A$2:$R$9993,14)</f>
        <v>1.5</v>
      </c>
      <c r="O398" s="18">
        <f>VLOOKUP($A398,'MG Universe'!$A$2:$R$9993,15)</f>
        <v>0.14000000000000001</v>
      </c>
      <c r="P398" s="19">
        <f>VLOOKUP($A398,'MG Universe'!$A$2:$R$9993,16)</f>
        <v>0.10340000000000001</v>
      </c>
      <c r="Q398" s="89">
        <f>VLOOKUP($A398,'MG Universe'!$A$2:$R$9993,17)</f>
        <v>20</v>
      </c>
      <c r="R398" s="18">
        <f>VLOOKUP($A398,'MG Universe'!$A$2:$R$9993,18)</f>
        <v>19.149999999999999</v>
      </c>
    </row>
    <row r="399" spans="1:18" x14ac:dyDescent="0.55000000000000004">
      <c r="A399" s="15" t="s">
        <v>899</v>
      </c>
      <c r="B399" s="127" t="str">
        <f>VLOOKUP($A399,'MG Universe'!$A$2:$R$9993,2)</f>
        <v>Range Resources Corp.</v>
      </c>
      <c r="C399" s="15" t="str">
        <f>VLOOKUP($A399,'MG Universe'!$A$2:$R$9993,3)</f>
        <v>F</v>
      </c>
      <c r="D399" s="15" t="str">
        <f>VLOOKUP($A399,'MG Universe'!$A$2:$R$9993,4)</f>
        <v>S</v>
      </c>
      <c r="E399" s="15" t="str">
        <f>VLOOKUP($A399,'MG Universe'!$A$2:$R$9993,5)</f>
        <v>O</v>
      </c>
      <c r="F399" s="16" t="str">
        <f>VLOOKUP($A399,'MG Universe'!$A$2:$R$9993,6)</f>
        <v>SO</v>
      </c>
      <c r="G399" s="85">
        <f>VLOOKUP($A399,'MG Universe'!$A$2:$R$9993,7)</f>
        <v>42742</v>
      </c>
      <c r="H399" s="18">
        <f>VLOOKUP($A399,'MG Universe'!$A$2:$R$9993,8)</f>
        <v>0</v>
      </c>
      <c r="I399" s="18">
        <f>VLOOKUP($A399,'MG Universe'!$A$2:$R$9993,9)</f>
        <v>27.62</v>
      </c>
      <c r="J399" s="19" t="str">
        <f>VLOOKUP($A399,'MG Universe'!$A$2:$R$9993,10)</f>
        <v>N/A</v>
      </c>
      <c r="K399" s="86" t="str">
        <f>VLOOKUP($A399,'MG Universe'!$A$2:$R$9993,11)</f>
        <v>N/A</v>
      </c>
      <c r="L399" s="19">
        <f>VLOOKUP($A399,'MG Universe'!$A$2:$R$9993,12)</f>
        <v>3.5999999999999999E-3</v>
      </c>
      <c r="M399" s="87">
        <f>VLOOKUP($A399,'MG Universe'!$A$2:$R$9993,13)</f>
        <v>1.1000000000000001</v>
      </c>
      <c r="N399" s="88">
        <f>VLOOKUP($A399,'MG Universe'!$A$2:$R$9993,14)</f>
        <v>0.82</v>
      </c>
      <c r="O399" s="18">
        <f>VLOOKUP($A399,'MG Universe'!$A$2:$R$9993,15)</f>
        <v>-30.37</v>
      </c>
      <c r="P399" s="19">
        <f>VLOOKUP($A399,'MG Universe'!$A$2:$R$9993,16)</f>
        <v>-0.17530000000000001</v>
      </c>
      <c r="Q399" s="89">
        <f>VLOOKUP($A399,'MG Universe'!$A$2:$R$9993,17)</f>
        <v>0</v>
      </c>
      <c r="R399" s="18">
        <f>VLOOKUP($A399,'MG Universe'!$A$2:$R$9993,18)</f>
        <v>0</v>
      </c>
    </row>
    <row r="400" spans="1:18" x14ac:dyDescent="0.55000000000000004">
      <c r="A400" s="15" t="s">
        <v>901</v>
      </c>
      <c r="B400" s="127" t="str">
        <f>VLOOKUP($A400,'MG Universe'!$A$2:$R$9993,2)</f>
        <v>Republic Services, Inc.</v>
      </c>
      <c r="C400" s="15" t="str">
        <f>VLOOKUP($A400,'MG Universe'!$A$2:$R$9993,3)</f>
        <v>D</v>
      </c>
      <c r="D400" s="15" t="str">
        <f>VLOOKUP($A400,'MG Universe'!$A$2:$R$9993,4)</f>
        <v>S</v>
      </c>
      <c r="E400" s="15" t="str">
        <f>VLOOKUP($A400,'MG Universe'!$A$2:$R$9993,5)</f>
        <v>O</v>
      </c>
      <c r="F400" s="16" t="str">
        <f>VLOOKUP($A400,'MG Universe'!$A$2:$R$9993,6)</f>
        <v>SO</v>
      </c>
      <c r="G400" s="85">
        <f>VLOOKUP($A400,'MG Universe'!$A$2:$R$9993,7)</f>
        <v>42759</v>
      </c>
      <c r="H400" s="18">
        <f>VLOOKUP($A400,'MG Universe'!$A$2:$R$9993,8)</f>
        <v>29.88</v>
      </c>
      <c r="I400" s="18">
        <f>VLOOKUP($A400,'MG Universe'!$A$2:$R$9993,9)</f>
        <v>61.95</v>
      </c>
      <c r="J400" s="19">
        <f>VLOOKUP($A400,'MG Universe'!$A$2:$R$9993,10)</f>
        <v>2.0733000000000001</v>
      </c>
      <c r="K400" s="86">
        <f>VLOOKUP($A400,'MG Universe'!$A$2:$R$9993,11)</f>
        <v>34.799999999999997</v>
      </c>
      <c r="L400" s="19">
        <f>VLOOKUP($A400,'MG Universe'!$A$2:$R$9993,12)</f>
        <v>1.9699999999999999E-2</v>
      </c>
      <c r="M400" s="87">
        <f>VLOOKUP($A400,'MG Universe'!$A$2:$R$9993,13)</f>
        <v>0.6</v>
      </c>
      <c r="N400" s="88">
        <f>VLOOKUP($A400,'MG Universe'!$A$2:$R$9993,14)</f>
        <v>0.72</v>
      </c>
      <c r="O400" s="18">
        <f>VLOOKUP($A400,'MG Universe'!$A$2:$R$9993,15)</f>
        <v>-34.07</v>
      </c>
      <c r="P400" s="19">
        <f>VLOOKUP($A400,'MG Universe'!$A$2:$R$9993,16)</f>
        <v>0.13150000000000001</v>
      </c>
      <c r="Q400" s="89">
        <f>VLOOKUP($A400,'MG Universe'!$A$2:$R$9993,17)</f>
        <v>14</v>
      </c>
      <c r="R400" s="18">
        <f>VLOOKUP($A400,'MG Universe'!$A$2:$R$9993,18)</f>
        <v>29.79</v>
      </c>
    </row>
    <row r="401" spans="1:18" x14ac:dyDescent="0.55000000000000004">
      <c r="A401" s="15" t="s">
        <v>903</v>
      </c>
      <c r="B401" s="127" t="str">
        <f>VLOOKUP($A401,'MG Universe'!$A$2:$R$9993,2)</f>
        <v>Raytheon Company</v>
      </c>
      <c r="C401" s="15" t="str">
        <f>VLOOKUP($A401,'MG Universe'!$A$2:$R$9993,3)</f>
        <v>C</v>
      </c>
      <c r="D401" s="15" t="str">
        <f>VLOOKUP($A401,'MG Universe'!$A$2:$R$9993,4)</f>
        <v>E</v>
      </c>
      <c r="E401" s="15" t="str">
        <f>VLOOKUP($A401,'MG Universe'!$A$2:$R$9993,5)</f>
        <v>O</v>
      </c>
      <c r="F401" s="16" t="str">
        <f>VLOOKUP($A401,'MG Universe'!$A$2:$R$9993,6)</f>
        <v>EO</v>
      </c>
      <c r="G401" s="85">
        <f>VLOOKUP($A401,'MG Universe'!$A$2:$R$9993,7)</f>
        <v>42607</v>
      </c>
      <c r="H401" s="18">
        <f>VLOOKUP($A401,'MG Universe'!$A$2:$R$9993,8)</f>
        <v>125.83</v>
      </c>
      <c r="I401" s="18">
        <f>VLOOKUP($A401,'MG Universe'!$A$2:$R$9993,9)</f>
        <v>154.15</v>
      </c>
      <c r="J401" s="19">
        <f>VLOOKUP($A401,'MG Universe'!$A$2:$R$9993,10)</f>
        <v>1.2251000000000001</v>
      </c>
      <c r="K401" s="86">
        <f>VLOOKUP($A401,'MG Universe'!$A$2:$R$9993,11)</f>
        <v>22.44</v>
      </c>
      <c r="L401" s="19">
        <f>VLOOKUP($A401,'MG Universe'!$A$2:$R$9993,12)</f>
        <v>1.8200000000000001E-2</v>
      </c>
      <c r="M401" s="87">
        <f>VLOOKUP($A401,'MG Universe'!$A$2:$R$9993,13)</f>
        <v>0.7</v>
      </c>
      <c r="N401" s="88">
        <f>VLOOKUP($A401,'MG Universe'!$A$2:$R$9993,14)</f>
        <v>1.64</v>
      </c>
      <c r="O401" s="18">
        <f>VLOOKUP($A401,'MG Universe'!$A$2:$R$9993,15)</f>
        <v>-30.01</v>
      </c>
      <c r="P401" s="19">
        <f>VLOOKUP($A401,'MG Universe'!$A$2:$R$9993,16)</f>
        <v>6.9699999999999998E-2</v>
      </c>
      <c r="Q401" s="89">
        <f>VLOOKUP($A401,'MG Universe'!$A$2:$R$9993,17)</f>
        <v>12</v>
      </c>
      <c r="R401" s="18">
        <f>VLOOKUP($A401,'MG Universe'!$A$2:$R$9993,18)</f>
        <v>75.680000000000007</v>
      </c>
    </row>
    <row r="402" spans="1:18" x14ac:dyDescent="0.55000000000000004">
      <c r="A402" s="15" t="s">
        <v>905</v>
      </c>
      <c r="B402" s="127" t="str">
        <f>VLOOKUP($A402,'MG Universe'!$A$2:$R$9993,2)</f>
        <v>Starbucks Corporation</v>
      </c>
      <c r="C402" s="15" t="str">
        <f>VLOOKUP($A402,'MG Universe'!$A$2:$R$9993,3)</f>
        <v>D</v>
      </c>
      <c r="D402" s="15" t="str">
        <f>VLOOKUP($A402,'MG Universe'!$A$2:$R$9993,4)</f>
        <v>S</v>
      </c>
      <c r="E402" s="15" t="str">
        <f>VLOOKUP($A402,'MG Universe'!$A$2:$R$9993,5)</f>
        <v>F</v>
      </c>
      <c r="F402" s="16" t="str">
        <f>VLOOKUP($A402,'MG Universe'!$A$2:$R$9993,6)</f>
        <v>SF</v>
      </c>
      <c r="G402" s="85">
        <f>VLOOKUP($A402,'MG Universe'!$A$2:$R$9993,7)</f>
        <v>42551</v>
      </c>
      <c r="H402" s="18">
        <f>VLOOKUP($A402,'MG Universe'!$A$2:$R$9993,8)</f>
        <v>55.06</v>
      </c>
      <c r="I402" s="18">
        <f>VLOOKUP($A402,'MG Universe'!$A$2:$R$9993,9)</f>
        <v>56.87</v>
      </c>
      <c r="J402" s="19">
        <f>VLOOKUP($A402,'MG Universe'!$A$2:$R$9993,10)</f>
        <v>1.0328999999999999</v>
      </c>
      <c r="K402" s="86">
        <f>VLOOKUP($A402,'MG Universe'!$A$2:$R$9993,11)</f>
        <v>39.770000000000003</v>
      </c>
      <c r="L402" s="19">
        <f>VLOOKUP($A402,'MG Universe'!$A$2:$R$9993,12)</f>
        <v>1.2699999999999999E-2</v>
      </c>
      <c r="M402" s="87">
        <f>VLOOKUP($A402,'MG Universe'!$A$2:$R$9993,13)</f>
        <v>0.8</v>
      </c>
      <c r="N402" s="88">
        <f>VLOOKUP($A402,'MG Universe'!$A$2:$R$9993,14)</f>
        <v>0.89</v>
      </c>
      <c r="O402" s="18">
        <f>VLOOKUP($A402,'MG Universe'!$A$2:$R$9993,15)</f>
        <v>-2.38</v>
      </c>
      <c r="P402" s="19">
        <f>VLOOKUP($A402,'MG Universe'!$A$2:$R$9993,16)</f>
        <v>0.15629999999999999</v>
      </c>
      <c r="Q402" s="89">
        <f>VLOOKUP($A402,'MG Universe'!$A$2:$R$9993,17)</f>
        <v>7</v>
      </c>
      <c r="R402" s="18">
        <f>VLOOKUP($A402,'MG Universe'!$A$2:$R$9993,18)</f>
        <v>12</v>
      </c>
    </row>
    <row r="403" spans="1:18" x14ac:dyDescent="0.55000000000000004">
      <c r="A403" s="15" t="s">
        <v>907</v>
      </c>
      <c r="B403" s="127" t="str">
        <f>VLOOKUP($A403,'MG Universe'!$A$2:$R$9993,2)</f>
        <v>SCANA Corporation</v>
      </c>
      <c r="C403" s="15" t="str">
        <f>VLOOKUP($A403,'MG Universe'!$A$2:$R$9993,3)</f>
        <v>B</v>
      </c>
      <c r="D403" s="15" t="str">
        <f>VLOOKUP($A403,'MG Universe'!$A$2:$R$9993,4)</f>
        <v>D</v>
      </c>
      <c r="E403" s="15" t="str">
        <f>VLOOKUP($A403,'MG Universe'!$A$2:$R$9993,5)</f>
        <v>F</v>
      </c>
      <c r="F403" s="16" t="str">
        <f>VLOOKUP($A403,'MG Universe'!$A$2:$R$9993,6)</f>
        <v>DF</v>
      </c>
      <c r="G403" s="85">
        <f>VLOOKUP($A403,'MG Universe'!$A$2:$R$9993,7)</f>
        <v>42578</v>
      </c>
      <c r="H403" s="18">
        <f>VLOOKUP($A403,'MG Universe'!$A$2:$R$9993,8)</f>
        <v>78.25</v>
      </c>
      <c r="I403" s="18">
        <f>VLOOKUP($A403,'MG Universe'!$A$2:$R$9993,9)</f>
        <v>69.349999999999994</v>
      </c>
      <c r="J403" s="19">
        <f>VLOOKUP($A403,'MG Universe'!$A$2:$R$9993,10)</f>
        <v>0.88629999999999998</v>
      </c>
      <c r="K403" s="86">
        <f>VLOOKUP($A403,'MG Universe'!$A$2:$R$9993,11)</f>
        <v>16.96</v>
      </c>
      <c r="L403" s="19">
        <f>VLOOKUP($A403,'MG Universe'!$A$2:$R$9993,12)</f>
        <v>3.1899999999999998E-2</v>
      </c>
      <c r="M403" s="87">
        <f>VLOOKUP($A403,'MG Universe'!$A$2:$R$9993,13)</f>
        <v>0.2</v>
      </c>
      <c r="N403" s="88">
        <f>VLOOKUP($A403,'MG Universe'!$A$2:$R$9993,14)</f>
        <v>0.6</v>
      </c>
      <c r="O403" s="18">
        <f>VLOOKUP($A403,'MG Universe'!$A$2:$R$9993,15)</f>
        <v>-74.260000000000005</v>
      </c>
      <c r="P403" s="19">
        <f>VLOOKUP($A403,'MG Universe'!$A$2:$R$9993,16)</f>
        <v>4.2299999999999997E-2</v>
      </c>
      <c r="Q403" s="89">
        <f>VLOOKUP($A403,'MG Universe'!$A$2:$R$9993,17)</f>
        <v>17</v>
      </c>
      <c r="R403" s="18">
        <f>VLOOKUP($A403,'MG Universe'!$A$2:$R$9993,18)</f>
        <v>57.72</v>
      </c>
    </row>
    <row r="404" spans="1:18" x14ac:dyDescent="0.55000000000000004">
      <c r="A404" s="15" t="s">
        <v>909</v>
      </c>
      <c r="B404" s="127" t="str">
        <f>VLOOKUP($A404,'MG Universe'!$A$2:$R$9993,2)</f>
        <v>Charles Schwab Corp</v>
      </c>
      <c r="C404" s="15" t="str">
        <f>VLOOKUP($A404,'MG Universe'!$A$2:$R$9993,3)</f>
        <v>C-</v>
      </c>
      <c r="D404" s="15" t="str">
        <f>VLOOKUP($A404,'MG Universe'!$A$2:$R$9993,4)</f>
        <v>E</v>
      </c>
      <c r="E404" s="15" t="str">
        <f>VLOOKUP($A404,'MG Universe'!$A$2:$R$9993,5)</f>
        <v>O</v>
      </c>
      <c r="F404" s="16" t="str">
        <f>VLOOKUP($A404,'MG Universe'!$A$2:$R$9993,6)</f>
        <v>EO</v>
      </c>
      <c r="G404" s="85">
        <f>VLOOKUP($A404,'MG Universe'!$A$2:$R$9993,7)</f>
        <v>42599</v>
      </c>
      <c r="H404" s="18">
        <f>VLOOKUP($A404,'MG Universe'!$A$2:$R$9993,8)</f>
        <v>25.46</v>
      </c>
      <c r="I404" s="18">
        <f>VLOOKUP($A404,'MG Universe'!$A$2:$R$9993,9)</f>
        <v>40.409999999999997</v>
      </c>
      <c r="J404" s="19">
        <f>VLOOKUP($A404,'MG Universe'!$A$2:$R$9993,10)</f>
        <v>1.5871999999999999</v>
      </c>
      <c r="K404" s="86">
        <f>VLOOKUP($A404,'MG Universe'!$A$2:$R$9993,11)</f>
        <v>40.01</v>
      </c>
      <c r="L404" s="19">
        <f>VLOOKUP($A404,'MG Universe'!$A$2:$R$9993,12)</f>
        <v>6.1999999999999998E-3</v>
      </c>
      <c r="M404" s="87">
        <f>VLOOKUP($A404,'MG Universe'!$A$2:$R$9993,13)</f>
        <v>1.8</v>
      </c>
      <c r="N404" s="88" t="str">
        <f>VLOOKUP($A404,'MG Universe'!$A$2:$R$9993,14)</f>
        <v>N/A</v>
      </c>
      <c r="O404" s="18" t="str">
        <f>VLOOKUP($A404,'MG Universe'!$A$2:$R$9993,15)</f>
        <v>N/A</v>
      </c>
      <c r="P404" s="19">
        <f>VLOOKUP($A404,'MG Universe'!$A$2:$R$9993,16)</f>
        <v>0.1575</v>
      </c>
      <c r="Q404" s="89">
        <f>VLOOKUP($A404,'MG Universe'!$A$2:$R$9993,17)</f>
        <v>1</v>
      </c>
      <c r="R404" s="18">
        <f>VLOOKUP($A404,'MG Universe'!$A$2:$R$9993,18)</f>
        <v>16.170000000000002</v>
      </c>
    </row>
    <row r="405" spans="1:18" x14ac:dyDescent="0.55000000000000004">
      <c r="A405" s="15" t="s">
        <v>911</v>
      </c>
      <c r="B405" s="127" t="str">
        <f>VLOOKUP($A405,'MG Universe'!$A$2:$R$9993,2)</f>
        <v>Spectra Energy Corp.</v>
      </c>
      <c r="C405" s="15" t="str">
        <f>VLOOKUP($A405,'MG Universe'!$A$2:$R$9993,3)</f>
        <v>D+</v>
      </c>
      <c r="D405" s="15" t="str">
        <f>VLOOKUP($A405,'MG Universe'!$A$2:$R$9993,4)</f>
        <v>S</v>
      </c>
      <c r="E405" s="15" t="str">
        <f>VLOOKUP($A405,'MG Universe'!$A$2:$R$9993,5)</f>
        <v>O</v>
      </c>
      <c r="F405" s="16" t="str">
        <f>VLOOKUP($A405,'MG Universe'!$A$2:$R$9993,6)</f>
        <v>SO</v>
      </c>
      <c r="G405" s="85">
        <f>VLOOKUP($A405,'MG Universe'!$A$2:$R$9993,7)</f>
        <v>42546</v>
      </c>
      <c r="H405" s="18">
        <f>VLOOKUP($A405,'MG Universe'!$A$2:$R$9993,8)</f>
        <v>0</v>
      </c>
      <c r="I405" s="18">
        <f>VLOOKUP($A405,'MG Universe'!$A$2:$R$9993,9)</f>
        <v>40.68</v>
      </c>
      <c r="J405" s="19" t="str">
        <f>VLOOKUP($A405,'MG Universe'!$A$2:$R$9993,10)</f>
        <v>N/A</v>
      </c>
      <c r="K405" s="86">
        <f>VLOOKUP($A405,'MG Universe'!$A$2:$R$9993,11)</f>
        <v>38.74</v>
      </c>
      <c r="L405" s="19">
        <f>VLOOKUP($A405,'MG Universe'!$A$2:$R$9993,12)</f>
        <v>3.7400000000000003E-2</v>
      </c>
      <c r="M405" s="87">
        <f>VLOOKUP($A405,'MG Universe'!$A$2:$R$9993,13)</f>
        <v>0.5</v>
      </c>
      <c r="N405" s="88">
        <f>VLOOKUP($A405,'MG Universe'!$A$2:$R$9993,14)</f>
        <v>0.47</v>
      </c>
      <c r="O405" s="18">
        <f>VLOOKUP($A405,'MG Universe'!$A$2:$R$9993,15)</f>
        <v>-37.71</v>
      </c>
      <c r="P405" s="19">
        <f>VLOOKUP($A405,'MG Universe'!$A$2:$R$9993,16)</f>
        <v>0.1512</v>
      </c>
      <c r="Q405" s="89">
        <f>VLOOKUP($A405,'MG Universe'!$A$2:$R$9993,17)</f>
        <v>6</v>
      </c>
      <c r="R405" s="18">
        <f>VLOOKUP($A405,'MG Universe'!$A$2:$R$9993,18)</f>
        <v>15.65</v>
      </c>
    </row>
    <row r="406" spans="1:18" x14ac:dyDescent="0.55000000000000004">
      <c r="A406" s="15" t="s">
        <v>913</v>
      </c>
      <c r="B406" s="127" t="str">
        <f>VLOOKUP($A406,'MG Universe'!$A$2:$R$9993,2)</f>
        <v>Sealed Air Corp</v>
      </c>
      <c r="C406" s="15" t="str">
        <f>VLOOKUP($A406,'MG Universe'!$A$2:$R$9993,3)</f>
        <v>F</v>
      </c>
      <c r="D406" s="15" t="str">
        <f>VLOOKUP($A406,'MG Universe'!$A$2:$R$9993,4)</f>
        <v>S</v>
      </c>
      <c r="E406" s="15" t="str">
        <f>VLOOKUP($A406,'MG Universe'!$A$2:$R$9993,5)</f>
        <v>O</v>
      </c>
      <c r="F406" s="16" t="str">
        <f>VLOOKUP($A406,'MG Universe'!$A$2:$R$9993,6)</f>
        <v>SO</v>
      </c>
      <c r="G406" s="85">
        <f>VLOOKUP($A406,'MG Universe'!$A$2:$R$9993,7)</f>
        <v>42706</v>
      </c>
      <c r="H406" s="18">
        <f>VLOOKUP($A406,'MG Universe'!$A$2:$R$9993,8)</f>
        <v>39.19</v>
      </c>
      <c r="I406" s="18">
        <f>VLOOKUP($A406,'MG Universe'!$A$2:$R$9993,9)</f>
        <v>46.48</v>
      </c>
      <c r="J406" s="19">
        <f>VLOOKUP($A406,'MG Universe'!$A$2:$R$9993,10)</f>
        <v>1.1859999999999999</v>
      </c>
      <c r="K406" s="86">
        <f>VLOOKUP($A406,'MG Universe'!$A$2:$R$9993,11)</f>
        <v>45.57</v>
      </c>
      <c r="L406" s="19">
        <f>VLOOKUP($A406,'MG Universe'!$A$2:$R$9993,12)</f>
        <v>1.2500000000000001E-2</v>
      </c>
      <c r="M406" s="87">
        <f>VLOOKUP($A406,'MG Universe'!$A$2:$R$9993,13)</f>
        <v>1.3</v>
      </c>
      <c r="N406" s="88">
        <f>VLOOKUP($A406,'MG Universe'!$A$2:$R$9993,14)</f>
        <v>1.04</v>
      </c>
      <c r="O406" s="18">
        <f>VLOOKUP($A406,'MG Universe'!$A$2:$R$9993,15)</f>
        <v>-23.78</v>
      </c>
      <c r="P406" s="19">
        <f>VLOOKUP($A406,'MG Universe'!$A$2:$R$9993,16)</f>
        <v>0.18529999999999999</v>
      </c>
      <c r="Q406" s="89">
        <f>VLOOKUP($A406,'MG Universe'!$A$2:$R$9993,17)</f>
        <v>1</v>
      </c>
      <c r="R406" s="18">
        <f>VLOOKUP($A406,'MG Universe'!$A$2:$R$9993,18)</f>
        <v>12.09</v>
      </c>
    </row>
    <row r="407" spans="1:18" x14ac:dyDescent="0.55000000000000004">
      <c r="A407" s="15" t="s">
        <v>915</v>
      </c>
      <c r="B407" s="127" t="str">
        <f>VLOOKUP($A407,'MG Universe'!$A$2:$R$9993,2)</f>
        <v>Sherwin-Williams Co</v>
      </c>
      <c r="C407" s="15" t="str">
        <f>VLOOKUP($A407,'MG Universe'!$A$2:$R$9993,3)</f>
        <v>C-</v>
      </c>
      <c r="D407" s="15" t="str">
        <f>VLOOKUP($A407,'MG Universe'!$A$2:$R$9993,4)</f>
        <v>S</v>
      </c>
      <c r="E407" s="15" t="str">
        <f>VLOOKUP($A407,'MG Universe'!$A$2:$R$9993,5)</f>
        <v>F</v>
      </c>
      <c r="F407" s="16" t="str">
        <f>VLOOKUP($A407,'MG Universe'!$A$2:$R$9993,6)</f>
        <v>SF</v>
      </c>
      <c r="G407" s="85">
        <f>VLOOKUP($A407,'MG Universe'!$A$2:$R$9993,7)</f>
        <v>42563</v>
      </c>
      <c r="H407" s="18">
        <f>VLOOKUP($A407,'MG Universe'!$A$2:$R$9993,8)</f>
        <v>386.46</v>
      </c>
      <c r="I407" s="18">
        <f>VLOOKUP($A407,'MG Universe'!$A$2:$R$9993,9)</f>
        <v>308.54000000000002</v>
      </c>
      <c r="J407" s="19">
        <f>VLOOKUP($A407,'MG Universe'!$A$2:$R$9993,10)</f>
        <v>0.7984</v>
      </c>
      <c r="K407" s="86">
        <f>VLOOKUP($A407,'MG Universe'!$A$2:$R$9993,11)</f>
        <v>30.73</v>
      </c>
      <c r="L407" s="19">
        <f>VLOOKUP($A407,'MG Universe'!$A$2:$R$9993,12)</f>
        <v>9.1999999999999998E-3</v>
      </c>
      <c r="M407" s="87">
        <f>VLOOKUP($A407,'MG Universe'!$A$2:$R$9993,13)</f>
        <v>1</v>
      </c>
      <c r="N407" s="88">
        <f>VLOOKUP($A407,'MG Universe'!$A$2:$R$9993,14)</f>
        <v>1.28</v>
      </c>
      <c r="O407" s="18">
        <f>VLOOKUP($A407,'MG Universe'!$A$2:$R$9993,15)</f>
        <v>-22.97</v>
      </c>
      <c r="P407" s="19">
        <f>VLOOKUP($A407,'MG Universe'!$A$2:$R$9993,16)</f>
        <v>0.11119999999999999</v>
      </c>
      <c r="Q407" s="89">
        <f>VLOOKUP($A407,'MG Universe'!$A$2:$R$9993,17)</f>
        <v>20</v>
      </c>
      <c r="R407" s="18">
        <f>VLOOKUP($A407,'MG Universe'!$A$2:$R$9993,18)</f>
        <v>53.62</v>
      </c>
    </row>
    <row r="408" spans="1:18" x14ac:dyDescent="0.55000000000000004">
      <c r="A408" s="15" t="s">
        <v>1368</v>
      </c>
      <c r="B408" s="127" t="str">
        <f>VLOOKUP($A408,'MG Universe'!$A$2:$R$9993,2)</f>
        <v>Signet Jewelers Ltd.</v>
      </c>
      <c r="C408" s="15" t="str">
        <f>VLOOKUP($A408,'MG Universe'!$A$2:$R$9993,3)</f>
        <v>B+</v>
      </c>
      <c r="D408" s="15" t="str">
        <f>VLOOKUP($A408,'MG Universe'!$A$2:$R$9993,4)</f>
        <v>E</v>
      </c>
      <c r="E408" s="15" t="str">
        <f>VLOOKUP($A408,'MG Universe'!$A$2:$R$9993,5)</f>
        <v>U</v>
      </c>
      <c r="F408" s="16" t="str">
        <f>VLOOKUP($A408,'MG Universe'!$A$2:$R$9993,6)</f>
        <v>EU</v>
      </c>
      <c r="G408" s="85">
        <f>VLOOKUP($A408,'MG Universe'!$A$2:$R$9993,7)</f>
        <v>42744</v>
      </c>
      <c r="H408" s="18">
        <f>VLOOKUP($A408,'MG Universe'!$A$2:$R$9993,8)</f>
        <v>222.15</v>
      </c>
      <c r="I408" s="18">
        <f>VLOOKUP($A408,'MG Universe'!$A$2:$R$9993,9)</f>
        <v>63.59</v>
      </c>
      <c r="J408" s="19">
        <f>VLOOKUP($A408,'MG Universe'!$A$2:$R$9993,10)</f>
        <v>0.28620000000000001</v>
      </c>
      <c r="K408" s="86">
        <f>VLOOKUP($A408,'MG Universe'!$A$2:$R$9993,11)</f>
        <v>11.02</v>
      </c>
      <c r="L408" s="19">
        <f>VLOOKUP($A408,'MG Universe'!$A$2:$R$9993,12)</f>
        <v>1.5699999999999999E-2</v>
      </c>
      <c r="M408" s="87">
        <f>VLOOKUP($A408,'MG Universe'!$A$2:$R$9993,13)</f>
        <v>1.2</v>
      </c>
      <c r="N408" s="88">
        <f>VLOOKUP($A408,'MG Universe'!$A$2:$R$9993,14)</f>
        <v>3.41</v>
      </c>
      <c r="O408" s="18">
        <f>VLOOKUP($A408,'MG Universe'!$A$2:$R$9993,15)</f>
        <v>4.0599999999999996</v>
      </c>
      <c r="P408" s="19">
        <f>VLOOKUP($A408,'MG Universe'!$A$2:$R$9993,16)</f>
        <v>1.26E-2</v>
      </c>
      <c r="Q408" s="89">
        <f>VLOOKUP($A408,'MG Universe'!$A$2:$R$9993,17)</f>
        <v>6</v>
      </c>
      <c r="R408" s="18">
        <f>VLOOKUP($A408,'MG Universe'!$A$2:$R$9993,18)</f>
        <v>71.41</v>
      </c>
    </row>
    <row r="409" spans="1:18" x14ac:dyDescent="0.55000000000000004">
      <c r="A409" s="15" t="s">
        <v>917</v>
      </c>
      <c r="B409" s="127" t="str">
        <f>VLOOKUP($A409,'MG Universe'!$A$2:$R$9993,2)</f>
        <v>J M Smucker Co</v>
      </c>
      <c r="C409" s="15" t="str">
        <f>VLOOKUP($A409,'MG Universe'!$A$2:$R$9993,3)</f>
        <v>D</v>
      </c>
      <c r="D409" s="15" t="str">
        <f>VLOOKUP($A409,'MG Universe'!$A$2:$R$9993,4)</f>
        <v>S</v>
      </c>
      <c r="E409" s="15" t="str">
        <f>VLOOKUP($A409,'MG Universe'!$A$2:$R$9993,5)</f>
        <v>O</v>
      </c>
      <c r="F409" s="16" t="str">
        <f>VLOOKUP($A409,'MG Universe'!$A$2:$R$9993,6)</f>
        <v>SO</v>
      </c>
      <c r="G409" s="85">
        <f>VLOOKUP($A409,'MG Universe'!$A$2:$R$9993,7)</f>
        <v>42779</v>
      </c>
      <c r="H409" s="18">
        <f>VLOOKUP($A409,'MG Universe'!$A$2:$R$9993,8)</f>
        <v>88.44</v>
      </c>
      <c r="I409" s="18">
        <f>VLOOKUP($A409,'MG Universe'!$A$2:$R$9993,9)</f>
        <v>141.72999999999999</v>
      </c>
      <c r="J409" s="19">
        <f>VLOOKUP($A409,'MG Universe'!$A$2:$R$9993,10)</f>
        <v>1.6026</v>
      </c>
      <c r="K409" s="86">
        <f>VLOOKUP($A409,'MG Universe'!$A$2:$R$9993,11)</f>
        <v>26.05</v>
      </c>
      <c r="L409" s="19">
        <f>VLOOKUP($A409,'MG Universe'!$A$2:$R$9993,12)</f>
        <v>1.95E-2</v>
      </c>
      <c r="M409" s="87">
        <f>VLOOKUP($A409,'MG Universe'!$A$2:$R$9993,13)</f>
        <v>0.5</v>
      </c>
      <c r="N409" s="88">
        <f>VLOOKUP($A409,'MG Universe'!$A$2:$R$9993,14)</f>
        <v>1.38</v>
      </c>
      <c r="O409" s="18">
        <f>VLOOKUP($A409,'MG Universe'!$A$2:$R$9993,15)</f>
        <v>-60.97</v>
      </c>
      <c r="P409" s="19">
        <f>VLOOKUP($A409,'MG Universe'!$A$2:$R$9993,16)</f>
        <v>8.7800000000000003E-2</v>
      </c>
      <c r="Q409" s="89">
        <f>VLOOKUP($A409,'MG Universe'!$A$2:$R$9993,17)</f>
        <v>15</v>
      </c>
      <c r="R409" s="18">
        <f>VLOOKUP($A409,'MG Universe'!$A$2:$R$9993,18)</f>
        <v>95.26</v>
      </c>
    </row>
    <row r="410" spans="1:18" x14ac:dyDescent="0.55000000000000004">
      <c r="A410" s="15" t="s">
        <v>919</v>
      </c>
      <c r="B410" s="127" t="str">
        <f>VLOOKUP($A410,'MG Universe'!$A$2:$R$9993,2)</f>
        <v>Schlumberger Limited.</v>
      </c>
      <c r="C410" s="15" t="str">
        <f>VLOOKUP($A410,'MG Universe'!$A$2:$R$9993,3)</f>
        <v>D+</v>
      </c>
      <c r="D410" s="15" t="str">
        <f>VLOOKUP($A410,'MG Universe'!$A$2:$R$9993,4)</f>
        <v>S</v>
      </c>
      <c r="E410" s="15" t="str">
        <f>VLOOKUP($A410,'MG Universe'!$A$2:$R$9993,5)</f>
        <v>O</v>
      </c>
      <c r="F410" s="16" t="str">
        <f>VLOOKUP($A410,'MG Universe'!$A$2:$R$9993,6)</f>
        <v>SO</v>
      </c>
      <c r="G410" s="85">
        <f>VLOOKUP($A410,'MG Universe'!$A$2:$R$9993,7)</f>
        <v>42404</v>
      </c>
      <c r="H410" s="18">
        <f>VLOOKUP($A410,'MG Universe'!$A$2:$R$9993,8)</f>
        <v>3.92</v>
      </c>
      <c r="I410" s="18">
        <f>VLOOKUP($A410,'MG Universe'!$A$2:$R$9993,9)</f>
        <v>80.36</v>
      </c>
      <c r="J410" s="19">
        <f>VLOOKUP($A410,'MG Universe'!$A$2:$R$9993,10)</f>
        <v>20.5</v>
      </c>
      <c r="K410" s="86">
        <f>VLOOKUP($A410,'MG Universe'!$A$2:$R$9993,11)</f>
        <v>28.7</v>
      </c>
      <c r="L410" s="19">
        <f>VLOOKUP($A410,'MG Universe'!$A$2:$R$9993,12)</f>
        <v>2.4899999999999999E-2</v>
      </c>
      <c r="M410" s="87">
        <f>VLOOKUP($A410,'MG Universe'!$A$2:$R$9993,13)</f>
        <v>1.1000000000000001</v>
      </c>
      <c r="N410" s="88">
        <f>VLOOKUP($A410,'MG Universe'!$A$2:$R$9993,14)</f>
        <v>1.91</v>
      </c>
      <c r="O410" s="18">
        <f>VLOOKUP($A410,'MG Universe'!$A$2:$R$9993,15)</f>
        <v>-4.33</v>
      </c>
      <c r="P410" s="19">
        <f>VLOOKUP($A410,'MG Universe'!$A$2:$R$9993,16)</f>
        <v>0.10100000000000001</v>
      </c>
      <c r="Q410" s="89">
        <f>VLOOKUP($A410,'MG Universe'!$A$2:$R$9993,17)</f>
        <v>0</v>
      </c>
      <c r="R410" s="18">
        <f>VLOOKUP($A410,'MG Universe'!$A$2:$R$9993,18)</f>
        <v>33.42</v>
      </c>
    </row>
    <row r="411" spans="1:18" x14ac:dyDescent="0.55000000000000004">
      <c r="A411" s="15" t="s">
        <v>921</v>
      </c>
      <c r="B411" s="127" t="str">
        <f>VLOOKUP($A411,'MG Universe'!$A$2:$R$9993,2)</f>
        <v>SL Green Realty Corp</v>
      </c>
      <c r="C411" s="15" t="str">
        <f>VLOOKUP($A411,'MG Universe'!$A$2:$R$9993,3)</f>
        <v>D+</v>
      </c>
      <c r="D411" s="15" t="str">
        <f>VLOOKUP($A411,'MG Universe'!$A$2:$R$9993,4)</f>
        <v>S</v>
      </c>
      <c r="E411" s="15" t="str">
        <f>VLOOKUP($A411,'MG Universe'!$A$2:$R$9993,5)</f>
        <v>O</v>
      </c>
      <c r="F411" s="16" t="str">
        <f>VLOOKUP($A411,'MG Universe'!$A$2:$R$9993,6)</f>
        <v>SO</v>
      </c>
      <c r="G411" s="85">
        <f>VLOOKUP($A411,'MG Universe'!$A$2:$R$9993,7)</f>
        <v>42612</v>
      </c>
      <c r="H411" s="18">
        <f>VLOOKUP($A411,'MG Universe'!$A$2:$R$9993,8)</f>
        <v>23.88</v>
      </c>
      <c r="I411" s="18">
        <f>VLOOKUP($A411,'MG Universe'!$A$2:$R$9993,9)</f>
        <v>112.68</v>
      </c>
      <c r="J411" s="19">
        <f>VLOOKUP($A411,'MG Universe'!$A$2:$R$9993,10)</f>
        <v>4.7186000000000003</v>
      </c>
      <c r="K411" s="86">
        <f>VLOOKUP($A411,'MG Universe'!$A$2:$R$9993,11)</f>
        <v>32.19</v>
      </c>
      <c r="L411" s="19">
        <f>VLOOKUP($A411,'MG Universe'!$A$2:$R$9993,12)</f>
        <v>2.4500000000000001E-2</v>
      </c>
      <c r="M411" s="87">
        <f>VLOOKUP($A411,'MG Universe'!$A$2:$R$9993,13)</f>
        <v>1.2</v>
      </c>
      <c r="N411" s="88">
        <f>VLOOKUP($A411,'MG Universe'!$A$2:$R$9993,14)</f>
        <v>2.21</v>
      </c>
      <c r="O411" s="18">
        <f>VLOOKUP($A411,'MG Universe'!$A$2:$R$9993,15)</f>
        <v>-87.69</v>
      </c>
      <c r="P411" s="19">
        <f>VLOOKUP($A411,'MG Universe'!$A$2:$R$9993,16)</f>
        <v>0.11849999999999999</v>
      </c>
      <c r="Q411" s="89">
        <f>VLOOKUP($A411,'MG Universe'!$A$2:$R$9993,17)</f>
        <v>6</v>
      </c>
      <c r="R411" s="18">
        <f>VLOOKUP($A411,'MG Universe'!$A$2:$R$9993,18)</f>
        <v>83.97</v>
      </c>
    </row>
    <row r="412" spans="1:18" x14ac:dyDescent="0.55000000000000004">
      <c r="A412" s="15" t="s">
        <v>927</v>
      </c>
      <c r="B412" s="127" t="str">
        <f>VLOOKUP($A412,'MG Universe'!$A$2:$R$9993,2)</f>
        <v>Snap-on Incorporated</v>
      </c>
      <c r="C412" s="15" t="str">
        <f>VLOOKUP($A412,'MG Universe'!$A$2:$R$9993,3)</f>
        <v>B-</v>
      </c>
      <c r="D412" s="15" t="str">
        <f>VLOOKUP($A412,'MG Universe'!$A$2:$R$9993,4)</f>
        <v>E</v>
      </c>
      <c r="E412" s="15" t="str">
        <f>VLOOKUP($A412,'MG Universe'!$A$2:$R$9993,5)</f>
        <v>U</v>
      </c>
      <c r="F412" s="16" t="str">
        <f>VLOOKUP($A412,'MG Universe'!$A$2:$R$9993,6)</f>
        <v>EU</v>
      </c>
      <c r="G412" s="85">
        <f>VLOOKUP($A412,'MG Universe'!$A$2:$R$9993,7)</f>
        <v>42779</v>
      </c>
      <c r="H412" s="18">
        <f>VLOOKUP($A412,'MG Universe'!$A$2:$R$9993,8)</f>
        <v>273.83999999999997</v>
      </c>
      <c r="I412" s="18">
        <f>VLOOKUP($A412,'MG Universe'!$A$2:$R$9993,9)</f>
        <v>169.67</v>
      </c>
      <c r="J412" s="19">
        <f>VLOOKUP($A412,'MG Universe'!$A$2:$R$9993,10)</f>
        <v>0.61960000000000004</v>
      </c>
      <c r="K412" s="86">
        <f>VLOOKUP($A412,'MG Universe'!$A$2:$R$9993,11)</f>
        <v>19.62</v>
      </c>
      <c r="L412" s="19">
        <f>VLOOKUP($A412,'MG Universe'!$A$2:$R$9993,12)</f>
        <v>1.4999999999999999E-2</v>
      </c>
      <c r="M412" s="87">
        <f>VLOOKUP($A412,'MG Universe'!$A$2:$R$9993,13)</f>
        <v>1.1000000000000001</v>
      </c>
      <c r="N412" s="88">
        <f>VLOOKUP($A412,'MG Universe'!$A$2:$R$9993,14)</f>
        <v>1.9</v>
      </c>
      <c r="O412" s="18">
        <f>VLOOKUP($A412,'MG Universe'!$A$2:$R$9993,15)</f>
        <v>-3.74</v>
      </c>
      <c r="P412" s="19">
        <f>VLOOKUP($A412,'MG Universe'!$A$2:$R$9993,16)</f>
        <v>5.5599999999999997E-2</v>
      </c>
      <c r="Q412" s="89">
        <f>VLOOKUP($A412,'MG Universe'!$A$2:$R$9993,17)</f>
        <v>8</v>
      </c>
      <c r="R412" s="18">
        <f>VLOOKUP($A412,'MG Universe'!$A$2:$R$9993,18)</f>
        <v>99.22</v>
      </c>
    </row>
    <row r="413" spans="1:18" x14ac:dyDescent="0.55000000000000004">
      <c r="A413" s="15" t="s">
        <v>929</v>
      </c>
      <c r="B413" s="127" t="str">
        <f>VLOOKUP($A413,'MG Universe'!$A$2:$R$9993,2)</f>
        <v>Scripps Networks Interactive, Inc.</v>
      </c>
      <c r="C413" s="15" t="str">
        <f>VLOOKUP($A413,'MG Universe'!$A$2:$R$9993,3)</f>
        <v>B-</v>
      </c>
      <c r="D413" s="15" t="str">
        <f>VLOOKUP($A413,'MG Universe'!$A$2:$R$9993,4)</f>
        <v>E</v>
      </c>
      <c r="E413" s="15" t="str">
        <f>VLOOKUP($A413,'MG Universe'!$A$2:$R$9993,5)</f>
        <v>U</v>
      </c>
      <c r="F413" s="16" t="str">
        <f>VLOOKUP($A413,'MG Universe'!$A$2:$R$9993,6)</f>
        <v>EU</v>
      </c>
      <c r="G413" s="85">
        <f>VLOOKUP($A413,'MG Universe'!$A$2:$R$9993,7)</f>
        <v>42582</v>
      </c>
      <c r="H413" s="18">
        <f>VLOOKUP($A413,'MG Universe'!$A$2:$R$9993,8)</f>
        <v>107.77</v>
      </c>
      <c r="I413" s="18">
        <f>VLOOKUP($A413,'MG Universe'!$A$2:$R$9993,9)</f>
        <v>80.77</v>
      </c>
      <c r="J413" s="19">
        <f>VLOOKUP($A413,'MG Universe'!$A$2:$R$9993,10)</f>
        <v>0.74950000000000006</v>
      </c>
      <c r="K413" s="86">
        <f>VLOOKUP($A413,'MG Universe'!$A$2:$R$9993,11)</f>
        <v>18.32</v>
      </c>
      <c r="L413" s="19">
        <f>VLOOKUP($A413,'MG Universe'!$A$2:$R$9993,12)</f>
        <v>1.1599999999999999E-2</v>
      </c>
      <c r="M413" s="87">
        <f>VLOOKUP($A413,'MG Universe'!$A$2:$R$9993,13)</f>
        <v>1.2</v>
      </c>
      <c r="N413" s="88">
        <f>VLOOKUP($A413,'MG Universe'!$A$2:$R$9993,14)</f>
        <v>1.57</v>
      </c>
      <c r="O413" s="18">
        <f>VLOOKUP($A413,'MG Universe'!$A$2:$R$9993,15)</f>
        <v>-24.19</v>
      </c>
      <c r="P413" s="19">
        <f>VLOOKUP($A413,'MG Universe'!$A$2:$R$9993,16)</f>
        <v>4.9099999999999998E-2</v>
      </c>
      <c r="Q413" s="89">
        <f>VLOOKUP($A413,'MG Universe'!$A$2:$R$9993,17)</f>
        <v>6</v>
      </c>
      <c r="R413" s="18">
        <f>VLOOKUP($A413,'MG Universe'!$A$2:$R$9993,18)</f>
        <v>40</v>
      </c>
    </row>
    <row r="414" spans="1:18" x14ac:dyDescent="0.55000000000000004">
      <c r="A414" s="15" t="s">
        <v>46</v>
      </c>
      <c r="B414" s="127" t="str">
        <f>VLOOKUP($A414,'MG Universe'!$A$2:$R$9993,2)</f>
        <v>Southern Co</v>
      </c>
      <c r="C414" s="15" t="str">
        <f>VLOOKUP($A414,'MG Universe'!$A$2:$R$9993,3)</f>
        <v>D+</v>
      </c>
      <c r="D414" s="15" t="str">
        <f>VLOOKUP($A414,'MG Universe'!$A$2:$R$9993,4)</f>
        <v>S</v>
      </c>
      <c r="E414" s="15" t="str">
        <f>VLOOKUP($A414,'MG Universe'!$A$2:$R$9993,5)</f>
        <v>O</v>
      </c>
      <c r="F414" s="16" t="str">
        <f>VLOOKUP($A414,'MG Universe'!$A$2:$R$9993,6)</f>
        <v>SO</v>
      </c>
      <c r="G414" s="85">
        <f>VLOOKUP($A414,'MG Universe'!$A$2:$R$9993,7)</f>
        <v>42549</v>
      </c>
      <c r="H414" s="18">
        <f>VLOOKUP($A414,'MG Universe'!$A$2:$R$9993,8)</f>
        <v>21.12</v>
      </c>
      <c r="I414" s="18">
        <f>VLOOKUP($A414,'MG Universe'!$A$2:$R$9993,9)</f>
        <v>50.82</v>
      </c>
      <c r="J414" s="19">
        <f>VLOOKUP($A414,'MG Universe'!$A$2:$R$9993,10)</f>
        <v>2.4062999999999999</v>
      </c>
      <c r="K414" s="86">
        <f>VLOOKUP($A414,'MG Universe'!$A$2:$R$9993,11)</f>
        <v>20.57</v>
      </c>
      <c r="L414" s="19">
        <f>VLOOKUP($A414,'MG Universe'!$A$2:$R$9993,12)</f>
        <v>4.2700000000000002E-2</v>
      </c>
      <c r="M414" s="87">
        <f>VLOOKUP($A414,'MG Universe'!$A$2:$R$9993,13)</f>
        <v>0.1</v>
      </c>
      <c r="N414" s="88">
        <f>VLOOKUP($A414,'MG Universe'!$A$2:$R$9993,14)</f>
        <v>0.7</v>
      </c>
      <c r="O414" s="18">
        <f>VLOOKUP($A414,'MG Universe'!$A$2:$R$9993,15)</f>
        <v>-56.92</v>
      </c>
      <c r="P414" s="19">
        <f>VLOOKUP($A414,'MG Universe'!$A$2:$R$9993,16)</f>
        <v>6.0400000000000002E-2</v>
      </c>
      <c r="Q414" s="89">
        <f>VLOOKUP($A414,'MG Universe'!$A$2:$R$9993,17)</f>
        <v>15</v>
      </c>
      <c r="R414" s="18">
        <f>VLOOKUP($A414,'MG Universe'!$A$2:$R$9993,18)</f>
        <v>37.43</v>
      </c>
    </row>
    <row r="415" spans="1:18" x14ac:dyDescent="0.55000000000000004">
      <c r="A415" s="15" t="s">
        <v>932</v>
      </c>
      <c r="B415" s="127" t="str">
        <f>VLOOKUP($A415,'MG Universe'!$A$2:$R$9993,2)</f>
        <v>Simon Property Group Inc</v>
      </c>
      <c r="C415" s="15" t="str">
        <f>VLOOKUP($A415,'MG Universe'!$A$2:$R$9993,3)</f>
        <v>C</v>
      </c>
      <c r="D415" s="15" t="str">
        <f>VLOOKUP($A415,'MG Universe'!$A$2:$R$9993,4)</f>
        <v>S</v>
      </c>
      <c r="E415" s="15" t="str">
        <f>VLOOKUP($A415,'MG Universe'!$A$2:$R$9993,5)</f>
        <v>U</v>
      </c>
      <c r="F415" s="16" t="str">
        <f>VLOOKUP($A415,'MG Universe'!$A$2:$R$9993,6)</f>
        <v>SU</v>
      </c>
      <c r="G415" s="85">
        <f>VLOOKUP($A415,'MG Universe'!$A$2:$R$9993,7)</f>
        <v>42533</v>
      </c>
      <c r="H415" s="18">
        <f>VLOOKUP($A415,'MG Universe'!$A$2:$R$9993,8)</f>
        <v>266.75</v>
      </c>
      <c r="I415" s="18">
        <f>VLOOKUP($A415,'MG Universe'!$A$2:$R$9993,9)</f>
        <v>184.4</v>
      </c>
      <c r="J415" s="19">
        <f>VLOOKUP($A415,'MG Universe'!$A$2:$R$9993,10)</f>
        <v>0.69130000000000003</v>
      </c>
      <c r="K415" s="86">
        <f>VLOOKUP($A415,'MG Universe'!$A$2:$R$9993,11)</f>
        <v>26.61</v>
      </c>
      <c r="L415" s="19">
        <f>VLOOKUP($A415,'MG Universe'!$A$2:$R$9993,12)</f>
        <v>3.39E-2</v>
      </c>
      <c r="M415" s="87">
        <f>VLOOKUP($A415,'MG Universe'!$A$2:$R$9993,13)</f>
        <v>0.6</v>
      </c>
      <c r="N415" s="88">
        <f>VLOOKUP($A415,'MG Universe'!$A$2:$R$9993,14)</f>
        <v>1.18</v>
      </c>
      <c r="O415" s="18">
        <f>VLOOKUP($A415,'MG Universe'!$A$2:$R$9993,15)</f>
        <v>-82.19</v>
      </c>
      <c r="P415" s="19">
        <f>VLOOKUP($A415,'MG Universe'!$A$2:$R$9993,16)</f>
        <v>9.0499999999999997E-2</v>
      </c>
      <c r="Q415" s="89">
        <f>VLOOKUP($A415,'MG Universe'!$A$2:$R$9993,17)</f>
        <v>6</v>
      </c>
      <c r="R415" s="18">
        <f>VLOOKUP($A415,'MG Universe'!$A$2:$R$9993,18)</f>
        <v>59.56</v>
      </c>
    </row>
    <row r="416" spans="1:18" x14ac:dyDescent="0.55000000000000004">
      <c r="A416" s="15" t="s">
        <v>1564</v>
      </c>
      <c r="B416" s="127" t="str">
        <f>VLOOKUP($A416,'MG Universe'!$A$2:$R$9993,2)</f>
        <v>S&amp;P Global Inc</v>
      </c>
      <c r="C416" s="15" t="str">
        <f>VLOOKUP($A416,'MG Universe'!$A$2:$R$9993,3)</f>
        <v>C-</v>
      </c>
      <c r="D416" s="15" t="str">
        <f>VLOOKUP($A416,'MG Universe'!$A$2:$R$9993,4)</f>
        <v>S</v>
      </c>
      <c r="E416" s="15" t="str">
        <f>VLOOKUP($A416,'MG Universe'!$A$2:$R$9993,5)</f>
        <v>F</v>
      </c>
      <c r="F416" s="16" t="str">
        <f>VLOOKUP($A416,'MG Universe'!$A$2:$R$9993,6)</f>
        <v>SF</v>
      </c>
      <c r="G416" s="85">
        <f>VLOOKUP($A416,'MG Universe'!$A$2:$R$9993,7)</f>
        <v>42774</v>
      </c>
      <c r="H416" s="18">
        <f>VLOOKUP($A416,'MG Universe'!$A$2:$R$9993,8)</f>
        <v>135.28</v>
      </c>
      <c r="I416" s="18">
        <f>VLOOKUP($A416,'MG Universe'!$A$2:$R$9993,9)</f>
        <v>129.47</v>
      </c>
      <c r="J416" s="19">
        <f>VLOOKUP($A416,'MG Universe'!$A$2:$R$9993,10)</f>
        <v>0.95709999999999995</v>
      </c>
      <c r="K416" s="86">
        <f>VLOOKUP($A416,'MG Universe'!$A$2:$R$9993,11)</f>
        <v>31.05</v>
      </c>
      <c r="L416" s="19">
        <f>VLOOKUP($A416,'MG Universe'!$A$2:$R$9993,12)</f>
        <v>1.09E-2</v>
      </c>
      <c r="M416" s="87">
        <f>VLOOKUP($A416,'MG Universe'!$A$2:$R$9993,13)</f>
        <v>1.5</v>
      </c>
      <c r="N416" s="88">
        <f>VLOOKUP($A416,'MG Universe'!$A$2:$R$9993,14)</f>
        <v>1.21</v>
      </c>
      <c r="O416" s="18">
        <f>VLOOKUP($A416,'MG Universe'!$A$2:$R$9993,15)</f>
        <v>-17</v>
      </c>
      <c r="P416" s="19">
        <f>VLOOKUP($A416,'MG Universe'!$A$2:$R$9993,16)</f>
        <v>0.11269999999999999</v>
      </c>
      <c r="Q416" s="89">
        <f>VLOOKUP($A416,'MG Universe'!$A$2:$R$9993,17)</f>
        <v>20</v>
      </c>
      <c r="R416" s="18">
        <f>VLOOKUP($A416,'MG Universe'!$A$2:$R$9993,18)</f>
        <v>16.899999999999999</v>
      </c>
    </row>
    <row r="417" spans="1:18" x14ac:dyDescent="0.55000000000000004">
      <c r="A417" s="15" t="s">
        <v>936</v>
      </c>
      <c r="B417" s="127" t="str">
        <f>VLOOKUP($A417,'MG Universe'!$A$2:$R$9993,2)</f>
        <v>Staples, Inc.</v>
      </c>
      <c r="C417" s="15" t="str">
        <f>VLOOKUP($A417,'MG Universe'!$A$2:$R$9993,3)</f>
        <v>D</v>
      </c>
      <c r="D417" s="15" t="str">
        <f>VLOOKUP($A417,'MG Universe'!$A$2:$R$9993,4)</f>
        <v>S</v>
      </c>
      <c r="E417" s="15" t="str">
        <f>VLOOKUP($A417,'MG Universe'!$A$2:$R$9993,5)</f>
        <v>O</v>
      </c>
      <c r="F417" s="16" t="str">
        <f>VLOOKUP($A417,'MG Universe'!$A$2:$R$9993,6)</f>
        <v>SO</v>
      </c>
      <c r="G417" s="85">
        <f>VLOOKUP($A417,'MG Universe'!$A$2:$R$9993,7)</f>
        <v>42768</v>
      </c>
      <c r="H417" s="18">
        <f>VLOOKUP($A417,'MG Universe'!$A$2:$R$9993,8)</f>
        <v>0.91</v>
      </c>
      <c r="I417" s="18">
        <f>VLOOKUP($A417,'MG Universe'!$A$2:$R$9993,9)</f>
        <v>8.99</v>
      </c>
      <c r="J417" s="19">
        <f>VLOOKUP($A417,'MG Universe'!$A$2:$R$9993,10)</f>
        <v>9.8790999999999993</v>
      </c>
      <c r="K417" s="86">
        <f>VLOOKUP($A417,'MG Universe'!$A$2:$R$9993,11)</f>
        <v>89.9</v>
      </c>
      <c r="L417" s="19">
        <f>VLOOKUP($A417,'MG Universe'!$A$2:$R$9993,12)</f>
        <v>5.3400000000000003E-2</v>
      </c>
      <c r="M417" s="87">
        <f>VLOOKUP($A417,'MG Universe'!$A$2:$R$9993,13)</f>
        <v>1.8</v>
      </c>
      <c r="N417" s="88">
        <f>VLOOKUP($A417,'MG Universe'!$A$2:$R$9993,14)</f>
        <v>1.65</v>
      </c>
      <c r="O417" s="18">
        <f>VLOOKUP($A417,'MG Universe'!$A$2:$R$9993,15)</f>
        <v>0.91</v>
      </c>
      <c r="P417" s="19">
        <f>VLOOKUP($A417,'MG Universe'!$A$2:$R$9993,16)</f>
        <v>0.40699999999999997</v>
      </c>
      <c r="Q417" s="89">
        <f>VLOOKUP($A417,'MG Universe'!$A$2:$R$9993,17)</f>
        <v>0</v>
      </c>
      <c r="R417" s="18">
        <f>VLOOKUP($A417,'MG Universe'!$A$2:$R$9993,18)</f>
        <v>0</v>
      </c>
    </row>
    <row r="418" spans="1:18" x14ac:dyDescent="0.55000000000000004">
      <c r="A418" s="15" t="s">
        <v>938</v>
      </c>
      <c r="B418" s="127" t="str">
        <f>VLOOKUP($A418,'MG Universe'!$A$2:$R$9993,2)</f>
        <v>Stericycle Inc</v>
      </c>
      <c r="C418" s="15" t="str">
        <f>VLOOKUP($A418,'MG Universe'!$A$2:$R$9993,3)</f>
        <v>D</v>
      </c>
      <c r="D418" s="15" t="str">
        <f>VLOOKUP($A418,'MG Universe'!$A$2:$R$9993,4)</f>
        <v>S</v>
      </c>
      <c r="E418" s="15" t="str">
        <f>VLOOKUP($A418,'MG Universe'!$A$2:$R$9993,5)</f>
        <v>O</v>
      </c>
      <c r="F418" s="16" t="str">
        <f>VLOOKUP($A418,'MG Universe'!$A$2:$R$9993,6)</f>
        <v>SO</v>
      </c>
      <c r="G418" s="85">
        <f>VLOOKUP($A418,'MG Universe'!$A$2:$R$9993,7)</f>
        <v>42772</v>
      </c>
      <c r="H418" s="18">
        <f>VLOOKUP($A418,'MG Universe'!$A$2:$R$9993,8)</f>
        <v>47.9</v>
      </c>
      <c r="I418" s="18">
        <f>VLOOKUP($A418,'MG Universe'!$A$2:$R$9993,9)</f>
        <v>82.88</v>
      </c>
      <c r="J418" s="19">
        <f>VLOOKUP($A418,'MG Universe'!$A$2:$R$9993,10)</f>
        <v>1.7302999999999999</v>
      </c>
      <c r="K418" s="86">
        <f>VLOOKUP($A418,'MG Universe'!$A$2:$R$9993,11)</f>
        <v>26.06</v>
      </c>
      <c r="L418" s="19">
        <f>VLOOKUP($A418,'MG Universe'!$A$2:$R$9993,12)</f>
        <v>0</v>
      </c>
      <c r="M418" s="87">
        <f>VLOOKUP($A418,'MG Universe'!$A$2:$R$9993,13)</f>
        <v>0.1</v>
      </c>
      <c r="N418" s="88">
        <f>VLOOKUP($A418,'MG Universe'!$A$2:$R$9993,14)</f>
        <v>1.44</v>
      </c>
      <c r="O418" s="18">
        <f>VLOOKUP($A418,'MG Universe'!$A$2:$R$9993,15)</f>
        <v>-40.15</v>
      </c>
      <c r="P418" s="19">
        <f>VLOOKUP($A418,'MG Universe'!$A$2:$R$9993,16)</f>
        <v>8.7800000000000003E-2</v>
      </c>
      <c r="Q418" s="89">
        <f>VLOOKUP($A418,'MG Universe'!$A$2:$R$9993,17)</f>
        <v>0</v>
      </c>
      <c r="R418" s="18">
        <f>VLOOKUP($A418,'MG Universe'!$A$2:$R$9993,18)</f>
        <v>46.17</v>
      </c>
    </row>
    <row r="419" spans="1:18" x14ac:dyDescent="0.55000000000000004">
      <c r="A419" s="15" t="s">
        <v>940</v>
      </c>
      <c r="B419" s="127" t="str">
        <f>VLOOKUP($A419,'MG Universe'!$A$2:$R$9993,2)</f>
        <v>Sempra Energy</v>
      </c>
      <c r="C419" s="15" t="str">
        <f>VLOOKUP($A419,'MG Universe'!$A$2:$R$9993,3)</f>
        <v>D+</v>
      </c>
      <c r="D419" s="15" t="str">
        <f>VLOOKUP($A419,'MG Universe'!$A$2:$R$9993,4)</f>
        <v>S</v>
      </c>
      <c r="E419" s="15" t="str">
        <f>VLOOKUP($A419,'MG Universe'!$A$2:$R$9993,5)</f>
        <v>O</v>
      </c>
      <c r="F419" s="16" t="str">
        <f>VLOOKUP($A419,'MG Universe'!$A$2:$R$9993,6)</f>
        <v>SO</v>
      </c>
      <c r="G419" s="85">
        <f>VLOOKUP($A419,'MG Universe'!$A$2:$R$9993,7)</f>
        <v>42777</v>
      </c>
      <c r="H419" s="18">
        <f>VLOOKUP($A419,'MG Universe'!$A$2:$R$9993,8)</f>
        <v>64.98</v>
      </c>
      <c r="I419" s="18">
        <f>VLOOKUP($A419,'MG Universe'!$A$2:$R$9993,9)</f>
        <v>110.29</v>
      </c>
      <c r="J419" s="19">
        <f>VLOOKUP($A419,'MG Universe'!$A$2:$R$9993,10)</f>
        <v>1.6973</v>
      </c>
      <c r="K419" s="86">
        <f>VLOOKUP($A419,'MG Universe'!$A$2:$R$9993,11)</f>
        <v>22.93</v>
      </c>
      <c r="L419" s="19">
        <f>VLOOKUP($A419,'MG Universe'!$A$2:$R$9993,12)</f>
        <v>2.69E-2</v>
      </c>
      <c r="M419" s="87">
        <f>VLOOKUP($A419,'MG Universe'!$A$2:$R$9993,13)</f>
        <v>0.5</v>
      </c>
      <c r="N419" s="88">
        <f>VLOOKUP($A419,'MG Universe'!$A$2:$R$9993,14)</f>
        <v>0.43</v>
      </c>
      <c r="O419" s="18">
        <f>VLOOKUP($A419,'MG Universe'!$A$2:$R$9993,15)</f>
        <v>-119.87</v>
      </c>
      <c r="P419" s="19">
        <f>VLOOKUP($A419,'MG Universe'!$A$2:$R$9993,16)</f>
        <v>7.2099999999999997E-2</v>
      </c>
      <c r="Q419" s="89">
        <f>VLOOKUP($A419,'MG Universe'!$A$2:$R$9993,17)</f>
        <v>6</v>
      </c>
      <c r="R419" s="18">
        <f>VLOOKUP($A419,'MG Universe'!$A$2:$R$9993,18)</f>
        <v>74.98</v>
      </c>
    </row>
    <row r="420" spans="1:18" x14ac:dyDescent="0.55000000000000004">
      <c r="A420" s="15" t="s">
        <v>942</v>
      </c>
      <c r="B420" s="127" t="str">
        <f>VLOOKUP($A420,'MG Universe'!$A$2:$R$9993,2)</f>
        <v>SunTrust Banks, Inc.</v>
      </c>
      <c r="C420" s="15" t="str">
        <f>VLOOKUP($A420,'MG Universe'!$A$2:$R$9993,3)</f>
        <v>B+</v>
      </c>
      <c r="D420" s="15" t="str">
        <f>VLOOKUP($A420,'MG Universe'!$A$2:$R$9993,4)</f>
        <v>E</v>
      </c>
      <c r="E420" s="15" t="str">
        <f>VLOOKUP($A420,'MG Universe'!$A$2:$R$9993,5)</f>
        <v>U</v>
      </c>
      <c r="F420" s="16" t="str">
        <f>VLOOKUP($A420,'MG Universe'!$A$2:$R$9993,6)</f>
        <v>EU</v>
      </c>
      <c r="G420" s="85">
        <f>VLOOKUP($A420,'MG Universe'!$A$2:$R$9993,7)</f>
        <v>42607</v>
      </c>
      <c r="H420" s="18">
        <f>VLOOKUP($A420,'MG Universe'!$A$2:$R$9993,8)</f>
        <v>126.84</v>
      </c>
      <c r="I420" s="18">
        <f>VLOOKUP($A420,'MG Universe'!$A$2:$R$9993,9)</f>
        <v>59.49</v>
      </c>
      <c r="J420" s="19">
        <f>VLOOKUP($A420,'MG Universe'!$A$2:$R$9993,10)</f>
        <v>0.46899999999999997</v>
      </c>
      <c r="K420" s="86">
        <f>VLOOKUP($A420,'MG Universe'!$A$2:$R$9993,11)</f>
        <v>18.079999999999998</v>
      </c>
      <c r="L420" s="19">
        <f>VLOOKUP($A420,'MG Universe'!$A$2:$R$9993,12)</f>
        <v>1.61E-2</v>
      </c>
      <c r="M420" s="87">
        <f>VLOOKUP($A420,'MG Universe'!$A$2:$R$9993,13)</f>
        <v>1.3</v>
      </c>
      <c r="N420" s="88" t="str">
        <f>VLOOKUP($A420,'MG Universe'!$A$2:$R$9993,14)</f>
        <v>N/A</v>
      </c>
      <c r="O420" s="18" t="str">
        <f>VLOOKUP($A420,'MG Universe'!$A$2:$R$9993,15)</f>
        <v>N/A</v>
      </c>
      <c r="P420" s="19">
        <f>VLOOKUP($A420,'MG Universe'!$A$2:$R$9993,16)</f>
        <v>4.7899999999999998E-2</v>
      </c>
      <c r="Q420" s="89">
        <f>VLOOKUP($A420,'MG Universe'!$A$2:$R$9993,17)</f>
        <v>6</v>
      </c>
      <c r="R420" s="18">
        <f>VLOOKUP($A420,'MG Universe'!$A$2:$R$9993,18)</f>
        <v>59.54</v>
      </c>
    </row>
    <row r="421" spans="1:18" x14ac:dyDescent="0.55000000000000004">
      <c r="A421" s="15" t="s">
        <v>944</v>
      </c>
      <c r="B421" s="127" t="str">
        <f>VLOOKUP($A421,'MG Universe'!$A$2:$R$9993,2)</f>
        <v>State Street Corp</v>
      </c>
      <c r="C421" s="15" t="str">
        <f>VLOOKUP($A421,'MG Universe'!$A$2:$R$9993,3)</f>
        <v>B-</v>
      </c>
      <c r="D421" s="15" t="str">
        <f>VLOOKUP($A421,'MG Universe'!$A$2:$R$9993,4)</f>
        <v>E</v>
      </c>
      <c r="E421" s="15" t="str">
        <f>VLOOKUP($A421,'MG Universe'!$A$2:$R$9993,5)</f>
        <v>U</v>
      </c>
      <c r="F421" s="16" t="str">
        <f>VLOOKUP($A421,'MG Universe'!$A$2:$R$9993,6)</f>
        <v>EU</v>
      </c>
      <c r="G421" s="85">
        <f>VLOOKUP($A421,'MG Universe'!$A$2:$R$9993,7)</f>
        <v>42546</v>
      </c>
      <c r="H421" s="18">
        <f>VLOOKUP($A421,'MG Universe'!$A$2:$R$9993,8)</f>
        <v>121.35</v>
      </c>
      <c r="I421" s="18">
        <f>VLOOKUP($A421,'MG Universe'!$A$2:$R$9993,9)</f>
        <v>79.709999999999994</v>
      </c>
      <c r="J421" s="19">
        <f>VLOOKUP($A421,'MG Universe'!$A$2:$R$9993,10)</f>
        <v>0.65690000000000004</v>
      </c>
      <c r="K421" s="86">
        <f>VLOOKUP($A421,'MG Universe'!$A$2:$R$9993,11)</f>
        <v>17.91</v>
      </c>
      <c r="L421" s="19">
        <f>VLOOKUP($A421,'MG Universe'!$A$2:$R$9993,12)</f>
        <v>1.7100000000000001E-2</v>
      </c>
      <c r="M421" s="87">
        <f>VLOOKUP($A421,'MG Universe'!$A$2:$R$9993,13)</f>
        <v>1.4</v>
      </c>
      <c r="N421" s="88" t="str">
        <f>VLOOKUP($A421,'MG Universe'!$A$2:$R$9993,14)</f>
        <v>N/A</v>
      </c>
      <c r="O421" s="18" t="str">
        <f>VLOOKUP($A421,'MG Universe'!$A$2:$R$9993,15)</f>
        <v>N/A</v>
      </c>
      <c r="P421" s="19">
        <f>VLOOKUP($A421,'MG Universe'!$A$2:$R$9993,16)</f>
        <v>4.7100000000000003E-2</v>
      </c>
      <c r="Q421" s="89">
        <f>VLOOKUP($A421,'MG Universe'!$A$2:$R$9993,17)</f>
        <v>6</v>
      </c>
      <c r="R421" s="18">
        <f>VLOOKUP($A421,'MG Universe'!$A$2:$R$9993,18)</f>
        <v>68.19</v>
      </c>
    </row>
    <row r="422" spans="1:18" x14ac:dyDescent="0.55000000000000004">
      <c r="A422" s="15" t="s">
        <v>948</v>
      </c>
      <c r="B422" s="127" t="str">
        <f>VLOOKUP($A422,'MG Universe'!$A$2:$R$9993,2)</f>
        <v>Seagate Technology PLC</v>
      </c>
      <c r="C422" s="15" t="str">
        <f>VLOOKUP($A422,'MG Universe'!$A$2:$R$9993,3)</f>
        <v>B</v>
      </c>
      <c r="D422" s="15" t="str">
        <f>VLOOKUP($A422,'MG Universe'!$A$2:$R$9993,4)</f>
        <v>E</v>
      </c>
      <c r="E422" s="15" t="str">
        <f>VLOOKUP($A422,'MG Universe'!$A$2:$R$9993,5)</f>
        <v>U</v>
      </c>
      <c r="F422" s="16" t="str">
        <f>VLOOKUP($A422,'MG Universe'!$A$2:$R$9993,6)</f>
        <v>EU</v>
      </c>
      <c r="G422" s="85">
        <f>VLOOKUP($A422,'MG Universe'!$A$2:$R$9993,7)</f>
        <v>42581</v>
      </c>
      <c r="H422" s="18">
        <f>VLOOKUP($A422,'MG Universe'!$A$2:$R$9993,8)</f>
        <v>95.51</v>
      </c>
      <c r="I422" s="18">
        <f>VLOOKUP($A422,'MG Universe'!$A$2:$R$9993,9)</f>
        <v>48.19</v>
      </c>
      <c r="J422" s="19">
        <f>VLOOKUP($A422,'MG Universe'!$A$2:$R$9993,10)</f>
        <v>0.50460000000000005</v>
      </c>
      <c r="K422" s="86">
        <f>VLOOKUP($A422,'MG Universe'!$A$2:$R$9993,11)</f>
        <v>12.89</v>
      </c>
      <c r="L422" s="19">
        <f>VLOOKUP($A422,'MG Universe'!$A$2:$R$9993,12)</f>
        <v>4.8599999999999997E-2</v>
      </c>
      <c r="M422" s="87">
        <f>VLOOKUP($A422,'MG Universe'!$A$2:$R$9993,13)</f>
        <v>1.9</v>
      </c>
      <c r="N422" s="88">
        <f>VLOOKUP($A422,'MG Universe'!$A$2:$R$9993,14)</f>
        <v>1.59</v>
      </c>
      <c r="O422" s="18">
        <f>VLOOKUP($A422,'MG Universe'!$A$2:$R$9993,15)</f>
        <v>-10.37</v>
      </c>
      <c r="P422" s="19">
        <f>VLOOKUP($A422,'MG Universe'!$A$2:$R$9993,16)</f>
        <v>2.1899999999999999E-2</v>
      </c>
      <c r="Q422" s="89">
        <f>VLOOKUP($A422,'MG Universe'!$A$2:$R$9993,17)</f>
        <v>6</v>
      </c>
      <c r="R422" s="18">
        <f>VLOOKUP($A422,'MG Universe'!$A$2:$R$9993,18)</f>
        <v>11.71</v>
      </c>
    </row>
    <row r="423" spans="1:18" x14ac:dyDescent="0.55000000000000004">
      <c r="A423" s="15" t="s">
        <v>950</v>
      </c>
      <c r="B423" s="127" t="str">
        <f>VLOOKUP($A423,'MG Universe'!$A$2:$R$9993,2)</f>
        <v>Constellation Brands, Inc.</v>
      </c>
      <c r="C423" s="15" t="str">
        <f>VLOOKUP($A423,'MG Universe'!$A$2:$R$9993,3)</f>
        <v>D+</v>
      </c>
      <c r="D423" s="15" t="str">
        <f>VLOOKUP($A423,'MG Universe'!$A$2:$R$9993,4)</f>
        <v>S</v>
      </c>
      <c r="E423" s="15" t="str">
        <f>VLOOKUP($A423,'MG Universe'!$A$2:$R$9993,5)</f>
        <v>U</v>
      </c>
      <c r="F423" s="16" t="str">
        <f>VLOOKUP($A423,'MG Universe'!$A$2:$R$9993,6)</f>
        <v>SU</v>
      </c>
      <c r="G423" s="85">
        <f>VLOOKUP($A423,'MG Universe'!$A$2:$R$9993,7)</f>
        <v>42769</v>
      </c>
      <c r="H423" s="18">
        <f>VLOOKUP($A423,'MG Universe'!$A$2:$R$9993,8)</f>
        <v>225.56</v>
      </c>
      <c r="I423" s="18">
        <f>VLOOKUP($A423,'MG Universe'!$A$2:$R$9993,9)</f>
        <v>158.81</v>
      </c>
      <c r="J423" s="19">
        <f>VLOOKUP($A423,'MG Universe'!$A$2:$R$9993,10)</f>
        <v>0.70409999999999995</v>
      </c>
      <c r="K423" s="86">
        <f>VLOOKUP($A423,'MG Universe'!$A$2:$R$9993,11)</f>
        <v>27.1</v>
      </c>
      <c r="L423" s="19">
        <f>VLOOKUP($A423,'MG Universe'!$A$2:$R$9993,12)</f>
        <v>9.4999999999999998E-3</v>
      </c>
      <c r="M423" s="87">
        <f>VLOOKUP($A423,'MG Universe'!$A$2:$R$9993,13)</f>
        <v>0.5</v>
      </c>
      <c r="N423" s="88">
        <f>VLOOKUP($A423,'MG Universe'!$A$2:$R$9993,14)</f>
        <v>1.31</v>
      </c>
      <c r="O423" s="18">
        <f>VLOOKUP($A423,'MG Universe'!$A$2:$R$9993,15)</f>
        <v>-38.24</v>
      </c>
      <c r="P423" s="19">
        <f>VLOOKUP($A423,'MG Universe'!$A$2:$R$9993,16)</f>
        <v>9.2999999999999999E-2</v>
      </c>
      <c r="Q423" s="89">
        <f>VLOOKUP($A423,'MG Universe'!$A$2:$R$9993,17)</f>
        <v>2</v>
      </c>
      <c r="R423" s="18">
        <f>VLOOKUP($A423,'MG Universe'!$A$2:$R$9993,18)</f>
        <v>72.31</v>
      </c>
    </row>
    <row r="424" spans="1:18" x14ac:dyDescent="0.55000000000000004">
      <c r="A424" s="15" t="s">
        <v>952</v>
      </c>
      <c r="B424" s="127" t="str">
        <f>VLOOKUP($A424,'MG Universe'!$A$2:$R$9993,2)</f>
        <v>Stanley Black &amp; Decker, Inc.</v>
      </c>
      <c r="C424" s="15" t="str">
        <f>VLOOKUP($A424,'MG Universe'!$A$2:$R$9993,3)</f>
        <v>C-</v>
      </c>
      <c r="D424" s="15" t="str">
        <f>VLOOKUP($A424,'MG Universe'!$A$2:$R$9993,4)</f>
        <v>S</v>
      </c>
      <c r="E424" s="15" t="str">
        <f>VLOOKUP($A424,'MG Universe'!$A$2:$R$9993,5)</f>
        <v>F</v>
      </c>
      <c r="F424" s="16" t="str">
        <f>VLOOKUP($A424,'MG Universe'!$A$2:$R$9993,6)</f>
        <v>SF</v>
      </c>
      <c r="G424" s="85">
        <f>VLOOKUP($A424,'MG Universe'!$A$2:$R$9993,7)</f>
        <v>42397</v>
      </c>
      <c r="H424" s="18">
        <f>VLOOKUP($A424,'MG Universe'!$A$2:$R$9993,8)</f>
        <v>125.2</v>
      </c>
      <c r="I424" s="18">
        <f>VLOOKUP($A424,'MG Universe'!$A$2:$R$9993,9)</f>
        <v>127.15</v>
      </c>
      <c r="J424" s="19">
        <f>VLOOKUP($A424,'MG Universe'!$A$2:$R$9993,10)</f>
        <v>1.0156000000000001</v>
      </c>
      <c r="K424" s="86">
        <f>VLOOKUP($A424,'MG Universe'!$A$2:$R$9993,11)</f>
        <v>26.54</v>
      </c>
      <c r="L424" s="19">
        <f>VLOOKUP($A424,'MG Universe'!$A$2:$R$9993,12)</f>
        <v>1.7100000000000001E-2</v>
      </c>
      <c r="M424" s="87">
        <f>VLOOKUP($A424,'MG Universe'!$A$2:$R$9993,13)</f>
        <v>1.2</v>
      </c>
      <c r="N424" s="88">
        <f>VLOOKUP($A424,'MG Universe'!$A$2:$R$9993,14)</f>
        <v>1.25</v>
      </c>
      <c r="O424" s="18">
        <f>VLOOKUP($A424,'MG Universe'!$A$2:$R$9993,15)</f>
        <v>-39.520000000000003</v>
      </c>
      <c r="P424" s="19">
        <f>VLOOKUP($A424,'MG Universe'!$A$2:$R$9993,16)</f>
        <v>9.0200000000000002E-2</v>
      </c>
      <c r="Q424" s="89">
        <f>VLOOKUP($A424,'MG Universe'!$A$2:$R$9993,17)</f>
        <v>20</v>
      </c>
      <c r="R424" s="18">
        <f>VLOOKUP($A424,'MG Universe'!$A$2:$R$9993,18)</f>
        <v>68.319999999999993</v>
      </c>
    </row>
    <row r="425" spans="1:18" x14ac:dyDescent="0.55000000000000004">
      <c r="A425" s="15" t="s">
        <v>954</v>
      </c>
      <c r="B425" s="127" t="str">
        <f>VLOOKUP($A425,'MG Universe'!$A$2:$R$9993,2)</f>
        <v>Skyworks Solutions Inc</v>
      </c>
      <c r="C425" s="15" t="str">
        <f>VLOOKUP($A425,'MG Universe'!$A$2:$R$9993,3)</f>
        <v>B-</v>
      </c>
      <c r="D425" s="15" t="str">
        <f>VLOOKUP($A425,'MG Universe'!$A$2:$R$9993,4)</f>
        <v>E</v>
      </c>
      <c r="E425" s="15" t="str">
        <f>VLOOKUP($A425,'MG Universe'!$A$2:$R$9993,5)</f>
        <v>U</v>
      </c>
      <c r="F425" s="16" t="str">
        <f>VLOOKUP($A425,'MG Universe'!$A$2:$R$9993,6)</f>
        <v>EU</v>
      </c>
      <c r="G425" s="85">
        <f>VLOOKUP($A425,'MG Universe'!$A$2:$R$9993,7)</f>
        <v>42607</v>
      </c>
      <c r="H425" s="18">
        <f>VLOOKUP($A425,'MG Universe'!$A$2:$R$9993,8)</f>
        <v>138.19</v>
      </c>
      <c r="I425" s="18">
        <f>VLOOKUP($A425,'MG Universe'!$A$2:$R$9993,9)</f>
        <v>94.81</v>
      </c>
      <c r="J425" s="19">
        <f>VLOOKUP($A425,'MG Universe'!$A$2:$R$9993,10)</f>
        <v>0.68610000000000004</v>
      </c>
      <c r="K425" s="86">
        <f>VLOOKUP($A425,'MG Universe'!$A$2:$R$9993,11)</f>
        <v>26.41</v>
      </c>
      <c r="L425" s="19">
        <f>VLOOKUP($A425,'MG Universe'!$A$2:$R$9993,12)</f>
        <v>1.0999999999999999E-2</v>
      </c>
      <c r="M425" s="87">
        <f>VLOOKUP($A425,'MG Universe'!$A$2:$R$9993,13)</f>
        <v>0.9</v>
      </c>
      <c r="N425" s="88">
        <f>VLOOKUP($A425,'MG Universe'!$A$2:$R$9993,14)</f>
        <v>5.99</v>
      </c>
      <c r="O425" s="18">
        <f>VLOOKUP($A425,'MG Universe'!$A$2:$R$9993,15)</f>
        <v>8.5399999999999991</v>
      </c>
      <c r="P425" s="19">
        <f>VLOOKUP($A425,'MG Universe'!$A$2:$R$9993,16)</f>
        <v>8.9499999999999996E-2</v>
      </c>
      <c r="Q425" s="89">
        <f>VLOOKUP($A425,'MG Universe'!$A$2:$R$9993,17)</f>
        <v>3</v>
      </c>
      <c r="R425" s="18">
        <f>VLOOKUP($A425,'MG Universe'!$A$2:$R$9993,18)</f>
        <v>47.14</v>
      </c>
    </row>
    <row r="426" spans="1:18" x14ac:dyDescent="0.55000000000000004">
      <c r="A426" s="15" t="s">
        <v>956</v>
      </c>
      <c r="B426" s="127" t="str">
        <f>VLOOKUP($A426,'MG Universe'!$A$2:$R$9993,2)</f>
        <v>Southwestern Energy Company</v>
      </c>
      <c r="C426" s="15" t="str">
        <f>VLOOKUP($A426,'MG Universe'!$A$2:$R$9993,3)</f>
        <v>F</v>
      </c>
      <c r="D426" s="15" t="str">
        <f>VLOOKUP($A426,'MG Universe'!$A$2:$R$9993,4)</f>
        <v>S</v>
      </c>
      <c r="E426" s="15" t="str">
        <f>VLOOKUP($A426,'MG Universe'!$A$2:$R$9993,5)</f>
        <v>O</v>
      </c>
      <c r="F426" s="16" t="str">
        <f>VLOOKUP($A426,'MG Universe'!$A$2:$R$9993,6)</f>
        <v>SO</v>
      </c>
      <c r="G426" s="85">
        <f>VLOOKUP($A426,'MG Universe'!$A$2:$R$9993,7)</f>
        <v>42402</v>
      </c>
      <c r="H426" s="18">
        <f>VLOOKUP($A426,'MG Universe'!$A$2:$R$9993,8)</f>
        <v>0</v>
      </c>
      <c r="I426" s="18">
        <f>VLOOKUP($A426,'MG Universe'!$A$2:$R$9993,9)</f>
        <v>7.51</v>
      </c>
      <c r="J426" s="19" t="str">
        <f>VLOOKUP($A426,'MG Universe'!$A$2:$R$9993,10)</f>
        <v>N/A</v>
      </c>
      <c r="K426" s="86" t="str">
        <f>VLOOKUP($A426,'MG Universe'!$A$2:$R$9993,11)</f>
        <v>N/A</v>
      </c>
      <c r="L426" s="19">
        <f>VLOOKUP($A426,'MG Universe'!$A$2:$R$9993,12)</f>
        <v>0</v>
      </c>
      <c r="M426" s="87">
        <f>VLOOKUP($A426,'MG Universe'!$A$2:$R$9993,13)</f>
        <v>1.4</v>
      </c>
      <c r="N426" s="88">
        <f>VLOOKUP($A426,'MG Universe'!$A$2:$R$9993,14)</f>
        <v>0.73</v>
      </c>
      <c r="O426" s="18">
        <f>VLOOKUP($A426,'MG Universe'!$A$2:$R$9993,15)</f>
        <v>-14.96</v>
      </c>
      <c r="P426" s="19">
        <f>VLOOKUP($A426,'MG Universe'!$A$2:$R$9993,16)</f>
        <v>-7.0699999999999999E-2</v>
      </c>
      <c r="Q426" s="89">
        <f>VLOOKUP($A426,'MG Universe'!$A$2:$R$9993,17)</f>
        <v>0</v>
      </c>
      <c r="R426" s="18" t="str">
        <f>VLOOKUP($A426,'MG Universe'!$A$2:$R$9993,18)</f>
        <v>N/A</v>
      </c>
    </row>
    <row r="427" spans="1:18" x14ac:dyDescent="0.55000000000000004">
      <c r="A427" s="15" t="s">
        <v>1565</v>
      </c>
      <c r="B427" s="127" t="str">
        <f>VLOOKUP($A427,'MG Universe'!$A$2:$R$9993,2)</f>
        <v>Southwestern Energy Company</v>
      </c>
      <c r="C427" s="15" t="str">
        <f>VLOOKUP($A427,'MG Universe'!$A$2:$R$9993,3)</f>
        <v>F</v>
      </c>
      <c r="D427" s="15" t="str">
        <f>VLOOKUP($A427,'MG Universe'!$A$2:$R$9993,4)</f>
        <v>S</v>
      </c>
      <c r="E427" s="15" t="str">
        <f>VLOOKUP($A427,'MG Universe'!$A$2:$R$9993,5)</f>
        <v>O</v>
      </c>
      <c r="F427" s="16" t="str">
        <f>VLOOKUP($A427,'MG Universe'!$A$2:$R$9993,6)</f>
        <v>SO</v>
      </c>
      <c r="G427" s="85">
        <f>VLOOKUP($A427,'MG Universe'!$A$2:$R$9993,7)</f>
        <v>42402</v>
      </c>
      <c r="H427" s="18">
        <f>VLOOKUP($A427,'MG Universe'!$A$2:$R$9993,8)</f>
        <v>0</v>
      </c>
      <c r="I427" s="18">
        <f>VLOOKUP($A427,'MG Universe'!$A$2:$R$9993,9)</f>
        <v>7.51</v>
      </c>
      <c r="J427" s="19" t="str">
        <f>VLOOKUP($A427,'MG Universe'!$A$2:$R$9993,10)</f>
        <v>N/A</v>
      </c>
      <c r="K427" s="86" t="str">
        <f>VLOOKUP($A427,'MG Universe'!$A$2:$R$9993,11)</f>
        <v>N/A</v>
      </c>
      <c r="L427" s="19">
        <f>VLOOKUP($A427,'MG Universe'!$A$2:$R$9993,12)</f>
        <v>0</v>
      </c>
      <c r="M427" s="87">
        <f>VLOOKUP($A427,'MG Universe'!$A$2:$R$9993,13)</f>
        <v>1.4</v>
      </c>
      <c r="N427" s="88">
        <f>VLOOKUP($A427,'MG Universe'!$A$2:$R$9993,14)</f>
        <v>0.73</v>
      </c>
      <c r="O427" s="18">
        <f>VLOOKUP($A427,'MG Universe'!$A$2:$R$9993,15)</f>
        <v>-14.96</v>
      </c>
      <c r="P427" s="19">
        <f>VLOOKUP($A427,'MG Universe'!$A$2:$R$9993,16)</f>
        <v>-7.0699999999999999E-2</v>
      </c>
      <c r="Q427" s="89">
        <f>VLOOKUP($A427,'MG Universe'!$A$2:$R$9993,17)</f>
        <v>0</v>
      </c>
      <c r="R427" s="18" t="str">
        <f>VLOOKUP($A427,'MG Universe'!$A$2:$R$9993,18)</f>
        <v>N/A</v>
      </c>
    </row>
    <row r="428" spans="1:18" x14ac:dyDescent="0.55000000000000004">
      <c r="A428" s="15" t="s">
        <v>958</v>
      </c>
      <c r="B428" s="127" t="str">
        <f>VLOOKUP($A428,'MG Universe'!$A$2:$R$9993,2)</f>
        <v>Stryker Corporation</v>
      </c>
      <c r="C428" s="15" t="str">
        <f>VLOOKUP($A428,'MG Universe'!$A$2:$R$9993,3)</f>
        <v>C</v>
      </c>
      <c r="D428" s="15" t="str">
        <f>VLOOKUP($A428,'MG Universe'!$A$2:$R$9993,4)</f>
        <v>E</v>
      </c>
      <c r="E428" s="15" t="str">
        <f>VLOOKUP($A428,'MG Universe'!$A$2:$R$9993,5)</f>
        <v>O</v>
      </c>
      <c r="F428" s="16" t="str">
        <f>VLOOKUP($A428,'MG Universe'!$A$2:$R$9993,6)</f>
        <v>EO</v>
      </c>
      <c r="G428" s="85">
        <f>VLOOKUP($A428,'MG Universe'!$A$2:$R$9993,7)</f>
        <v>42584</v>
      </c>
      <c r="H428" s="18">
        <f>VLOOKUP($A428,'MG Universe'!$A$2:$R$9993,8)</f>
        <v>40.98</v>
      </c>
      <c r="I428" s="18">
        <f>VLOOKUP($A428,'MG Universe'!$A$2:$R$9993,9)</f>
        <v>128.56</v>
      </c>
      <c r="J428" s="19">
        <f>VLOOKUP($A428,'MG Universe'!$A$2:$R$9993,10)</f>
        <v>3.1371000000000002</v>
      </c>
      <c r="K428" s="86">
        <f>VLOOKUP($A428,'MG Universe'!$A$2:$R$9993,11)</f>
        <v>36.01</v>
      </c>
      <c r="L428" s="19">
        <f>VLOOKUP($A428,'MG Universe'!$A$2:$R$9993,12)</f>
        <v>1.1599999999999999E-2</v>
      </c>
      <c r="M428" s="87">
        <f>VLOOKUP($A428,'MG Universe'!$A$2:$R$9993,13)</f>
        <v>0.8</v>
      </c>
      <c r="N428" s="88">
        <f>VLOOKUP($A428,'MG Universe'!$A$2:$R$9993,14)</f>
        <v>2.17</v>
      </c>
      <c r="O428" s="18">
        <f>VLOOKUP($A428,'MG Universe'!$A$2:$R$9993,15)</f>
        <v>-9.51</v>
      </c>
      <c r="P428" s="19">
        <f>VLOOKUP($A428,'MG Universe'!$A$2:$R$9993,16)</f>
        <v>0.1376</v>
      </c>
      <c r="Q428" s="89">
        <f>VLOOKUP($A428,'MG Universe'!$A$2:$R$9993,17)</f>
        <v>7</v>
      </c>
      <c r="R428" s="18">
        <f>VLOOKUP($A428,'MG Universe'!$A$2:$R$9993,18)</f>
        <v>53.02</v>
      </c>
    </row>
    <row r="429" spans="1:18" x14ac:dyDescent="0.55000000000000004">
      <c r="A429" s="15" t="s">
        <v>960</v>
      </c>
      <c r="B429" s="127" t="str">
        <f>VLOOKUP($A429,'MG Universe'!$A$2:$R$9993,2)</f>
        <v>Symantec Corporation</v>
      </c>
      <c r="C429" s="15" t="str">
        <f>VLOOKUP($A429,'MG Universe'!$A$2:$R$9993,3)</f>
        <v>B-</v>
      </c>
      <c r="D429" s="15" t="str">
        <f>VLOOKUP($A429,'MG Universe'!$A$2:$R$9993,4)</f>
        <v>E</v>
      </c>
      <c r="E429" s="15" t="str">
        <f>VLOOKUP($A429,'MG Universe'!$A$2:$R$9993,5)</f>
        <v>U</v>
      </c>
      <c r="F429" s="16" t="str">
        <f>VLOOKUP($A429,'MG Universe'!$A$2:$R$9993,6)</f>
        <v>EU</v>
      </c>
      <c r="G429" s="85">
        <f>VLOOKUP($A429,'MG Universe'!$A$2:$R$9993,7)</f>
        <v>42608</v>
      </c>
      <c r="H429" s="18">
        <f>VLOOKUP($A429,'MG Universe'!$A$2:$R$9993,8)</f>
        <v>70.94</v>
      </c>
      <c r="I429" s="18">
        <f>VLOOKUP($A429,'MG Universe'!$A$2:$R$9993,9)</f>
        <v>28.57</v>
      </c>
      <c r="J429" s="19">
        <f>VLOOKUP($A429,'MG Universe'!$A$2:$R$9993,10)</f>
        <v>0.4027</v>
      </c>
      <c r="K429" s="86">
        <f>VLOOKUP($A429,'MG Universe'!$A$2:$R$9993,11)</f>
        <v>15.53</v>
      </c>
      <c r="L429" s="19">
        <f>VLOOKUP($A429,'MG Universe'!$A$2:$R$9993,12)</f>
        <v>1.8599999999999998E-2</v>
      </c>
      <c r="M429" s="87">
        <f>VLOOKUP($A429,'MG Universe'!$A$2:$R$9993,13)</f>
        <v>1.2</v>
      </c>
      <c r="N429" s="88">
        <f>VLOOKUP($A429,'MG Universe'!$A$2:$R$9993,14)</f>
        <v>2.0499999999999998</v>
      </c>
      <c r="O429" s="18">
        <f>VLOOKUP($A429,'MG Universe'!$A$2:$R$9993,15)</f>
        <v>-1.56</v>
      </c>
      <c r="P429" s="19">
        <f>VLOOKUP($A429,'MG Universe'!$A$2:$R$9993,16)</f>
        <v>3.5099999999999999E-2</v>
      </c>
      <c r="Q429" s="89">
        <f>VLOOKUP($A429,'MG Universe'!$A$2:$R$9993,17)</f>
        <v>0</v>
      </c>
      <c r="R429" s="18">
        <f>VLOOKUP($A429,'MG Universe'!$A$2:$R$9993,18)</f>
        <v>12.19</v>
      </c>
    </row>
    <row r="430" spans="1:18" x14ac:dyDescent="0.55000000000000004">
      <c r="A430" s="15" t="s">
        <v>962</v>
      </c>
      <c r="B430" s="127" t="str">
        <f>VLOOKUP($A430,'MG Universe'!$A$2:$R$9993,2)</f>
        <v>SYSCO Corporation</v>
      </c>
      <c r="C430" s="15" t="str">
        <f>VLOOKUP($A430,'MG Universe'!$A$2:$R$9993,3)</f>
        <v>C</v>
      </c>
      <c r="D430" s="15" t="str">
        <f>VLOOKUP($A430,'MG Universe'!$A$2:$R$9993,4)</f>
        <v>S</v>
      </c>
      <c r="E430" s="15" t="str">
        <f>VLOOKUP($A430,'MG Universe'!$A$2:$R$9993,5)</f>
        <v>O</v>
      </c>
      <c r="F430" s="16" t="str">
        <f>VLOOKUP($A430,'MG Universe'!$A$2:$R$9993,6)</f>
        <v>SO</v>
      </c>
      <c r="G430" s="85">
        <f>VLOOKUP($A430,'MG Universe'!$A$2:$R$9993,7)</f>
        <v>42760</v>
      </c>
      <c r="H430" s="18">
        <f>VLOOKUP($A430,'MG Universe'!$A$2:$R$9993,8)</f>
        <v>13.77</v>
      </c>
      <c r="I430" s="18">
        <f>VLOOKUP($A430,'MG Universe'!$A$2:$R$9993,9)</f>
        <v>52.72</v>
      </c>
      <c r="J430" s="19">
        <f>VLOOKUP($A430,'MG Universe'!$A$2:$R$9993,10)</f>
        <v>3.8285999999999998</v>
      </c>
      <c r="K430" s="86">
        <f>VLOOKUP($A430,'MG Universe'!$A$2:$R$9993,11)</f>
        <v>29.45</v>
      </c>
      <c r="L430" s="19">
        <f>VLOOKUP($A430,'MG Universe'!$A$2:$R$9993,12)</f>
        <v>2.35E-2</v>
      </c>
      <c r="M430" s="87">
        <f>VLOOKUP($A430,'MG Universe'!$A$2:$R$9993,13)</f>
        <v>0.5</v>
      </c>
      <c r="N430" s="88">
        <f>VLOOKUP($A430,'MG Universe'!$A$2:$R$9993,14)</f>
        <v>1.52</v>
      </c>
      <c r="O430" s="18">
        <f>VLOOKUP($A430,'MG Universe'!$A$2:$R$9993,15)</f>
        <v>-12.24</v>
      </c>
      <c r="P430" s="19">
        <f>VLOOKUP($A430,'MG Universe'!$A$2:$R$9993,16)</f>
        <v>0.1048</v>
      </c>
      <c r="Q430" s="89">
        <f>VLOOKUP($A430,'MG Universe'!$A$2:$R$9993,17)</f>
        <v>20</v>
      </c>
      <c r="R430" s="18">
        <f>VLOOKUP($A430,'MG Universe'!$A$2:$R$9993,18)</f>
        <v>17.2</v>
      </c>
    </row>
    <row r="431" spans="1:18" x14ac:dyDescent="0.55000000000000004">
      <c r="A431" s="15" t="s">
        <v>964</v>
      </c>
      <c r="B431" s="127" t="str">
        <f>VLOOKUP($A431,'MG Universe'!$A$2:$R$9993,2)</f>
        <v>AT&amp;T Inc.</v>
      </c>
      <c r="C431" s="15" t="str">
        <f>VLOOKUP($A431,'MG Universe'!$A$2:$R$9993,3)</f>
        <v>C-</v>
      </c>
      <c r="D431" s="15" t="str">
        <f>VLOOKUP($A431,'MG Universe'!$A$2:$R$9993,4)</f>
        <v>S</v>
      </c>
      <c r="E431" s="15" t="str">
        <f>VLOOKUP($A431,'MG Universe'!$A$2:$R$9993,5)</f>
        <v>F</v>
      </c>
      <c r="F431" s="16" t="str">
        <f>VLOOKUP($A431,'MG Universe'!$A$2:$R$9993,6)</f>
        <v>SF</v>
      </c>
      <c r="G431" s="85">
        <f>VLOOKUP($A431,'MG Universe'!$A$2:$R$9993,7)</f>
        <v>42570</v>
      </c>
      <c r="H431" s="18">
        <f>VLOOKUP($A431,'MG Universe'!$A$2:$R$9993,8)</f>
        <v>46.23</v>
      </c>
      <c r="I431" s="18">
        <f>VLOOKUP($A431,'MG Universe'!$A$2:$R$9993,9)</f>
        <v>41.79</v>
      </c>
      <c r="J431" s="19">
        <f>VLOOKUP($A431,'MG Universe'!$A$2:$R$9993,10)</f>
        <v>0.90400000000000003</v>
      </c>
      <c r="K431" s="86">
        <f>VLOOKUP($A431,'MG Universe'!$A$2:$R$9993,11)</f>
        <v>17.940000000000001</v>
      </c>
      <c r="L431" s="19">
        <f>VLOOKUP($A431,'MG Universe'!$A$2:$R$9993,12)</f>
        <v>4.5499999999999999E-2</v>
      </c>
      <c r="M431" s="87">
        <f>VLOOKUP($A431,'MG Universe'!$A$2:$R$9993,13)</f>
        <v>0.4</v>
      </c>
      <c r="N431" s="88">
        <f>VLOOKUP($A431,'MG Universe'!$A$2:$R$9993,14)</f>
        <v>0.85</v>
      </c>
      <c r="O431" s="18">
        <f>VLOOKUP($A431,'MG Universe'!$A$2:$R$9993,15)</f>
        <v>-39.130000000000003</v>
      </c>
      <c r="P431" s="19">
        <f>VLOOKUP($A431,'MG Universe'!$A$2:$R$9993,16)</f>
        <v>4.7199999999999999E-2</v>
      </c>
      <c r="Q431" s="89">
        <f>VLOOKUP($A431,'MG Universe'!$A$2:$R$9993,17)</f>
        <v>13</v>
      </c>
      <c r="R431" s="18">
        <f>VLOOKUP($A431,'MG Universe'!$A$2:$R$9993,18)</f>
        <v>35.35</v>
      </c>
    </row>
    <row r="432" spans="1:18" x14ac:dyDescent="0.55000000000000004">
      <c r="A432" s="15" t="s">
        <v>966</v>
      </c>
      <c r="B432" s="127" t="str">
        <f>VLOOKUP($A432,'MG Universe'!$A$2:$R$9993,2)</f>
        <v>Molson Coors Brewing Co</v>
      </c>
      <c r="C432" s="15" t="str">
        <f>VLOOKUP($A432,'MG Universe'!$A$2:$R$9993,3)</f>
        <v>B</v>
      </c>
      <c r="D432" s="15" t="str">
        <f>VLOOKUP($A432,'MG Universe'!$A$2:$R$9993,4)</f>
        <v>D</v>
      </c>
      <c r="E432" s="15" t="str">
        <f>VLOOKUP($A432,'MG Universe'!$A$2:$R$9993,5)</f>
        <v>U</v>
      </c>
      <c r="F432" s="16" t="str">
        <f>VLOOKUP($A432,'MG Universe'!$A$2:$R$9993,6)</f>
        <v>DU</v>
      </c>
      <c r="G432" s="85">
        <f>VLOOKUP($A432,'MG Universe'!$A$2:$R$9993,7)</f>
        <v>42786</v>
      </c>
      <c r="H432" s="18">
        <f>VLOOKUP($A432,'MG Universe'!$A$2:$R$9993,8)</f>
        <v>161.24</v>
      </c>
      <c r="I432" s="18">
        <f>VLOOKUP($A432,'MG Universe'!$A$2:$R$9993,9)</f>
        <v>100.39</v>
      </c>
      <c r="J432" s="19">
        <f>VLOOKUP($A432,'MG Universe'!$A$2:$R$9993,10)</f>
        <v>0.62260000000000004</v>
      </c>
      <c r="K432" s="86">
        <f>VLOOKUP($A432,'MG Universe'!$A$2:$R$9993,11)</f>
        <v>18.559999999999999</v>
      </c>
      <c r="L432" s="19">
        <f>VLOOKUP($A432,'MG Universe'!$A$2:$R$9993,12)</f>
        <v>1.6299999999999999E-2</v>
      </c>
      <c r="M432" s="87">
        <f>VLOOKUP($A432,'MG Universe'!$A$2:$R$9993,13)</f>
        <v>1</v>
      </c>
      <c r="N432" s="88">
        <f>VLOOKUP($A432,'MG Universe'!$A$2:$R$9993,14)</f>
        <v>0.69</v>
      </c>
      <c r="O432" s="18">
        <f>VLOOKUP($A432,'MG Universe'!$A$2:$R$9993,15)</f>
        <v>-73.819999999999993</v>
      </c>
      <c r="P432" s="19">
        <f>VLOOKUP($A432,'MG Universe'!$A$2:$R$9993,16)</f>
        <v>5.0299999999999997E-2</v>
      </c>
      <c r="Q432" s="89">
        <f>VLOOKUP($A432,'MG Universe'!$A$2:$R$9993,17)</f>
        <v>0</v>
      </c>
      <c r="R432" s="18">
        <f>VLOOKUP($A432,'MG Universe'!$A$2:$R$9993,18)</f>
        <v>84.34</v>
      </c>
    </row>
    <row r="433" spans="1:18" x14ac:dyDescent="0.55000000000000004">
      <c r="A433" s="15" t="s">
        <v>968</v>
      </c>
      <c r="B433" s="127" t="str">
        <f>VLOOKUP($A433,'MG Universe'!$A$2:$R$9993,2)</f>
        <v>Teradata Corporation</v>
      </c>
      <c r="C433" s="15" t="str">
        <f>VLOOKUP($A433,'MG Universe'!$A$2:$R$9993,3)</f>
        <v>D</v>
      </c>
      <c r="D433" s="15" t="str">
        <f>VLOOKUP($A433,'MG Universe'!$A$2:$R$9993,4)</f>
        <v>S</v>
      </c>
      <c r="E433" s="15" t="str">
        <f>VLOOKUP($A433,'MG Universe'!$A$2:$R$9993,5)</f>
        <v>O</v>
      </c>
      <c r="F433" s="16" t="str">
        <f>VLOOKUP($A433,'MG Universe'!$A$2:$R$9993,6)</f>
        <v>SO</v>
      </c>
      <c r="G433" s="85">
        <f>VLOOKUP($A433,'MG Universe'!$A$2:$R$9993,7)</f>
        <v>42761</v>
      </c>
      <c r="H433" s="18">
        <f>VLOOKUP($A433,'MG Universe'!$A$2:$R$9993,8)</f>
        <v>1.03</v>
      </c>
      <c r="I433" s="18">
        <f>VLOOKUP($A433,'MG Universe'!$A$2:$R$9993,9)</f>
        <v>31.1</v>
      </c>
      <c r="J433" s="19">
        <f>VLOOKUP($A433,'MG Universe'!$A$2:$R$9993,10)</f>
        <v>30.194199999999999</v>
      </c>
      <c r="K433" s="86">
        <f>VLOOKUP($A433,'MG Universe'!$A$2:$R$9993,11)</f>
        <v>35.340000000000003</v>
      </c>
      <c r="L433" s="19">
        <f>VLOOKUP($A433,'MG Universe'!$A$2:$R$9993,12)</f>
        <v>0</v>
      </c>
      <c r="M433" s="87">
        <f>VLOOKUP($A433,'MG Universe'!$A$2:$R$9993,13)</f>
        <v>1.3</v>
      </c>
      <c r="N433" s="88">
        <f>VLOOKUP($A433,'MG Universe'!$A$2:$R$9993,14)</f>
        <v>2.2000000000000002</v>
      </c>
      <c r="O433" s="18">
        <f>VLOOKUP($A433,'MG Universe'!$A$2:$R$9993,15)</f>
        <v>1.03</v>
      </c>
      <c r="P433" s="19">
        <f>VLOOKUP($A433,'MG Universe'!$A$2:$R$9993,16)</f>
        <v>0.13420000000000001</v>
      </c>
      <c r="Q433" s="89">
        <f>VLOOKUP($A433,'MG Universe'!$A$2:$R$9993,17)</f>
        <v>0</v>
      </c>
      <c r="R433" s="18">
        <f>VLOOKUP($A433,'MG Universe'!$A$2:$R$9993,18)</f>
        <v>13.15</v>
      </c>
    </row>
    <row r="434" spans="1:18" x14ac:dyDescent="0.55000000000000004">
      <c r="A434" s="15" t="s">
        <v>1566</v>
      </c>
      <c r="B434" s="127" t="str">
        <f>VLOOKUP($A434,'MG Universe'!$A$2:$R$9993,2)</f>
        <v>Teradata Corporation</v>
      </c>
      <c r="C434" s="15" t="str">
        <f>VLOOKUP($A434,'MG Universe'!$A$2:$R$9993,3)</f>
        <v>D</v>
      </c>
      <c r="D434" s="15" t="str">
        <f>VLOOKUP($A434,'MG Universe'!$A$2:$R$9993,4)</f>
        <v>S</v>
      </c>
      <c r="E434" s="15" t="str">
        <f>VLOOKUP($A434,'MG Universe'!$A$2:$R$9993,5)</f>
        <v>O</v>
      </c>
      <c r="F434" s="16" t="str">
        <f>VLOOKUP($A434,'MG Universe'!$A$2:$R$9993,6)</f>
        <v>SO</v>
      </c>
      <c r="G434" s="85">
        <f>VLOOKUP($A434,'MG Universe'!$A$2:$R$9993,7)</f>
        <v>42761</v>
      </c>
      <c r="H434" s="18">
        <f>VLOOKUP($A434,'MG Universe'!$A$2:$R$9993,8)</f>
        <v>1.03</v>
      </c>
      <c r="I434" s="18">
        <f>VLOOKUP($A434,'MG Universe'!$A$2:$R$9993,9)</f>
        <v>31.1</v>
      </c>
      <c r="J434" s="19">
        <f>VLOOKUP($A434,'MG Universe'!$A$2:$R$9993,10)</f>
        <v>30.194199999999999</v>
      </c>
      <c r="K434" s="86">
        <f>VLOOKUP($A434,'MG Universe'!$A$2:$R$9993,11)</f>
        <v>35.340000000000003</v>
      </c>
      <c r="L434" s="19">
        <f>VLOOKUP($A434,'MG Universe'!$A$2:$R$9993,12)</f>
        <v>0</v>
      </c>
      <c r="M434" s="87">
        <f>VLOOKUP($A434,'MG Universe'!$A$2:$R$9993,13)</f>
        <v>1.3</v>
      </c>
      <c r="N434" s="88">
        <f>VLOOKUP($A434,'MG Universe'!$A$2:$R$9993,14)</f>
        <v>2.2000000000000002</v>
      </c>
      <c r="O434" s="18">
        <f>VLOOKUP($A434,'MG Universe'!$A$2:$R$9993,15)</f>
        <v>1.03</v>
      </c>
      <c r="P434" s="19">
        <f>VLOOKUP($A434,'MG Universe'!$A$2:$R$9993,16)</f>
        <v>0.13420000000000001</v>
      </c>
      <c r="Q434" s="89">
        <f>VLOOKUP($A434,'MG Universe'!$A$2:$R$9993,17)</f>
        <v>0</v>
      </c>
      <c r="R434" s="18">
        <f>VLOOKUP($A434,'MG Universe'!$A$2:$R$9993,18)</f>
        <v>13.15</v>
      </c>
    </row>
    <row r="435" spans="1:18" x14ac:dyDescent="0.55000000000000004">
      <c r="A435" s="15" t="s">
        <v>972</v>
      </c>
      <c r="B435" s="127" t="str">
        <f>VLOOKUP($A435,'MG Universe'!$A$2:$R$9993,2)</f>
        <v>TE Connectivity Ltd</v>
      </c>
      <c r="C435" s="15" t="str">
        <f>VLOOKUP($A435,'MG Universe'!$A$2:$R$9993,3)</f>
        <v>B-</v>
      </c>
      <c r="D435" s="15" t="str">
        <f>VLOOKUP($A435,'MG Universe'!$A$2:$R$9993,4)</f>
        <v>E</v>
      </c>
      <c r="E435" s="15" t="str">
        <f>VLOOKUP($A435,'MG Universe'!$A$2:$R$9993,5)</f>
        <v>U</v>
      </c>
      <c r="F435" s="16" t="str">
        <f>VLOOKUP($A435,'MG Universe'!$A$2:$R$9993,6)</f>
        <v>EU</v>
      </c>
      <c r="G435" s="85">
        <f>VLOOKUP($A435,'MG Universe'!$A$2:$R$9993,7)</f>
        <v>42544</v>
      </c>
      <c r="H435" s="18">
        <f>VLOOKUP($A435,'MG Universe'!$A$2:$R$9993,8)</f>
        <v>168.76</v>
      </c>
      <c r="I435" s="18">
        <f>VLOOKUP($A435,'MG Universe'!$A$2:$R$9993,9)</f>
        <v>74.47</v>
      </c>
      <c r="J435" s="19">
        <f>VLOOKUP($A435,'MG Universe'!$A$2:$R$9993,10)</f>
        <v>0.44130000000000003</v>
      </c>
      <c r="K435" s="86">
        <f>VLOOKUP($A435,'MG Universe'!$A$2:$R$9993,11)</f>
        <v>17</v>
      </c>
      <c r="L435" s="19">
        <f>VLOOKUP($A435,'MG Universe'!$A$2:$R$9993,12)</f>
        <v>1.77E-2</v>
      </c>
      <c r="M435" s="87">
        <f>VLOOKUP($A435,'MG Universe'!$A$2:$R$9993,13)</f>
        <v>1.2</v>
      </c>
      <c r="N435" s="88">
        <f>VLOOKUP($A435,'MG Universe'!$A$2:$R$9993,14)</f>
        <v>1.75</v>
      </c>
      <c r="O435" s="18">
        <f>VLOOKUP($A435,'MG Universe'!$A$2:$R$9993,15)</f>
        <v>-13.64</v>
      </c>
      <c r="P435" s="19">
        <f>VLOOKUP($A435,'MG Universe'!$A$2:$R$9993,16)</f>
        <v>4.2500000000000003E-2</v>
      </c>
      <c r="Q435" s="89">
        <f>VLOOKUP($A435,'MG Universe'!$A$2:$R$9993,17)</f>
        <v>6</v>
      </c>
      <c r="R435" s="18">
        <f>VLOOKUP($A435,'MG Universe'!$A$2:$R$9993,18)</f>
        <v>43.98</v>
      </c>
    </row>
    <row r="436" spans="1:18" x14ac:dyDescent="0.55000000000000004">
      <c r="A436" s="15" t="s">
        <v>974</v>
      </c>
      <c r="B436" s="127" t="str">
        <f>VLOOKUP($A436,'MG Universe'!$A$2:$R$9993,2)</f>
        <v>Tegna Inc</v>
      </c>
      <c r="C436" s="15" t="str">
        <f>VLOOKUP($A436,'MG Universe'!$A$2:$R$9993,3)</f>
        <v>C</v>
      </c>
      <c r="D436" s="15" t="str">
        <f>VLOOKUP($A436,'MG Universe'!$A$2:$R$9993,4)</f>
        <v>S</v>
      </c>
      <c r="E436" s="15" t="str">
        <f>VLOOKUP($A436,'MG Universe'!$A$2:$R$9993,5)</f>
        <v>U</v>
      </c>
      <c r="F436" s="16" t="str">
        <f>VLOOKUP($A436,'MG Universe'!$A$2:$R$9993,6)</f>
        <v>SU</v>
      </c>
      <c r="G436" s="85">
        <f>VLOOKUP($A436,'MG Universe'!$A$2:$R$9993,7)</f>
        <v>42793</v>
      </c>
      <c r="H436" s="18">
        <f>VLOOKUP($A436,'MG Universe'!$A$2:$R$9993,8)</f>
        <v>94.58</v>
      </c>
      <c r="I436" s="18">
        <f>VLOOKUP($A436,'MG Universe'!$A$2:$R$9993,9)</f>
        <v>25.63</v>
      </c>
      <c r="J436" s="19">
        <f>VLOOKUP($A436,'MG Universe'!$A$2:$R$9993,10)</f>
        <v>0.27100000000000002</v>
      </c>
      <c r="K436" s="86">
        <f>VLOOKUP($A436,'MG Universe'!$A$2:$R$9993,11)</f>
        <v>10.42</v>
      </c>
      <c r="L436" s="19">
        <f>VLOOKUP($A436,'MG Universe'!$A$2:$R$9993,12)</f>
        <v>2.18E-2</v>
      </c>
      <c r="M436" s="87">
        <f>VLOOKUP($A436,'MG Universe'!$A$2:$R$9993,13)</f>
        <v>1.6</v>
      </c>
      <c r="N436" s="88">
        <f>VLOOKUP($A436,'MG Universe'!$A$2:$R$9993,14)</f>
        <v>1.39</v>
      </c>
      <c r="O436" s="18">
        <f>VLOOKUP($A436,'MG Universe'!$A$2:$R$9993,15)</f>
        <v>-25.8</v>
      </c>
      <c r="P436" s="19">
        <f>VLOOKUP($A436,'MG Universe'!$A$2:$R$9993,16)</f>
        <v>9.5999999999999992E-3</v>
      </c>
      <c r="Q436" s="89">
        <f>VLOOKUP($A436,'MG Universe'!$A$2:$R$9993,17)</f>
        <v>0</v>
      </c>
      <c r="R436" s="18">
        <f>VLOOKUP($A436,'MG Universe'!$A$2:$R$9993,18)</f>
        <v>21.49</v>
      </c>
    </row>
    <row r="437" spans="1:18" x14ac:dyDescent="0.55000000000000004">
      <c r="A437" s="15" t="s">
        <v>976</v>
      </c>
      <c r="B437" s="127" t="str">
        <f>VLOOKUP($A437,'MG Universe'!$A$2:$R$9993,2)</f>
        <v>Target Corporation</v>
      </c>
      <c r="C437" s="15" t="str">
        <f>VLOOKUP($A437,'MG Universe'!$A$2:$R$9993,3)</f>
        <v>C</v>
      </c>
      <c r="D437" s="15" t="str">
        <f>VLOOKUP($A437,'MG Universe'!$A$2:$R$9993,4)</f>
        <v>S</v>
      </c>
      <c r="E437" s="15" t="str">
        <f>VLOOKUP($A437,'MG Universe'!$A$2:$R$9993,5)</f>
        <v>O</v>
      </c>
      <c r="F437" s="16" t="str">
        <f>VLOOKUP($A437,'MG Universe'!$A$2:$R$9993,6)</f>
        <v>SO</v>
      </c>
      <c r="G437" s="85">
        <f>VLOOKUP($A437,'MG Universe'!$A$2:$R$9993,7)</f>
        <v>42604</v>
      </c>
      <c r="H437" s="18">
        <f>VLOOKUP($A437,'MG Universe'!$A$2:$R$9993,8)</f>
        <v>3.67</v>
      </c>
      <c r="I437" s="18">
        <f>VLOOKUP($A437,'MG Universe'!$A$2:$R$9993,9)</f>
        <v>58.77</v>
      </c>
      <c r="J437" s="19">
        <f>VLOOKUP($A437,'MG Universe'!$A$2:$R$9993,10)</f>
        <v>16.0136</v>
      </c>
      <c r="K437" s="86">
        <f>VLOOKUP($A437,'MG Universe'!$A$2:$R$9993,11)</f>
        <v>19.079999999999998</v>
      </c>
      <c r="L437" s="19">
        <f>VLOOKUP($A437,'MG Universe'!$A$2:$R$9993,12)</f>
        <v>3.8100000000000002E-2</v>
      </c>
      <c r="M437" s="87">
        <f>VLOOKUP($A437,'MG Universe'!$A$2:$R$9993,13)</f>
        <v>0.6</v>
      </c>
      <c r="N437" s="88">
        <f>VLOOKUP($A437,'MG Universe'!$A$2:$R$9993,14)</f>
        <v>1.05</v>
      </c>
      <c r="O437" s="18">
        <f>VLOOKUP($A437,'MG Universe'!$A$2:$R$9993,15)</f>
        <v>-24.21</v>
      </c>
      <c r="P437" s="19">
        <f>VLOOKUP($A437,'MG Universe'!$A$2:$R$9993,16)</f>
        <v>5.2900000000000003E-2</v>
      </c>
      <c r="Q437" s="89">
        <f>VLOOKUP($A437,'MG Universe'!$A$2:$R$9993,17)</f>
        <v>20</v>
      </c>
      <c r="R437" s="18">
        <f>VLOOKUP($A437,'MG Universe'!$A$2:$R$9993,18)</f>
        <v>44.15</v>
      </c>
    </row>
    <row r="438" spans="1:18" x14ac:dyDescent="0.55000000000000004">
      <c r="A438" s="15" t="s">
        <v>980</v>
      </c>
      <c r="B438" s="127" t="str">
        <f>VLOOKUP($A438,'MG Universe'!$A$2:$R$9993,2)</f>
        <v>Tiffany &amp; Co.</v>
      </c>
      <c r="C438" s="15" t="str">
        <f>VLOOKUP($A438,'MG Universe'!$A$2:$R$9993,3)</f>
        <v>C+</v>
      </c>
      <c r="D438" s="15" t="str">
        <f>VLOOKUP($A438,'MG Universe'!$A$2:$R$9993,4)</f>
        <v>D</v>
      </c>
      <c r="E438" s="15" t="str">
        <f>VLOOKUP($A438,'MG Universe'!$A$2:$R$9993,5)</f>
        <v>O</v>
      </c>
      <c r="F438" s="16" t="str">
        <f>VLOOKUP($A438,'MG Universe'!$A$2:$R$9993,6)</f>
        <v>DO</v>
      </c>
      <c r="G438" s="85">
        <f>VLOOKUP($A438,'MG Universe'!$A$2:$R$9993,7)</f>
        <v>42583</v>
      </c>
      <c r="H438" s="18">
        <f>VLOOKUP($A438,'MG Universe'!$A$2:$R$9993,8)</f>
        <v>36.159999999999997</v>
      </c>
      <c r="I438" s="18">
        <f>VLOOKUP($A438,'MG Universe'!$A$2:$R$9993,9)</f>
        <v>91.87</v>
      </c>
      <c r="J438" s="19">
        <f>VLOOKUP($A438,'MG Universe'!$A$2:$R$9993,10)</f>
        <v>2.5407000000000002</v>
      </c>
      <c r="K438" s="86">
        <f>VLOOKUP($A438,'MG Universe'!$A$2:$R$9993,11)</f>
        <v>28.44</v>
      </c>
      <c r="L438" s="19">
        <f>VLOOKUP($A438,'MG Universe'!$A$2:$R$9993,12)</f>
        <v>1.7399999999999999E-2</v>
      </c>
      <c r="M438" s="87">
        <f>VLOOKUP($A438,'MG Universe'!$A$2:$R$9993,13)</f>
        <v>1.9</v>
      </c>
      <c r="N438" s="88">
        <f>VLOOKUP($A438,'MG Universe'!$A$2:$R$9993,14)</f>
        <v>4.91</v>
      </c>
      <c r="O438" s="18">
        <f>VLOOKUP($A438,'MG Universe'!$A$2:$R$9993,15)</f>
        <v>10.41</v>
      </c>
      <c r="P438" s="19">
        <f>VLOOKUP($A438,'MG Universe'!$A$2:$R$9993,16)</f>
        <v>9.9699999999999997E-2</v>
      </c>
      <c r="Q438" s="89">
        <f>VLOOKUP($A438,'MG Universe'!$A$2:$R$9993,17)</f>
        <v>14</v>
      </c>
      <c r="R438" s="18">
        <f>VLOOKUP($A438,'MG Universe'!$A$2:$R$9993,18)</f>
        <v>42.02</v>
      </c>
    </row>
    <row r="439" spans="1:18" x14ac:dyDescent="0.55000000000000004">
      <c r="A439" s="15" t="s">
        <v>982</v>
      </c>
      <c r="B439" s="127" t="str">
        <f>VLOOKUP($A439,'MG Universe'!$A$2:$R$9993,2)</f>
        <v>TJX Companies Inc</v>
      </c>
      <c r="C439" s="15" t="str">
        <f>VLOOKUP($A439,'MG Universe'!$A$2:$R$9993,3)</f>
        <v>C+</v>
      </c>
      <c r="D439" s="15" t="str">
        <f>VLOOKUP($A439,'MG Universe'!$A$2:$R$9993,4)</f>
        <v>E</v>
      </c>
      <c r="E439" s="15" t="str">
        <f>VLOOKUP($A439,'MG Universe'!$A$2:$R$9993,5)</f>
        <v>F</v>
      </c>
      <c r="F439" s="16" t="str">
        <f>VLOOKUP($A439,'MG Universe'!$A$2:$R$9993,6)</f>
        <v>EF</v>
      </c>
      <c r="G439" s="85">
        <f>VLOOKUP($A439,'MG Universe'!$A$2:$R$9993,7)</f>
        <v>42735</v>
      </c>
      <c r="H439" s="18">
        <f>VLOOKUP($A439,'MG Universe'!$A$2:$R$9993,8)</f>
        <v>89.71</v>
      </c>
      <c r="I439" s="18">
        <f>VLOOKUP($A439,'MG Universe'!$A$2:$R$9993,9)</f>
        <v>78.45</v>
      </c>
      <c r="J439" s="19">
        <f>VLOOKUP($A439,'MG Universe'!$A$2:$R$9993,10)</f>
        <v>0.87450000000000006</v>
      </c>
      <c r="K439" s="86">
        <f>VLOOKUP($A439,'MG Universe'!$A$2:$R$9993,11)</f>
        <v>24.44</v>
      </c>
      <c r="L439" s="19">
        <f>VLOOKUP($A439,'MG Universe'!$A$2:$R$9993,12)</f>
        <v>1.2E-2</v>
      </c>
      <c r="M439" s="87">
        <f>VLOOKUP($A439,'MG Universe'!$A$2:$R$9993,13)</f>
        <v>0.7</v>
      </c>
      <c r="N439" s="88">
        <f>VLOOKUP($A439,'MG Universe'!$A$2:$R$9993,14)</f>
        <v>1.62</v>
      </c>
      <c r="O439" s="18">
        <f>VLOOKUP($A439,'MG Universe'!$A$2:$R$9993,15)</f>
        <v>-0.9</v>
      </c>
      <c r="P439" s="19">
        <f>VLOOKUP($A439,'MG Universe'!$A$2:$R$9993,16)</f>
        <v>7.9699999999999993E-2</v>
      </c>
      <c r="Q439" s="89">
        <f>VLOOKUP($A439,'MG Universe'!$A$2:$R$9993,17)</f>
        <v>4</v>
      </c>
      <c r="R439" s="18">
        <f>VLOOKUP($A439,'MG Universe'!$A$2:$R$9993,18)</f>
        <v>22.54</v>
      </c>
    </row>
    <row r="440" spans="1:18" x14ac:dyDescent="0.55000000000000004">
      <c r="A440" s="15" t="s">
        <v>984</v>
      </c>
      <c r="B440" s="127" t="str">
        <f>VLOOKUP($A440,'MG Universe'!$A$2:$R$9993,2)</f>
        <v>Torchmark Corporation</v>
      </c>
      <c r="C440" s="15" t="str">
        <f>VLOOKUP($A440,'MG Universe'!$A$2:$R$9993,3)</f>
        <v>B-</v>
      </c>
      <c r="D440" s="15" t="str">
        <f>VLOOKUP($A440,'MG Universe'!$A$2:$R$9993,4)</f>
        <v>D</v>
      </c>
      <c r="E440" s="15" t="str">
        <f>VLOOKUP($A440,'MG Universe'!$A$2:$R$9993,5)</f>
        <v>F</v>
      </c>
      <c r="F440" s="16" t="str">
        <f>VLOOKUP($A440,'MG Universe'!$A$2:$R$9993,6)</f>
        <v>DF</v>
      </c>
      <c r="G440" s="85">
        <f>VLOOKUP($A440,'MG Universe'!$A$2:$R$9993,7)</f>
        <v>42599</v>
      </c>
      <c r="H440" s="18">
        <f>VLOOKUP($A440,'MG Universe'!$A$2:$R$9993,8)</f>
        <v>82.14</v>
      </c>
      <c r="I440" s="18">
        <f>VLOOKUP($A440,'MG Universe'!$A$2:$R$9993,9)</f>
        <v>77.53</v>
      </c>
      <c r="J440" s="19">
        <f>VLOOKUP($A440,'MG Universe'!$A$2:$R$9993,10)</f>
        <v>0.94389999999999996</v>
      </c>
      <c r="K440" s="86">
        <f>VLOOKUP($A440,'MG Universe'!$A$2:$R$9993,11)</f>
        <v>18.82</v>
      </c>
      <c r="L440" s="19">
        <f>VLOOKUP($A440,'MG Universe'!$A$2:$R$9993,12)</f>
        <v>7.1000000000000004E-3</v>
      </c>
      <c r="M440" s="87">
        <f>VLOOKUP($A440,'MG Universe'!$A$2:$R$9993,13)</f>
        <v>1</v>
      </c>
      <c r="N440" s="88" t="str">
        <f>VLOOKUP($A440,'MG Universe'!$A$2:$R$9993,14)</f>
        <v>N/A</v>
      </c>
      <c r="O440" s="18" t="str">
        <f>VLOOKUP($A440,'MG Universe'!$A$2:$R$9993,15)</f>
        <v>N/A</v>
      </c>
      <c r="P440" s="19">
        <f>VLOOKUP($A440,'MG Universe'!$A$2:$R$9993,16)</f>
        <v>5.16E-2</v>
      </c>
      <c r="Q440" s="89">
        <f>VLOOKUP($A440,'MG Universe'!$A$2:$R$9993,17)</f>
        <v>11</v>
      </c>
      <c r="R440" s="18">
        <f>VLOOKUP($A440,'MG Universe'!$A$2:$R$9993,18)</f>
        <v>62.9</v>
      </c>
    </row>
    <row r="441" spans="1:18" x14ac:dyDescent="0.55000000000000004">
      <c r="A441" s="15" t="s">
        <v>986</v>
      </c>
      <c r="B441" s="127" t="str">
        <f>VLOOKUP($A441,'MG Universe'!$A$2:$R$9993,2)</f>
        <v>Thermo Fisher Scientific Inc.</v>
      </c>
      <c r="C441" s="15" t="str">
        <f>VLOOKUP($A441,'MG Universe'!$A$2:$R$9993,3)</f>
        <v>C</v>
      </c>
      <c r="D441" s="15" t="str">
        <f>VLOOKUP($A441,'MG Universe'!$A$2:$R$9993,4)</f>
        <v>E</v>
      </c>
      <c r="E441" s="15" t="str">
        <f>VLOOKUP($A441,'MG Universe'!$A$2:$R$9993,5)</f>
        <v>O</v>
      </c>
      <c r="F441" s="16" t="str">
        <f>VLOOKUP($A441,'MG Universe'!$A$2:$R$9993,6)</f>
        <v>EO</v>
      </c>
      <c r="G441" s="85">
        <f>VLOOKUP($A441,'MG Universe'!$A$2:$R$9993,7)</f>
        <v>42712</v>
      </c>
      <c r="H441" s="18">
        <f>VLOOKUP($A441,'MG Universe'!$A$2:$R$9993,8)</f>
        <v>140.71</v>
      </c>
      <c r="I441" s="18">
        <f>VLOOKUP($A441,'MG Universe'!$A$2:$R$9993,9)</f>
        <v>157.68</v>
      </c>
      <c r="J441" s="19">
        <f>VLOOKUP($A441,'MG Universe'!$A$2:$R$9993,10)</f>
        <v>1.1206</v>
      </c>
      <c r="K441" s="86">
        <f>VLOOKUP($A441,'MG Universe'!$A$2:$R$9993,11)</f>
        <v>32.25</v>
      </c>
      <c r="L441" s="19">
        <f>VLOOKUP($A441,'MG Universe'!$A$2:$R$9993,12)</f>
        <v>3.8E-3</v>
      </c>
      <c r="M441" s="87">
        <f>VLOOKUP($A441,'MG Universe'!$A$2:$R$9993,13)</f>
        <v>1.1000000000000001</v>
      </c>
      <c r="N441" s="88">
        <f>VLOOKUP($A441,'MG Universe'!$A$2:$R$9993,14)</f>
        <v>1.56</v>
      </c>
      <c r="O441" s="18">
        <f>VLOOKUP($A441,'MG Universe'!$A$2:$R$9993,15)</f>
        <v>-45.67</v>
      </c>
      <c r="P441" s="19">
        <f>VLOOKUP($A441,'MG Universe'!$A$2:$R$9993,16)</f>
        <v>0.1187</v>
      </c>
      <c r="Q441" s="89">
        <f>VLOOKUP($A441,'MG Universe'!$A$2:$R$9993,17)</f>
        <v>0</v>
      </c>
      <c r="R441" s="18">
        <f>VLOOKUP($A441,'MG Universe'!$A$2:$R$9993,18)</f>
        <v>85.1</v>
      </c>
    </row>
    <row r="442" spans="1:18" x14ac:dyDescent="0.55000000000000004">
      <c r="A442" s="15" t="s">
        <v>988</v>
      </c>
      <c r="B442" s="127" t="str">
        <f>VLOOKUP($A442,'MG Universe'!$A$2:$R$9993,2)</f>
        <v>Tripadvisor Inc</v>
      </c>
      <c r="C442" s="15" t="str">
        <f>VLOOKUP($A442,'MG Universe'!$A$2:$R$9993,3)</f>
        <v>C</v>
      </c>
      <c r="D442" s="15" t="str">
        <f>VLOOKUP($A442,'MG Universe'!$A$2:$R$9993,4)</f>
        <v>E</v>
      </c>
      <c r="E442" s="15" t="str">
        <f>VLOOKUP($A442,'MG Universe'!$A$2:$R$9993,5)</f>
        <v>O</v>
      </c>
      <c r="F442" s="16" t="str">
        <f>VLOOKUP($A442,'MG Universe'!$A$2:$R$9993,6)</f>
        <v>EO</v>
      </c>
      <c r="G442" s="85">
        <f>VLOOKUP($A442,'MG Universe'!$A$2:$R$9993,7)</f>
        <v>42541</v>
      </c>
      <c r="H442" s="18">
        <f>VLOOKUP($A442,'MG Universe'!$A$2:$R$9993,8)</f>
        <v>30.78</v>
      </c>
      <c r="I442" s="18">
        <f>VLOOKUP($A442,'MG Universe'!$A$2:$R$9993,9)</f>
        <v>41.47</v>
      </c>
      <c r="J442" s="19">
        <f>VLOOKUP($A442,'MG Universe'!$A$2:$R$9993,10)</f>
        <v>1.3472999999999999</v>
      </c>
      <c r="K442" s="86">
        <f>VLOOKUP($A442,'MG Universe'!$A$2:$R$9993,11)</f>
        <v>28.6</v>
      </c>
      <c r="L442" s="19">
        <f>VLOOKUP($A442,'MG Universe'!$A$2:$R$9993,12)</f>
        <v>0</v>
      </c>
      <c r="M442" s="87">
        <f>VLOOKUP($A442,'MG Universe'!$A$2:$R$9993,13)</f>
        <v>2</v>
      </c>
      <c r="N442" s="88">
        <f>VLOOKUP($A442,'MG Universe'!$A$2:$R$9993,14)</f>
        <v>2.23</v>
      </c>
      <c r="O442" s="18">
        <f>VLOOKUP($A442,'MG Universe'!$A$2:$R$9993,15)</f>
        <v>1.46</v>
      </c>
      <c r="P442" s="19">
        <f>VLOOKUP($A442,'MG Universe'!$A$2:$R$9993,16)</f>
        <v>0.10050000000000001</v>
      </c>
      <c r="Q442" s="89">
        <f>VLOOKUP($A442,'MG Universe'!$A$2:$R$9993,17)</f>
        <v>0</v>
      </c>
      <c r="R442" s="18">
        <f>VLOOKUP($A442,'MG Universe'!$A$2:$R$9993,18)</f>
        <v>18.350000000000001</v>
      </c>
    </row>
    <row r="443" spans="1:18" x14ac:dyDescent="0.55000000000000004">
      <c r="A443" s="15" t="s">
        <v>990</v>
      </c>
      <c r="B443" s="127" t="str">
        <f>VLOOKUP($A443,'MG Universe'!$A$2:$R$9993,2)</f>
        <v>T. Rowe Price Group Inc</v>
      </c>
      <c r="C443" s="15" t="str">
        <f>VLOOKUP($A443,'MG Universe'!$A$2:$R$9993,3)</f>
        <v>A</v>
      </c>
      <c r="D443" s="15" t="str">
        <f>VLOOKUP($A443,'MG Universe'!$A$2:$R$9993,4)</f>
        <v>D</v>
      </c>
      <c r="E443" s="15" t="str">
        <f>VLOOKUP($A443,'MG Universe'!$A$2:$R$9993,5)</f>
        <v>U</v>
      </c>
      <c r="F443" s="16" t="str">
        <f>VLOOKUP($A443,'MG Universe'!$A$2:$R$9993,6)</f>
        <v>DU</v>
      </c>
      <c r="G443" s="85">
        <f>VLOOKUP($A443,'MG Universe'!$A$2:$R$9993,7)</f>
        <v>42607</v>
      </c>
      <c r="H443" s="18">
        <f>VLOOKUP($A443,'MG Universe'!$A$2:$R$9993,8)</f>
        <v>103.5</v>
      </c>
      <c r="I443" s="18">
        <f>VLOOKUP($A443,'MG Universe'!$A$2:$R$9993,9)</f>
        <v>71.209999999999994</v>
      </c>
      <c r="J443" s="19">
        <f>VLOOKUP($A443,'MG Universe'!$A$2:$R$9993,10)</f>
        <v>0.68799999999999994</v>
      </c>
      <c r="K443" s="86">
        <f>VLOOKUP($A443,'MG Universe'!$A$2:$R$9993,11)</f>
        <v>16.87</v>
      </c>
      <c r="L443" s="19">
        <f>VLOOKUP($A443,'MG Universe'!$A$2:$R$9993,12)</f>
        <v>2.98E-2</v>
      </c>
      <c r="M443" s="87">
        <f>VLOOKUP($A443,'MG Universe'!$A$2:$R$9993,13)</f>
        <v>1.3</v>
      </c>
      <c r="N443" s="88">
        <f>VLOOKUP($A443,'MG Universe'!$A$2:$R$9993,14)</f>
        <v>2.79</v>
      </c>
      <c r="O443" s="18">
        <f>VLOOKUP($A443,'MG Universe'!$A$2:$R$9993,15)</f>
        <v>-7.0000000000000007E-2</v>
      </c>
      <c r="P443" s="19">
        <f>VLOOKUP($A443,'MG Universe'!$A$2:$R$9993,16)</f>
        <v>4.19E-2</v>
      </c>
      <c r="Q443" s="89">
        <f>VLOOKUP($A443,'MG Universe'!$A$2:$R$9993,17)</f>
        <v>20</v>
      </c>
      <c r="R443" s="18">
        <f>VLOOKUP($A443,'MG Universe'!$A$2:$R$9993,18)</f>
        <v>41.69</v>
      </c>
    </row>
    <row r="444" spans="1:18" x14ac:dyDescent="0.55000000000000004">
      <c r="A444" s="15" t="s">
        <v>992</v>
      </c>
      <c r="B444" s="127" t="str">
        <f>VLOOKUP($A444,'MG Universe'!$A$2:$R$9993,2)</f>
        <v>Travelers Companies Inc</v>
      </c>
      <c r="C444" s="15" t="str">
        <f>VLOOKUP($A444,'MG Universe'!$A$2:$R$9993,3)</f>
        <v>A-</v>
      </c>
      <c r="D444" s="15" t="str">
        <f>VLOOKUP($A444,'MG Universe'!$A$2:$R$9993,4)</f>
        <v>D</v>
      </c>
      <c r="E444" s="15" t="str">
        <f>VLOOKUP($A444,'MG Universe'!$A$2:$R$9993,5)</f>
        <v>U</v>
      </c>
      <c r="F444" s="16" t="str">
        <f>VLOOKUP($A444,'MG Universe'!$A$2:$R$9993,6)</f>
        <v>DU</v>
      </c>
      <c r="G444" s="85">
        <f>VLOOKUP($A444,'MG Universe'!$A$2:$R$9993,7)</f>
        <v>42705</v>
      </c>
      <c r="H444" s="18">
        <f>VLOOKUP($A444,'MG Universe'!$A$2:$R$9993,8)</f>
        <v>320.64999999999998</v>
      </c>
      <c r="I444" s="18">
        <f>VLOOKUP($A444,'MG Universe'!$A$2:$R$9993,9)</f>
        <v>122.24</v>
      </c>
      <c r="J444" s="19">
        <f>VLOOKUP($A444,'MG Universe'!$A$2:$R$9993,10)</f>
        <v>0.38119999999999998</v>
      </c>
      <c r="K444" s="86">
        <f>VLOOKUP($A444,'MG Universe'!$A$2:$R$9993,11)</f>
        <v>12.39</v>
      </c>
      <c r="L444" s="19">
        <f>VLOOKUP($A444,'MG Universe'!$A$2:$R$9993,12)</f>
        <v>1.6E-2</v>
      </c>
      <c r="M444" s="87">
        <f>VLOOKUP($A444,'MG Universe'!$A$2:$R$9993,13)</f>
        <v>1.1000000000000001</v>
      </c>
      <c r="N444" s="88" t="str">
        <f>VLOOKUP($A444,'MG Universe'!$A$2:$R$9993,14)</f>
        <v>N/A</v>
      </c>
      <c r="O444" s="18" t="str">
        <f>VLOOKUP($A444,'MG Universe'!$A$2:$R$9993,15)</f>
        <v>N/A</v>
      </c>
      <c r="P444" s="19">
        <f>VLOOKUP($A444,'MG Universe'!$A$2:$R$9993,16)</f>
        <v>1.9400000000000001E-2</v>
      </c>
      <c r="Q444" s="89">
        <f>VLOOKUP($A444,'MG Universe'!$A$2:$R$9993,17)</f>
        <v>1</v>
      </c>
      <c r="R444" s="18">
        <f>VLOOKUP($A444,'MG Universe'!$A$2:$R$9993,18)</f>
        <v>134.38</v>
      </c>
    </row>
    <row r="445" spans="1:18" x14ac:dyDescent="0.55000000000000004">
      <c r="A445" s="15" t="s">
        <v>994</v>
      </c>
      <c r="B445" s="127" t="str">
        <f>VLOOKUP($A445,'MG Universe'!$A$2:$R$9993,2)</f>
        <v>Tractor Supply Company</v>
      </c>
      <c r="C445" s="15" t="str">
        <f>VLOOKUP($A445,'MG Universe'!$A$2:$R$9993,3)</f>
        <v>B-</v>
      </c>
      <c r="D445" s="15" t="str">
        <f>VLOOKUP($A445,'MG Universe'!$A$2:$R$9993,4)</f>
        <v>E</v>
      </c>
      <c r="E445" s="15" t="str">
        <f>VLOOKUP($A445,'MG Universe'!$A$2:$R$9993,5)</f>
        <v>U</v>
      </c>
      <c r="F445" s="16" t="str">
        <f>VLOOKUP($A445,'MG Universe'!$A$2:$R$9993,6)</f>
        <v>EU</v>
      </c>
      <c r="G445" s="85">
        <f>VLOOKUP($A445,'MG Universe'!$A$2:$R$9993,7)</f>
        <v>42614</v>
      </c>
      <c r="H445" s="18">
        <f>VLOOKUP($A445,'MG Universe'!$A$2:$R$9993,8)</f>
        <v>110.42</v>
      </c>
      <c r="I445" s="18">
        <f>VLOOKUP($A445,'MG Universe'!$A$2:$R$9993,9)</f>
        <v>70.91</v>
      </c>
      <c r="J445" s="19">
        <f>VLOOKUP($A445,'MG Universe'!$A$2:$R$9993,10)</f>
        <v>0.64219999999999999</v>
      </c>
      <c r="K445" s="86">
        <f>VLOOKUP($A445,'MG Universe'!$A$2:$R$9993,11)</f>
        <v>24.71</v>
      </c>
      <c r="L445" s="19">
        <f>VLOOKUP($A445,'MG Universe'!$A$2:$R$9993,12)</f>
        <v>1.18E-2</v>
      </c>
      <c r="M445" s="87">
        <f>VLOOKUP($A445,'MG Universe'!$A$2:$R$9993,13)</f>
        <v>1.2</v>
      </c>
      <c r="N445" s="88">
        <f>VLOOKUP($A445,'MG Universe'!$A$2:$R$9993,14)</f>
        <v>2.19</v>
      </c>
      <c r="O445" s="18">
        <f>VLOOKUP($A445,'MG Universe'!$A$2:$R$9993,15)</f>
        <v>3.8</v>
      </c>
      <c r="P445" s="19">
        <f>VLOOKUP($A445,'MG Universe'!$A$2:$R$9993,16)</f>
        <v>8.1000000000000003E-2</v>
      </c>
      <c r="Q445" s="89">
        <f>VLOOKUP($A445,'MG Universe'!$A$2:$R$9993,17)</f>
        <v>7</v>
      </c>
      <c r="R445" s="18">
        <f>VLOOKUP($A445,'MG Universe'!$A$2:$R$9993,18)</f>
        <v>28.88</v>
      </c>
    </row>
    <row r="446" spans="1:18" x14ac:dyDescent="0.55000000000000004">
      <c r="A446" s="15" t="s">
        <v>996</v>
      </c>
      <c r="B446" s="127" t="str">
        <f>VLOOKUP($A446,'MG Universe'!$A$2:$R$9993,2)</f>
        <v>Tyson Foods, Inc.</v>
      </c>
      <c r="C446" s="15" t="str">
        <f>VLOOKUP($A446,'MG Universe'!$A$2:$R$9993,3)</f>
        <v>B-</v>
      </c>
      <c r="D446" s="15" t="str">
        <f>VLOOKUP($A446,'MG Universe'!$A$2:$R$9993,4)</f>
        <v>E</v>
      </c>
      <c r="E446" s="15" t="str">
        <f>VLOOKUP($A446,'MG Universe'!$A$2:$R$9993,5)</f>
        <v>U</v>
      </c>
      <c r="F446" s="16" t="str">
        <f>VLOOKUP($A446,'MG Universe'!$A$2:$R$9993,6)</f>
        <v>EU</v>
      </c>
      <c r="G446" s="85">
        <f>VLOOKUP($A446,'MG Universe'!$A$2:$R$9993,7)</f>
        <v>42607</v>
      </c>
      <c r="H446" s="18">
        <f>VLOOKUP($A446,'MG Universe'!$A$2:$R$9993,8)</f>
        <v>121.87</v>
      </c>
      <c r="I446" s="18">
        <f>VLOOKUP($A446,'MG Universe'!$A$2:$R$9993,9)</f>
        <v>62.56</v>
      </c>
      <c r="J446" s="19">
        <f>VLOOKUP($A446,'MG Universe'!$A$2:$R$9993,10)</f>
        <v>0.51329999999999998</v>
      </c>
      <c r="K446" s="86">
        <f>VLOOKUP($A446,'MG Universe'!$A$2:$R$9993,11)</f>
        <v>19.739999999999998</v>
      </c>
      <c r="L446" s="19">
        <f>VLOOKUP($A446,'MG Universe'!$A$2:$R$9993,12)</f>
        <v>8.8000000000000005E-3</v>
      </c>
      <c r="M446" s="87">
        <f>VLOOKUP($A446,'MG Universe'!$A$2:$R$9993,13)</f>
        <v>0.2</v>
      </c>
      <c r="N446" s="88">
        <f>VLOOKUP($A446,'MG Universe'!$A$2:$R$9993,14)</f>
        <v>1.8</v>
      </c>
      <c r="O446" s="18">
        <f>VLOOKUP($A446,'MG Universe'!$A$2:$R$9993,15)</f>
        <v>-19.940000000000001</v>
      </c>
      <c r="P446" s="19">
        <f>VLOOKUP($A446,'MG Universe'!$A$2:$R$9993,16)</f>
        <v>5.62E-2</v>
      </c>
      <c r="Q446" s="89">
        <f>VLOOKUP($A446,'MG Universe'!$A$2:$R$9993,17)</f>
        <v>4</v>
      </c>
      <c r="R446" s="18">
        <f>VLOOKUP($A446,'MG Universe'!$A$2:$R$9993,18)</f>
        <v>52.23</v>
      </c>
    </row>
    <row r="447" spans="1:18" x14ac:dyDescent="0.55000000000000004">
      <c r="A447" s="15" t="s">
        <v>998</v>
      </c>
      <c r="B447" s="127" t="str">
        <f>VLOOKUP($A447,'MG Universe'!$A$2:$R$9993,2)</f>
        <v>Tesoro Corporation</v>
      </c>
      <c r="C447" s="15" t="str">
        <f>VLOOKUP($A447,'MG Universe'!$A$2:$R$9993,3)</f>
        <v>B</v>
      </c>
      <c r="D447" s="15" t="str">
        <f>VLOOKUP($A447,'MG Universe'!$A$2:$R$9993,4)</f>
        <v>E</v>
      </c>
      <c r="E447" s="15" t="str">
        <f>VLOOKUP($A447,'MG Universe'!$A$2:$R$9993,5)</f>
        <v>U</v>
      </c>
      <c r="F447" s="16" t="str">
        <f>VLOOKUP($A447,'MG Universe'!$A$2:$R$9993,6)</f>
        <v>EU</v>
      </c>
      <c r="G447" s="85">
        <f>VLOOKUP($A447,'MG Universe'!$A$2:$R$9993,7)</f>
        <v>42773</v>
      </c>
      <c r="H447" s="18">
        <f>VLOOKUP($A447,'MG Universe'!$A$2:$R$9993,8)</f>
        <v>274.92</v>
      </c>
      <c r="I447" s="18">
        <f>VLOOKUP($A447,'MG Universe'!$A$2:$R$9993,9)</f>
        <v>85.19</v>
      </c>
      <c r="J447" s="19">
        <f>VLOOKUP($A447,'MG Universe'!$A$2:$R$9993,10)</f>
        <v>0.30990000000000001</v>
      </c>
      <c r="K447" s="86">
        <f>VLOOKUP($A447,'MG Universe'!$A$2:$R$9993,11)</f>
        <v>11.93</v>
      </c>
      <c r="L447" s="19">
        <f>VLOOKUP($A447,'MG Universe'!$A$2:$R$9993,12)</f>
        <v>2.41E-2</v>
      </c>
      <c r="M447" s="87">
        <f>VLOOKUP($A447,'MG Universe'!$A$2:$R$9993,13)</f>
        <v>1.7</v>
      </c>
      <c r="N447" s="88">
        <f>VLOOKUP($A447,'MG Universe'!$A$2:$R$9993,14)</f>
        <v>1.9</v>
      </c>
      <c r="O447" s="18">
        <f>VLOOKUP($A447,'MG Universe'!$A$2:$R$9993,15)</f>
        <v>-62.03</v>
      </c>
      <c r="P447" s="19">
        <f>VLOOKUP($A447,'MG Universe'!$A$2:$R$9993,16)</f>
        <v>1.72E-2</v>
      </c>
      <c r="Q447" s="89">
        <f>VLOOKUP($A447,'MG Universe'!$A$2:$R$9993,17)</f>
        <v>5</v>
      </c>
      <c r="R447" s="18">
        <f>VLOOKUP($A447,'MG Universe'!$A$2:$R$9993,18)</f>
        <v>75.72</v>
      </c>
    </row>
    <row r="448" spans="1:18" x14ac:dyDescent="0.55000000000000004">
      <c r="A448" s="15" t="s">
        <v>1000</v>
      </c>
      <c r="B448" s="127" t="str">
        <f>VLOOKUP($A448,'MG Universe'!$A$2:$R$9993,2)</f>
        <v>Total System Services, Inc.</v>
      </c>
      <c r="C448" s="15" t="str">
        <f>VLOOKUP($A448,'MG Universe'!$A$2:$R$9993,3)</f>
        <v>C+</v>
      </c>
      <c r="D448" s="15" t="str">
        <f>VLOOKUP($A448,'MG Universe'!$A$2:$R$9993,4)</f>
        <v>E</v>
      </c>
      <c r="E448" s="15" t="str">
        <f>VLOOKUP($A448,'MG Universe'!$A$2:$R$9993,5)</f>
        <v>F</v>
      </c>
      <c r="F448" s="16" t="str">
        <f>VLOOKUP($A448,'MG Universe'!$A$2:$R$9993,6)</f>
        <v>EF</v>
      </c>
      <c r="G448" s="85">
        <f>VLOOKUP($A448,'MG Universe'!$A$2:$R$9993,7)</f>
        <v>42509</v>
      </c>
      <c r="H448" s="18">
        <f>VLOOKUP($A448,'MG Universe'!$A$2:$R$9993,8)</f>
        <v>61.18</v>
      </c>
      <c r="I448" s="18">
        <f>VLOOKUP($A448,'MG Universe'!$A$2:$R$9993,9)</f>
        <v>54.48</v>
      </c>
      <c r="J448" s="19">
        <f>VLOOKUP($A448,'MG Universe'!$A$2:$R$9993,10)</f>
        <v>0.89049999999999996</v>
      </c>
      <c r="K448" s="86">
        <f>VLOOKUP($A448,'MG Universe'!$A$2:$R$9993,11)</f>
        <v>27.1</v>
      </c>
      <c r="L448" s="19">
        <f>VLOOKUP($A448,'MG Universe'!$A$2:$R$9993,12)</f>
        <v>7.3000000000000001E-3</v>
      </c>
      <c r="M448" s="87">
        <f>VLOOKUP($A448,'MG Universe'!$A$2:$R$9993,13)</f>
        <v>1</v>
      </c>
      <c r="N448" s="88">
        <f>VLOOKUP($A448,'MG Universe'!$A$2:$R$9993,14)</f>
        <v>8.5500000000000007</v>
      </c>
      <c r="O448" s="18">
        <f>VLOOKUP($A448,'MG Universe'!$A$2:$R$9993,15)</f>
        <v>-5.89</v>
      </c>
      <c r="P448" s="19">
        <f>VLOOKUP($A448,'MG Universe'!$A$2:$R$9993,16)</f>
        <v>9.2999999999999999E-2</v>
      </c>
      <c r="Q448" s="89">
        <f>VLOOKUP($A448,'MG Universe'!$A$2:$R$9993,17)</f>
        <v>0</v>
      </c>
      <c r="R448" s="18">
        <f>VLOOKUP($A448,'MG Universe'!$A$2:$R$9993,18)</f>
        <v>25.06</v>
      </c>
    </row>
    <row r="449" spans="1:18" x14ac:dyDescent="0.55000000000000004">
      <c r="A449" s="15" t="s">
        <v>1002</v>
      </c>
      <c r="B449" s="127" t="str">
        <f>VLOOKUP($A449,'MG Universe'!$A$2:$R$9993,2)</f>
        <v>Time Warner Inc</v>
      </c>
      <c r="C449" s="15" t="str">
        <f>VLOOKUP($A449,'MG Universe'!$A$2:$R$9993,3)</f>
        <v>B-</v>
      </c>
      <c r="D449" s="15" t="str">
        <f>VLOOKUP($A449,'MG Universe'!$A$2:$R$9993,4)</f>
        <v>E</v>
      </c>
      <c r="E449" s="15" t="str">
        <f>VLOOKUP($A449,'MG Universe'!$A$2:$R$9993,5)</f>
        <v>U</v>
      </c>
      <c r="F449" s="16" t="str">
        <f>VLOOKUP($A449,'MG Universe'!$A$2:$R$9993,6)</f>
        <v>EU</v>
      </c>
      <c r="G449" s="85">
        <f>VLOOKUP($A449,'MG Universe'!$A$2:$R$9993,7)</f>
        <v>42555</v>
      </c>
      <c r="H449" s="18">
        <f>VLOOKUP($A449,'MG Universe'!$A$2:$R$9993,8)</f>
        <v>176.92</v>
      </c>
      <c r="I449" s="18">
        <f>VLOOKUP($A449,'MG Universe'!$A$2:$R$9993,9)</f>
        <v>98.21</v>
      </c>
      <c r="J449" s="19">
        <f>VLOOKUP($A449,'MG Universe'!$A$2:$R$9993,10)</f>
        <v>0.55510000000000004</v>
      </c>
      <c r="K449" s="86">
        <f>VLOOKUP($A449,'MG Universe'!$A$2:$R$9993,11)</f>
        <v>21.35</v>
      </c>
      <c r="L449" s="19">
        <f>VLOOKUP($A449,'MG Universe'!$A$2:$R$9993,12)</f>
        <v>1.4800000000000001E-2</v>
      </c>
      <c r="M449" s="87">
        <f>VLOOKUP($A449,'MG Universe'!$A$2:$R$9993,13)</f>
        <v>1.1000000000000001</v>
      </c>
      <c r="N449" s="88">
        <f>VLOOKUP($A449,'MG Universe'!$A$2:$R$9993,14)</f>
        <v>1.64</v>
      </c>
      <c r="O449" s="18">
        <f>VLOOKUP($A449,'MG Universe'!$A$2:$R$9993,15)</f>
        <v>-34.42</v>
      </c>
      <c r="P449" s="19">
        <f>VLOOKUP($A449,'MG Universe'!$A$2:$R$9993,16)</f>
        <v>6.4299999999999996E-2</v>
      </c>
      <c r="Q449" s="89">
        <f>VLOOKUP($A449,'MG Universe'!$A$2:$R$9993,17)</f>
        <v>7</v>
      </c>
      <c r="R449" s="18">
        <f>VLOOKUP($A449,'MG Universe'!$A$2:$R$9993,18)</f>
        <v>60.03</v>
      </c>
    </row>
    <row r="450" spans="1:18" x14ac:dyDescent="0.55000000000000004">
      <c r="A450" s="15" t="s">
        <v>1004</v>
      </c>
      <c r="B450" s="127" t="str">
        <f>VLOOKUP($A450,'MG Universe'!$A$2:$R$9993,2)</f>
        <v>Texas Instruments Incorporated</v>
      </c>
      <c r="C450" s="15" t="str">
        <f>VLOOKUP($A450,'MG Universe'!$A$2:$R$9993,3)</f>
        <v>B-</v>
      </c>
      <c r="D450" s="15" t="str">
        <f>VLOOKUP($A450,'MG Universe'!$A$2:$R$9993,4)</f>
        <v>E</v>
      </c>
      <c r="E450" s="15" t="str">
        <f>VLOOKUP($A450,'MG Universe'!$A$2:$R$9993,5)</f>
        <v>F</v>
      </c>
      <c r="F450" s="16" t="str">
        <f>VLOOKUP($A450,'MG Universe'!$A$2:$R$9993,6)</f>
        <v>EF</v>
      </c>
      <c r="G450" s="85">
        <f>VLOOKUP($A450,'MG Universe'!$A$2:$R$9993,7)</f>
        <v>42780</v>
      </c>
      <c r="H450" s="18">
        <f>VLOOKUP($A450,'MG Universe'!$A$2:$R$9993,8)</f>
        <v>92.21</v>
      </c>
      <c r="I450" s="18">
        <f>VLOOKUP($A450,'MG Universe'!$A$2:$R$9993,9)</f>
        <v>76.62</v>
      </c>
      <c r="J450" s="19">
        <f>VLOOKUP($A450,'MG Universe'!$A$2:$R$9993,10)</f>
        <v>0.83089999999999997</v>
      </c>
      <c r="K450" s="86">
        <f>VLOOKUP($A450,'MG Universe'!$A$2:$R$9993,11)</f>
        <v>24.48</v>
      </c>
      <c r="L450" s="19">
        <f>VLOOKUP($A450,'MG Universe'!$A$2:$R$9993,12)</f>
        <v>2.1399999999999999E-2</v>
      </c>
      <c r="M450" s="87">
        <f>VLOOKUP($A450,'MG Universe'!$A$2:$R$9993,13)</f>
        <v>1.2</v>
      </c>
      <c r="N450" s="88">
        <f>VLOOKUP($A450,'MG Universe'!$A$2:$R$9993,14)</f>
        <v>1.64</v>
      </c>
      <c r="O450" s="18">
        <f>VLOOKUP($A450,'MG Universe'!$A$2:$R$9993,15)</f>
        <v>1.47</v>
      </c>
      <c r="P450" s="19">
        <f>VLOOKUP($A450,'MG Universe'!$A$2:$R$9993,16)</f>
        <v>7.9899999999999999E-2</v>
      </c>
      <c r="Q450" s="89">
        <f>VLOOKUP($A450,'MG Universe'!$A$2:$R$9993,17)</f>
        <v>14</v>
      </c>
      <c r="R450" s="18">
        <f>VLOOKUP($A450,'MG Universe'!$A$2:$R$9993,18)</f>
        <v>28.78</v>
      </c>
    </row>
    <row r="451" spans="1:18" x14ac:dyDescent="0.55000000000000004">
      <c r="A451" s="15" t="s">
        <v>1006</v>
      </c>
      <c r="B451" s="127" t="str">
        <f>VLOOKUP($A451,'MG Universe'!$A$2:$R$9993,2)</f>
        <v>Textron Inc.</v>
      </c>
      <c r="C451" s="15" t="str">
        <f>VLOOKUP($A451,'MG Universe'!$A$2:$R$9993,3)</f>
        <v>B-</v>
      </c>
      <c r="D451" s="15" t="str">
        <f>VLOOKUP($A451,'MG Universe'!$A$2:$R$9993,4)</f>
        <v>E</v>
      </c>
      <c r="E451" s="15" t="str">
        <f>VLOOKUP($A451,'MG Universe'!$A$2:$R$9993,5)</f>
        <v>U</v>
      </c>
      <c r="F451" s="16" t="str">
        <f>VLOOKUP($A451,'MG Universe'!$A$2:$R$9993,6)</f>
        <v>EU</v>
      </c>
      <c r="G451" s="85">
        <f>VLOOKUP($A451,'MG Universe'!$A$2:$R$9993,7)</f>
        <v>42547</v>
      </c>
      <c r="H451" s="18">
        <f>VLOOKUP($A451,'MG Universe'!$A$2:$R$9993,8)</f>
        <v>89.55</v>
      </c>
      <c r="I451" s="18">
        <f>VLOOKUP($A451,'MG Universe'!$A$2:$R$9993,9)</f>
        <v>47.3</v>
      </c>
      <c r="J451" s="19">
        <f>VLOOKUP($A451,'MG Universe'!$A$2:$R$9993,10)</f>
        <v>0.5282</v>
      </c>
      <c r="K451" s="86">
        <f>VLOOKUP($A451,'MG Universe'!$A$2:$R$9993,11)</f>
        <v>20.3</v>
      </c>
      <c r="L451" s="19">
        <f>VLOOKUP($A451,'MG Universe'!$A$2:$R$9993,12)</f>
        <v>1.6999999999999999E-3</v>
      </c>
      <c r="M451" s="87">
        <f>VLOOKUP($A451,'MG Universe'!$A$2:$R$9993,13)</f>
        <v>1.6</v>
      </c>
      <c r="N451" s="88">
        <f>VLOOKUP($A451,'MG Universe'!$A$2:$R$9993,14)</f>
        <v>1.75</v>
      </c>
      <c r="O451" s="18">
        <f>VLOOKUP($A451,'MG Universe'!$A$2:$R$9993,15)</f>
        <v>-12.15</v>
      </c>
      <c r="P451" s="19">
        <f>VLOOKUP($A451,'MG Universe'!$A$2:$R$9993,16)</f>
        <v>5.8999999999999997E-2</v>
      </c>
      <c r="Q451" s="89">
        <f>VLOOKUP($A451,'MG Universe'!$A$2:$R$9993,17)</f>
        <v>0</v>
      </c>
      <c r="R451" s="18">
        <f>VLOOKUP($A451,'MG Universe'!$A$2:$R$9993,18)</f>
        <v>32.81</v>
      </c>
    </row>
    <row r="452" spans="1:18" x14ac:dyDescent="0.55000000000000004">
      <c r="A452" s="15" t="s">
        <v>1008</v>
      </c>
      <c r="B452" s="127" t="str">
        <f>VLOOKUP($A452,'MG Universe'!$A$2:$R$9993,2)</f>
        <v>Textron Inc.</v>
      </c>
      <c r="C452" s="15" t="str">
        <f>VLOOKUP($A452,'MG Universe'!$A$2:$R$9993,3)</f>
        <v>B-</v>
      </c>
      <c r="D452" s="15" t="str">
        <f>VLOOKUP($A452,'MG Universe'!$A$2:$R$9993,4)</f>
        <v>E</v>
      </c>
      <c r="E452" s="15" t="str">
        <f>VLOOKUP($A452,'MG Universe'!$A$2:$R$9993,5)</f>
        <v>U</v>
      </c>
      <c r="F452" s="16" t="str">
        <f>VLOOKUP($A452,'MG Universe'!$A$2:$R$9993,6)</f>
        <v>EU</v>
      </c>
      <c r="G452" s="85">
        <f>VLOOKUP($A452,'MG Universe'!$A$2:$R$9993,7)</f>
        <v>42547</v>
      </c>
      <c r="H452" s="18">
        <f>VLOOKUP($A452,'MG Universe'!$A$2:$R$9993,8)</f>
        <v>89.55</v>
      </c>
      <c r="I452" s="18">
        <f>VLOOKUP($A452,'MG Universe'!$A$2:$R$9993,9)</f>
        <v>47.3</v>
      </c>
      <c r="J452" s="19">
        <f>VLOOKUP($A452,'MG Universe'!$A$2:$R$9993,10)</f>
        <v>0.5282</v>
      </c>
      <c r="K452" s="86">
        <f>VLOOKUP($A452,'MG Universe'!$A$2:$R$9993,11)</f>
        <v>20.3</v>
      </c>
      <c r="L452" s="19">
        <f>VLOOKUP($A452,'MG Universe'!$A$2:$R$9993,12)</f>
        <v>1.6999999999999999E-3</v>
      </c>
      <c r="M452" s="87">
        <f>VLOOKUP($A452,'MG Universe'!$A$2:$R$9993,13)</f>
        <v>1.6</v>
      </c>
      <c r="N452" s="88">
        <f>VLOOKUP($A452,'MG Universe'!$A$2:$R$9993,14)</f>
        <v>1.75</v>
      </c>
      <c r="O452" s="18">
        <f>VLOOKUP($A452,'MG Universe'!$A$2:$R$9993,15)</f>
        <v>-12.15</v>
      </c>
      <c r="P452" s="19">
        <f>VLOOKUP($A452,'MG Universe'!$A$2:$R$9993,16)</f>
        <v>5.8999999999999997E-2</v>
      </c>
      <c r="Q452" s="89">
        <f>VLOOKUP($A452,'MG Universe'!$A$2:$R$9993,17)</f>
        <v>0</v>
      </c>
      <c r="R452" s="18">
        <f>VLOOKUP($A452,'MG Universe'!$A$2:$R$9993,18)</f>
        <v>32.81</v>
      </c>
    </row>
    <row r="453" spans="1:18" x14ac:dyDescent="0.55000000000000004">
      <c r="A453" s="15" t="s">
        <v>1272</v>
      </c>
      <c r="B453" s="127" t="str">
        <f>VLOOKUP($A453,'MG Universe'!$A$2:$R$9993,2)</f>
        <v>Under Armour Inc</v>
      </c>
      <c r="C453" s="15" t="str">
        <f>VLOOKUP($A453,'MG Universe'!$A$2:$R$9993,3)</f>
        <v>C</v>
      </c>
      <c r="D453" s="15" t="str">
        <f>VLOOKUP($A453,'MG Universe'!$A$2:$R$9993,4)</f>
        <v>E</v>
      </c>
      <c r="E453" s="15" t="str">
        <f>VLOOKUP($A453,'MG Universe'!$A$2:$R$9993,5)</f>
        <v>F</v>
      </c>
      <c r="F453" s="16" t="str">
        <f>VLOOKUP($A453,'MG Universe'!$A$2:$R$9993,6)</f>
        <v>EF</v>
      </c>
      <c r="G453" s="85">
        <f>VLOOKUP($A453,'MG Universe'!$A$2:$R$9993,7)</f>
        <v>42533</v>
      </c>
      <c r="H453" s="18">
        <f>VLOOKUP($A453,'MG Universe'!$A$2:$R$9993,8)</f>
        <v>19.190000000000001</v>
      </c>
      <c r="I453" s="18">
        <f>VLOOKUP($A453,'MG Universe'!$A$2:$R$9993,9)</f>
        <v>20.62</v>
      </c>
      <c r="J453" s="19">
        <f>VLOOKUP($A453,'MG Universe'!$A$2:$R$9993,10)</f>
        <v>1.0745</v>
      </c>
      <c r="K453" s="86">
        <f>VLOOKUP($A453,'MG Universe'!$A$2:$R$9993,11)</f>
        <v>41.24</v>
      </c>
      <c r="L453" s="19">
        <f>VLOOKUP($A453,'MG Universe'!$A$2:$R$9993,12)</f>
        <v>0</v>
      </c>
      <c r="M453" s="87">
        <f>VLOOKUP($A453,'MG Universe'!$A$2:$R$9993,13)</f>
        <v>0.2</v>
      </c>
      <c r="N453" s="88">
        <f>VLOOKUP($A453,'MG Universe'!$A$2:$R$9993,14)</f>
        <v>2.92</v>
      </c>
      <c r="O453" s="18">
        <f>VLOOKUP($A453,'MG Universe'!$A$2:$R$9993,15)</f>
        <v>0.66</v>
      </c>
      <c r="P453" s="19">
        <f>VLOOKUP($A453,'MG Universe'!$A$2:$R$9993,16)</f>
        <v>0.16370000000000001</v>
      </c>
      <c r="Q453" s="89">
        <f>VLOOKUP($A453,'MG Universe'!$A$2:$R$9993,17)</f>
        <v>0</v>
      </c>
      <c r="R453" s="18">
        <f>VLOOKUP($A453,'MG Universe'!$A$2:$R$9993,18)</f>
        <v>6.06</v>
      </c>
    </row>
    <row r="454" spans="1:18" x14ac:dyDescent="0.55000000000000004">
      <c r="A454" s="15" t="s">
        <v>1567</v>
      </c>
      <c r="B454" s="127" t="str">
        <f>VLOOKUP($A454,'MG Universe'!$A$2:$R$9993,2)</f>
        <v>Under Armour Inc</v>
      </c>
      <c r="C454" s="15" t="str">
        <f>VLOOKUP($A454,'MG Universe'!$A$2:$R$9993,3)</f>
        <v>C</v>
      </c>
      <c r="D454" s="15" t="str">
        <f>VLOOKUP($A454,'MG Universe'!$A$2:$R$9993,4)</f>
        <v>E</v>
      </c>
      <c r="E454" s="15" t="str">
        <f>VLOOKUP($A454,'MG Universe'!$A$2:$R$9993,5)</f>
        <v>F</v>
      </c>
      <c r="F454" s="16" t="str">
        <f>VLOOKUP($A454,'MG Universe'!$A$2:$R$9993,6)</f>
        <v>EF</v>
      </c>
      <c r="G454" s="85">
        <f>VLOOKUP($A454,'MG Universe'!$A$2:$R$9993,7)</f>
        <v>42533</v>
      </c>
      <c r="H454" s="18">
        <f>VLOOKUP($A454,'MG Universe'!$A$2:$R$9993,8)</f>
        <v>19.190000000000001</v>
      </c>
      <c r="I454" s="18">
        <f>VLOOKUP($A454,'MG Universe'!$A$2:$R$9993,9)</f>
        <v>20.62</v>
      </c>
      <c r="J454" s="19">
        <f>VLOOKUP($A454,'MG Universe'!$A$2:$R$9993,10)</f>
        <v>1.0745</v>
      </c>
      <c r="K454" s="86">
        <f>VLOOKUP($A454,'MG Universe'!$A$2:$R$9993,11)</f>
        <v>41.24</v>
      </c>
      <c r="L454" s="19">
        <f>VLOOKUP($A454,'MG Universe'!$A$2:$R$9993,12)</f>
        <v>0</v>
      </c>
      <c r="M454" s="87">
        <f>VLOOKUP($A454,'MG Universe'!$A$2:$R$9993,13)</f>
        <v>0.2</v>
      </c>
      <c r="N454" s="88">
        <f>VLOOKUP($A454,'MG Universe'!$A$2:$R$9993,14)</f>
        <v>2.92</v>
      </c>
      <c r="O454" s="18">
        <f>VLOOKUP($A454,'MG Universe'!$A$2:$R$9993,15)</f>
        <v>0.66</v>
      </c>
      <c r="P454" s="19">
        <f>VLOOKUP($A454,'MG Universe'!$A$2:$R$9993,16)</f>
        <v>0.16370000000000001</v>
      </c>
      <c r="Q454" s="89">
        <f>VLOOKUP($A454,'MG Universe'!$A$2:$R$9993,17)</f>
        <v>0</v>
      </c>
      <c r="R454" s="18">
        <f>VLOOKUP($A454,'MG Universe'!$A$2:$R$9993,18)</f>
        <v>6.06</v>
      </c>
    </row>
    <row r="455" spans="1:18" x14ac:dyDescent="0.55000000000000004">
      <c r="A455" s="15" t="s">
        <v>1568</v>
      </c>
      <c r="B455" s="127" t="str">
        <f>VLOOKUP($A455,'MG Universe'!$A$2:$R$9993,2)</f>
        <v>Under Armour Inc</v>
      </c>
      <c r="C455" s="15" t="str">
        <f>VLOOKUP($A455,'MG Universe'!$A$2:$R$9993,3)</f>
        <v>C</v>
      </c>
      <c r="D455" s="15" t="str">
        <f>VLOOKUP($A455,'MG Universe'!$A$2:$R$9993,4)</f>
        <v>E</v>
      </c>
      <c r="E455" s="15" t="str">
        <f>VLOOKUP($A455,'MG Universe'!$A$2:$R$9993,5)</f>
        <v>F</v>
      </c>
      <c r="F455" s="16" t="str">
        <f>VLOOKUP($A455,'MG Universe'!$A$2:$R$9993,6)</f>
        <v>EF</v>
      </c>
      <c r="G455" s="85">
        <f>VLOOKUP($A455,'MG Universe'!$A$2:$R$9993,7)</f>
        <v>42533</v>
      </c>
      <c r="H455" s="18">
        <f>VLOOKUP($A455,'MG Universe'!$A$2:$R$9993,8)</f>
        <v>19.190000000000001</v>
      </c>
      <c r="I455" s="18">
        <f>VLOOKUP($A455,'MG Universe'!$A$2:$R$9993,9)</f>
        <v>20.62</v>
      </c>
      <c r="J455" s="19">
        <f>VLOOKUP($A455,'MG Universe'!$A$2:$R$9993,10)</f>
        <v>1.0745</v>
      </c>
      <c r="K455" s="86">
        <f>VLOOKUP($A455,'MG Universe'!$A$2:$R$9993,11)</f>
        <v>41.24</v>
      </c>
      <c r="L455" s="19">
        <f>VLOOKUP($A455,'MG Universe'!$A$2:$R$9993,12)</f>
        <v>0</v>
      </c>
      <c r="M455" s="87">
        <f>VLOOKUP($A455,'MG Universe'!$A$2:$R$9993,13)</f>
        <v>0.2</v>
      </c>
      <c r="N455" s="88">
        <f>VLOOKUP($A455,'MG Universe'!$A$2:$R$9993,14)</f>
        <v>2.92</v>
      </c>
      <c r="O455" s="18">
        <f>VLOOKUP($A455,'MG Universe'!$A$2:$R$9993,15)</f>
        <v>0.66</v>
      </c>
      <c r="P455" s="19">
        <f>VLOOKUP($A455,'MG Universe'!$A$2:$R$9993,16)</f>
        <v>0.16370000000000001</v>
      </c>
      <c r="Q455" s="89">
        <f>VLOOKUP($A455,'MG Universe'!$A$2:$R$9993,17)</f>
        <v>0</v>
      </c>
      <c r="R455" s="18">
        <f>VLOOKUP($A455,'MG Universe'!$A$2:$R$9993,18)</f>
        <v>6.06</v>
      </c>
    </row>
    <row r="456" spans="1:18" x14ac:dyDescent="0.55000000000000004">
      <c r="A456" s="15" t="s">
        <v>1010</v>
      </c>
      <c r="B456" s="127" t="str">
        <f>VLOOKUP($A456,'MG Universe'!$A$2:$R$9993,2)</f>
        <v>Universal Health Services, Inc.</v>
      </c>
      <c r="C456" s="15" t="str">
        <f>VLOOKUP($A456,'MG Universe'!$A$2:$R$9993,3)</f>
        <v>C-</v>
      </c>
      <c r="D456" s="15" t="str">
        <f>VLOOKUP($A456,'MG Universe'!$A$2:$R$9993,4)</f>
        <v>S</v>
      </c>
      <c r="E456" s="15" t="str">
        <f>VLOOKUP($A456,'MG Universe'!$A$2:$R$9993,5)</f>
        <v>U</v>
      </c>
      <c r="F456" s="16" t="str">
        <f>VLOOKUP($A456,'MG Universe'!$A$2:$R$9993,6)</f>
        <v>SU</v>
      </c>
      <c r="G456" s="85">
        <f>VLOOKUP($A456,'MG Universe'!$A$2:$R$9993,7)</f>
        <v>42608</v>
      </c>
      <c r="H456" s="18">
        <f>VLOOKUP($A456,'MG Universe'!$A$2:$R$9993,8)</f>
        <v>198.32</v>
      </c>
      <c r="I456" s="18">
        <f>VLOOKUP($A456,'MG Universe'!$A$2:$R$9993,9)</f>
        <v>125.6</v>
      </c>
      <c r="J456" s="19">
        <f>VLOOKUP($A456,'MG Universe'!$A$2:$R$9993,10)</f>
        <v>0.63329999999999997</v>
      </c>
      <c r="K456" s="86">
        <f>VLOOKUP($A456,'MG Universe'!$A$2:$R$9993,11)</f>
        <v>20.03</v>
      </c>
      <c r="L456" s="19">
        <f>VLOOKUP($A456,'MG Universe'!$A$2:$R$9993,12)</f>
        <v>3.2000000000000002E-3</v>
      </c>
      <c r="M456" s="87">
        <f>VLOOKUP($A456,'MG Universe'!$A$2:$R$9993,13)</f>
        <v>1.1000000000000001</v>
      </c>
      <c r="N456" s="88">
        <f>VLOOKUP($A456,'MG Universe'!$A$2:$R$9993,14)</f>
        <v>1.27</v>
      </c>
      <c r="O456" s="18">
        <f>VLOOKUP($A456,'MG Universe'!$A$2:$R$9993,15)</f>
        <v>-36.909999999999997</v>
      </c>
      <c r="P456" s="19">
        <f>VLOOKUP($A456,'MG Universe'!$A$2:$R$9993,16)</f>
        <v>5.7700000000000001E-2</v>
      </c>
      <c r="Q456" s="89">
        <f>VLOOKUP($A456,'MG Universe'!$A$2:$R$9993,17)</f>
        <v>3</v>
      </c>
      <c r="R456" s="18">
        <f>VLOOKUP($A456,'MG Universe'!$A$2:$R$9993,18)</f>
        <v>84.63</v>
      </c>
    </row>
    <row r="457" spans="1:18" x14ac:dyDescent="0.55000000000000004">
      <c r="A457" s="15" t="s">
        <v>1569</v>
      </c>
      <c r="B457" s="127" t="str">
        <f>VLOOKUP($A457,'MG Universe'!$A$2:$R$9993,2)</f>
        <v>Universal Health Services, Inc.</v>
      </c>
      <c r="C457" s="15" t="str">
        <f>VLOOKUP($A457,'MG Universe'!$A$2:$R$9993,3)</f>
        <v>C-</v>
      </c>
      <c r="D457" s="15" t="str">
        <f>VLOOKUP($A457,'MG Universe'!$A$2:$R$9993,4)</f>
        <v>S</v>
      </c>
      <c r="E457" s="15" t="str">
        <f>VLOOKUP($A457,'MG Universe'!$A$2:$R$9993,5)</f>
        <v>U</v>
      </c>
      <c r="F457" s="16" t="str">
        <f>VLOOKUP($A457,'MG Universe'!$A$2:$R$9993,6)</f>
        <v>SU</v>
      </c>
      <c r="G457" s="85">
        <f>VLOOKUP($A457,'MG Universe'!$A$2:$R$9993,7)</f>
        <v>42608</v>
      </c>
      <c r="H457" s="18">
        <f>VLOOKUP($A457,'MG Universe'!$A$2:$R$9993,8)</f>
        <v>198.32</v>
      </c>
      <c r="I457" s="18">
        <f>VLOOKUP($A457,'MG Universe'!$A$2:$R$9993,9)</f>
        <v>125.6</v>
      </c>
      <c r="J457" s="19">
        <f>VLOOKUP($A457,'MG Universe'!$A$2:$R$9993,10)</f>
        <v>0.63329999999999997</v>
      </c>
      <c r="K457" s="86">
        <f>VLOOKUP($A457,'MG Universe'!$A$2:$R$9993,11)</f>
        <v>20.03</v>
      </c>
      <c r="L457" s="19">
        <f>VLOOKUP($A457,'MG Universe'!$A$2:$R$9993,12)</f>
        <v>3.2000000000000002E-3</v>
      </c>
      <c r="M457" s="87">
        <f>VLOOKUP($A457,'MG Universe'!$A$2:$R$9993,13)</f>
        <v>1.1000000000000001</v>
      </c>
      <c r="N457" s="88">
        <f>VLOOKUP($A457,'MG Universe'!$A$2:$R$9993,14)</f>
        <v>1.27</v>
      </c>
      <c r="O457" s="18">
        <f>VLOOKUP($A457,'MG Universe'!$A$2:$R$9993,15)</f>
        <v>-36.909999999999997</v>
      </c>
      <c r="P457" s="19">
        <f>VLOOKUP($A457,'MG Universe'!$A$2:$R$9993,16)</f>
        <v>5.7700000000000001E-2</v>
      </c>
      <c r="Q457" s="89">
        <f>VLOOKUP($A457,'MG Universe'!$A$2:$R$9993,17)</f>
        <v>3</v>
      </c>
      <c r="R457" s="18">
        <f>VLOOKUP($A457,'MG Universe'!$A$2:$R$9993,18)</f>
        <v>84.63</v>
      </c>
    </row>
    <row r="458" spans="1:18" x14ac:dyDescent="0.55000000000000004">
      <c r="A458" s="15" t="s">
        <v>1012</v>
      </c>
      <c r="B458" s="127" t="str">
        <f>VLOOKUP($A458,'MG Universe'!$A$2:$R$9993,2)</f>
        <v>UnitedHealth Group Inc</v>
      </c>
      <c r="C458" s="15" t="str">
        <f>VLOOKUP($A458,'MG Universe'!$A$2:$R$9993,3)</f>
        <v>D+</v>
      </c>
      <c r="D458" s="15" t="str">
        <f>VLOOKUP($A458,'MG Universe'!$A$2:$R$9993,4)</f>
        <v>S</v>
      </c>
      <c r="E458" s="15" t="str">
        <f>VLOOKUP($A458,'MG Universe'!$A$2:$R$9993,5)</f>
        <v>F</v>
      </c>
      <c r="F458" s="16" t="str">
        <f>VLOOKUP($A458,'MG Universe'!$A$2:$R$9993,6)</f>
        <v>SF</v>
      </c>
      <c r="G458" s="85">
        <f>VLOOKUP($A458,'MG Universe'!$A$2:$R$9993,7)</f>
        <v>42794</v>
      </c>
      <c r="H458" s="18">
        <f>VLOOKUP($A458,'MG Universe'!$A$2:$R$9993,8)</f>
        <v>173.14</v>
      </c>
      <c r="I458" s="18">
        <f>VLOOKUP($A458,'MG Universe'!$A$2:$R$9993,9)</f>
        <v>165.38</v>
      </c>
      <c r="J458" s="19">
        <f>VLOOKUP($A458,'MG Universe'!$A$2:$R$9993,10)</f>
        <v>0.95520000000000005</v>
      </c>
      <c r="K458" s="86">
        <f>VLOOKUP($A458,'MG Universe'!$A$2:$R$9993,11)</f>
        <v>22.32</v>
      </c>
      <c r="L458" s="19">
        <f>VLOOKUP($A458,'MG Universe'!$A$2:$R$9993,12)</f>
        <v>1.44E-2</v>
      </c>
      <c r="M458" s="87">
        <f>VLOOKUP($A458,'MG Universe'!$A$2:$R$9993,13)</f>
        <v>0.7</v>
      </c>
      <c r="N458" s="88">
        <f>VLOOKUP($A458,'MG Universe'!$A$2:$R$9993,14)</f>
        <v>0.69</v>
      </c>
      <c r="O458" s="18">
        <f>VLOOKUP($A458,'MG Universe'!$A$2:$R$9993,15)</f>
        <v>-52.33</v>
      </c>
      <c r="P458" s="19">
        <f>VLOOKUP($A458,'MG Universe'!$A$2:$R$9993,16)</f>
        <v>6.9099999999999995E-2</v>
      </c>
      <c r="Q458" s="89">
        <f>VLOOKUP($A458,'MG Universe'!$A$2:$R$9993,17)</f>
        <v>8</v>
      </c>
      <c r="R458" s="18">
        <f>VLOOKUP($A458,'MG Universe'!$A$2:$R$9993,18)</f>
        <v>92.37</v>
      </c>
    </row>
    <row r="459" spans="1:18" x14ac:dyDescent="0.55000000000000004">
      <c r="A459" s="15" t="s">
        <v>1014</v>
      </c>
      <c r="B459" s="127" t="str">
        <f>VLOOKUP($A459,'MG Universe'!$A$2:$R$9993,2)</f>
        <v>Unum Group</v>
      </c>
      <c r="C459" s="15" t="str">
        <f>VLOOKUP($A459,'MG Universe'!$A$2:$R$9993,3)</f>
        <v>C</v>
      </c>
      <c r="D459" s="15" t="str">
        <f>VLOOKUP($A459,'MG Universe'!$A$2:$R$9993,4)</f>
        <v>E</v>
      </c>
      <c r="E459" s="15" t="str">
        <f>VLOOKUP($A459,'MG Universe'!$A$2:$R$9993,5)</f>
        <v>O</v>
      </c>
      <c r="F459" s="16" t="str">
        <f>VLOOKUP($A459,'MG Universe'!$A$2:$R$9993,6)</f>
        <v>EO</v>
      </c>
      <c r="G459" s="85">
        <f>VLOOKUP($A459,'MG Universe'!$A$2:$R$9993,7)</f>
        <v>42613</v>
      </c>
      <c r="H459" s="18">
        <f>VLOOKUP($A459,'MG Universe'!$A$2:$R$9993,8)</f>
        <v>29.87</v>
      </c>
      <c r="I459" s="18">
        <f>VLOOKUP($A459,'MG Universe'!$A$2:$R$9993,9)</f>
        <v>48.83</v>
      </c>
      <c r="J459" s="19">
        <f>VLOOKUP($A459,'MG Universe'!$A$2:$R$9993,10)</f>
        <v>1.6348</v>
      </c>
      <c r="K459" s="86">
        <f>VLOOKUP($A459,'MG Universe'!$A$2:$R$9993,11)</f>
        <v>19.149999999999999</v>
      </c>
      <c r="L459" s="19">
        <f>VLOOKUP($A459,'MG Universe'!$A$2:$R$9993,12)</f>
        <v>1.52E-2</v>
      </c>
      <c r="M459" s="87">
        <f>VLOOKUP($A459,'MG Universe'!$A$2:$R$9993,13)</f>
        <v>1.5</v>
      </c>
      <c r="N459" s="88" t="str">
        <f>VLOOKUP($A459,'MG Universe'!$A$2:$R$9993,14)</f>
        <v>N/A</v>
      </c>
      <c r="O459" s="18" t="str">
        <f>VLOOKUP($A459,'MG Universe'!$A$2:$R$9993,15)</f>
        <v>N/A</v>
      </c>
      <c r="P459" s="19">
        <f>VLOOKUP($A459,'MG Universe'!$A$2:$R$9993,16)</f>
        <v>5.3199999999999997E-2</v>
      </c>
      <c r="Q459" s="89">
        <f>VLOOKUP($A459,'MG Universe'!$A$2:$R$9993,17)</f>
        <v>8</v>
      </c>
      <c r="R459" s="18">
        <f>VLOOKUP($A459,'MG Universe'!$A$2:$R$9993,18)</f>
        <v>41.77</v>
      </c>
    </row>
    <row r="460" spans="1:18" x14ac:dyDescent="0.55000000000000004">
      <c r="A460" s="15" t="s">
        <v>1016</v>
      </c>
      <c r="B460" s="127" t="str">
        <f>VLOOKUP($A460,'MG Universe'!$A$2:$R$9993,2)</f>
        <v>Union Pacific Corporation</v>
      </c>
      <c r="C460" s="15" t="str">
        <f>VLOOKUP($A460,'MG Universe'!$A$2:$R$9993,3)</f>
        <v>C-</v>
      </c>
      <c r="D460" s="15" t="str">
        <f>VLOOKUP($A460,'MG Universe'!$A$2:$R$9993,4)</f>
        <v>S</v>
      </c>
      <c r="E460" s="15" t="str">
        <f>VLOOKUP($A460,'MG Universe'!$A$2:$R$9993,5)</f>
        <v>F</v>
      </c>
      <c r="F460" s="16" t="str">
        <f>VLOOKUP($A460,'MG Universe'!$A$2:$R$9993,6)</f>
        <v>SF</v>
      </c>
      <c r="G460" s="85">
        <f>VLOOKUP($A460,'MG Universe'!$A$2:$R$9993,7)</f>
        <v>42583</v>
      </c>
      <c r="H460" s="18">
        <f>VLOOKUP($A460,'MG Universe'!$A$2:$R$9993,8)</f>
        <v>132.84</v>
      </c>
      <c r="I460" s="18">
        <f>VLOOKUP($A460,'MG Universe'!$A$2:$R$9993,9)</f>
        <v>107.94</v>
      </c>
      <c r="J460" s="19">
        <f>VLOOKUP($A460,'MG Universe'!$A$2:$R$9993,10)</f>
        <v>0.81259999999999999</v>
      </c>
      <c r="K460" s="86">
        <f>VLOOKUP($A460,'MG Universe'!$A$2:$R$9993,11)</f>
        <v>21.12</v>
      </c>
      <c r="L460" s="19">
        <f>VLOOKUP($A460,'MG Universe'!$A$2:$R$9993,12)</f>
        <v>2.0400000000000001E-2</v>
      </c>
      <c r="M460" s="87">
        <f>VLOOKUP($A460,'MG Universe'!$A$2:$R$9993,13)</f>
        <v>0.7</v>
      </c>
      <c r="N460" s="88">
        <f>VLOOKUP($A460,'MG Universe'!$A$2:$R$9993,14)</f>
        <v>1.48</v>
      </c>
      <c r="O460" s="18">
        <f>VLOOKUP($A460,'MG Universe'!$A$2:$R$9993,15)</f>
        <v>-36.549999999999997</v>
      </c>
      <c r="P460" s="19">
        <f>VLOOKUP($A460,'MG Universe'!$A$2:$R$9993,16)</f>
        <v>6.3100000000000003E-2</v>
      </c>
      <c r="Q460" s="89">
        <f>VLOOKUP($A460,'MG Universe'!$A$2:$R$9993,17)</f>
        <v>10</v>
      </c>
      <c r="R460" s="18">
        <f>VLOOKUP($A460,'MG Universe'!$A$2:$R$9993,18)</f>
        <v>51.35</v>
      </c>
    </row>
    <row r="461" spans="1:18" x14ac:dyDescent="0.55000000000000004">
      <c r="A461" s="15" t="s">
        <v>1018</v>
      </c>
      <c r="B461" s="127" t="str">
        <f>VLOOKUP($A461,'MG Universe'!$A$2:$R$9993,2)</f>
        <v>United Parcel Service, Inc.</v>
      </c>
      <c r="C461" s="15" t="str">
        <f>VLOOKUP($A461,'MG Universe'!$A$2:$R$9993,3)</f>
        <v>C-</v>
      </c>
      <c r="D461" s="15" t="str">
        <f>VLOOKUP($A461,'MG Universe'!$A$2:$R$9993,4)</f>
        <v>S</v>
      </c>
      <c r="E461" s="15" t="str">
        <f>VLOOKUP($A461,'MG Universe'!$A$2:$R$9993,5)</f>
        <v>F</v>
      </c>
      <c r="F461" s="16" t="str">
        <f>VLOOKUP($A461,'MG Universe'!$A$2:$R$9993,6)</f>
        <v>SF</v>
      </c>
      <c r="G461" s="85">
        <f>VLOOKUP($A461,'MG Universe'!$A$2:$R$9993,7)</f>
        <v>42778</v>
      </c>
      <c r="H461" s="18">
        <f>VLOOKUP($A461,'MG Universe'!$A$2:$R$9993,8)</f>
        <v>117.21</v>
      </c>
      <c r="I461" s="18">
        <f>VLOOKUP($A461,'MG Universe'!$A$2:$R$9993,9)</f>
        <v>105.76</v>
      </c>
      <c r="J461" s="19">
        <f>VLOOKUP($A461,'MG Universe'!$A$2:$R$9993,10)</f>
        <v>0.90229999999999999</v>
      </c>
      <c r="K461" s="86">
        <f>VLOOKUP($A461,'MG Universe'!$A$2:$R$9993,11)</f>
        <v>22.13</v>
      </c>
      <c r="L461" s="19">
        <f>VLOOKUP($A461,'MG Universe'!$A$2:$R$9993,12)</f>
        <v>2.9499999999999998E-2</v>
      </c>
      <c r="M461" s="87">
        <f>VLOOKUP($A461,'MG Universe'!$A$2:$R$9993,13)</f>
        <v>0.9</v>
      </c>
      <c r="N461" s="88">
        <f>VLOOKUP($A461,'MG Universe'!$A$2:$R$9993,14)</f>
        <v>1.1299999999999999</v>
      </c>
      <c r="O461" s="18">
        <f>VLOOKUP($A461,'MG Universe'!$A$2:$R$9993,15)</f>
        <v>-30.35</v>
      </c>
      <c r="P461" s="19">
        <f>VLOOKUP($A461,'MG Universe'!$A$2:$R$9993,16)</f>
        <v>6.8099999999999994E-2</v>
      </c>
      <c r="Q461" s="89">
        <f>VLOOKUP($A461,'MG Universe'!$A$2:$R$9993,17)</f>
        <v>8</v>
      </c>
      <c r="R461" s="18">
        <f>VLOOKUP($A461,'MG Universe'!$A$2:$R$9993,18)</f>
        <v>8.02</v>
      </c>
    </row>
    <row r="462" spans="1:18" x14ac:dyDescent="0.55000000000000004">
      <c r="A462" s="15" t="s">
        <v>1020</v>
      </c>
      <c r="B462" s="127" t="str">
        <f>VLOOKUP($A462,'MG Universe'!$A$2:$R$9993,2)</f>
        <v>Urban Outfitters, Inc.</v>
      </c>
      <c r="C462" s="15" t="str">
        <f>VLOOKUP($A462,'MG Universe'!$A$2:$R$9993,3)</f>
        <v>B-</v>
      </c>
      <c r="D462" s="15" t="str">
        <f>VLOOKUP($A462,'MG Universe'!$A$2:$R$9993,4)</f>
        <v>D</v>
      </c>
      <c r="E462" s="15" t="str">
        <f>VLOOKUP($A462,'MG Universe'!$A$2:$R$9993,5)</f>
        <v>F</v>
      </c>
      <c r="F462" s="16" t="str">
        <f>VLOOKUP($A462,'MG Universe'!$A$2:$R$9993,6)</f>
        <v>DF</v>
      </c>
      <c r="G462" s="85">
        <f>VLOOKUP($A462,'MG Universe'!$A$2:$R$9993,7)</f>
        <v>42570</v>
      </c>
      <c r="H462" s="18">
        <f>VLOOKUP($A462,'MG Universe'!$A$2:$R$9993,8)</f>
        <v>27.71</v>
      </c>
      <c r="I462" s="18">
        <f>VLOOKUP($A462,'MG Universe'!$A$2:$R$9993,9)</f>
        <v>26.03</v>
      </c>
      <c r="J462" s="19">
        <f>VLOOKUP($A462,'MG Universe'!$A$2:$R$9993,10)</f>
        <v>0.93940000000000001</v>
      </c>
      <c r="K462" s="86">
        <f>VLOOKUP($A462,'MG Universe'!$A$2:$R$9993,11)</f>
        <v>14.71</v>
      </c>
      <c r="L462" s="19">
        <f>VLOOKUP($A462,'MG Universe'!$A$2:$R$9993,12)</f>
        <v>0</v>
      </c>
      <c r="M462" s="87">
        <f>VLOOKUP($A462,'MG Universe'!$A$2:$R$9993,13)</f>
        <v>0.7</v>
      </c>
      <c r="N462" s="88">
        <f>VLOOKUP($A462,'MG Universe'!$A$2:$R$9993,14)</f>
        <v>2.36</v>
      </c>
      <c r="O462" s="18">
        <f>VLOOKUP($A462,'MG Universe'!$A$2:$R$9993,15)</f>
        <v>1.43</v>
      </c>
      <c r="P462" s="19">
        <f>VLOOKUP($A462,'MG Universe'!$A$2:$R$9993,16)</f>
        <v>3.1E-2</v>
      </c>
      <c r="Q462" s="89">
        <f>VLOOKUP($A462,'MG Universe'!$A$2:$R$9993,17)</f>
        <v>0</v>
      </c>
      <c r="R462" s="18">
        <f>VLOOKUP($A462,'MG Universe'!$A$2:$R$9993,18)</f>
        <v>20.09</v>
      </c>
    </row>
    <row r="463" spans="1:18" x14ac:dyDescent="0.55000000000000004">
      <c r="A463" s="15" t="s">
        <v>1022</v>
      </c>
      <c r="B463" s="127" t="str">
        <f>VLOOKUP($A463,'MG Universe'!$A$2:$R$9993,2)</f>
        <v>United Rentals, Inc.</v>
      </c>
      <c r="C463" s="15" t="str">
        <f>VLOOKUP($A463,'MG Universe'!$A$2:$R$9993,3)</f>
        <v>C-</v>
      </c>
      <c r="D463" s="15" t="str">
        <f>VLOOKUP($A463,'MG Universe'!$A$2:$R$9993,4)</f>
        <v>S</v>
      </c>
      <c r="E463" s="15" t="str">
        <f>VLOOKUP($A463,'MG Universe'!$A$2:$R$9993,5)</f>
        <v>U</v>
      </c>
      <c r="F463" s="16" t="str">
        <f>VLOOKUP($A463,'MG Universe'!$A$2:$R$9993,6)</f>
        <v>SU</v>
      </c>
      <c r="G463" s="85">
        <f>VLOOKUP($A463,'MG Universe'!$A$2:$R$9993,7)</f>
        <v>42608</v>
      </c>
      <c r="H463" s="18">
        <f>VLOOKUP($A463,'MG Universe'!$A$2:$R$9993,8)</f>
        <v>202</v>
      </c>
      <c r="I463" s="18">
        <f>VLOOKUP($A463,'MG Universe'!$A$2:$R$9993,9)</f>
        <v>128.03</v>
      </c>
      <c r="J463" s="19">
        <f>VLOOKUP($A463,'MG Universe'!$A$2:$R$9993,10)</f>
        <v>0.63380000000000003</v>
      </c>
      <c r="K463" s="86">
        <f>VLOOKUP($A463,'MG Universe'!$A$2:$R$9993,11)</f>
        <v>24.39</v>
      </c>
      <c r="L463" s="19">
        <f>VLOOKUP($A463,'MG Universe'!$A$2:$R$9993,12)</f>
        <v>0</v>
      </c>
      <c r="M463" s="87">
        <f>VLOOKUP($A463,'MG Universe'!$A$2:$R$9993,13)</f>
        <v>2.5</v>
      </c>
      <c r="N463" s="88">
        <f>VLOOKUP($A463,'MG Universe'!$A$2:$R$9993,14)</f>
        <v>0.84</v>
      </c>
      <c r="O463" s="18">
        <f>VLOOKUP($A463,'MG Universe'!$A$2:$R$9993,15)</f>
        <v>-105.73</v>
      </c>
      <c r="P463" s="19">
        <f>VLOOKUP($A463,'MG Universe'!$A$2:$R$9993,16)</f>
        <v>7.9399999999999998E-2</v>
      </c>
      <c r="Q463" s="89">
        <f>VLOOKUP($A463,'MG Universe'!$A$2:$R$9993,17)</f>
        <v>0</v>
      </c>
      <c r="R463" s="18">
        <f>VLOOKUP($A463,'MG Universe'!$A$2:$R$9993,18)</f>
        <v>49.07</v>
      </c>
    </row>
    <row r="464" spans="1:18" x14ac:dyDescent="0.55000000000000004">
      <c r="A464" s="15" t="s">
        <v>1024</v>
      </c>
      <c r="B464" s="127" t="str">
        <f>VLOOKUP($A464,'MG Universe'!$A$2:$R$9993,2)</f>
        <v>U.S. Bancorp</v>
      </c>
      <c r="C464" s="15" t="str">
        <f>VLOOKUP($A464,'MG Universe'!$A$2:$R$9993,3)</f>
        <v>B-</v>
      </c>
      <c r="D464" s="15" t="str">
        <f>VLOOKUP($A464,'MG Universe'!$A$2:$R$9993,4)</f>
        <v>D</v>
      </c>
      <c r="E464" s="15" t="str">
        <f>VLOOKUP($A464,'MG Universe'!$A$2:$R$9993,5)</f>
        <v>F</v>
      </c>
      <c r="F464" s="16" t="str">
        <f>VLOOKUP($A464,'MG Universe'!$A$2:$R$9993,6)</f>
        <v>DF</v>
      </c>
      <c r="G464" s="85">
        <f>VLOOKUP($A464,'MG Universe'!$A$2:$R$9993,7)</f>
        <v>42769</v>
      </c>
      <c r="H464" s="18">
        <f>VLOOKUP($A464,'MG Universe'!$A$2:$R$9993,8)</f>
        <v>53.73</v>
      </c>
      <c r="I464" s="18">
        <f>VLOOKUP($A464,'MG Universe'!$A$2:$R$9993,9)</f>
        <v>55</v>
      </c>
      <c r="J464" s="19">
        <f>VLOOKUP($A464,'MG Universe'!$A$2:$R$9993,10)</f>
        <v>1.0236000000000001</v>
      </c>
      <c r="K464" s="86">
        <f>VLOOKUP($A464,'MG Universe'!$A$2:$R$9993,11)</f>
        <v>17.03</v>
      </c>
      <c r="L464" s="19">
        <f>VLOOKUP($A464,'MG Universe'!$A$2:$R$9993,12)</f>
        <v>1.95E-2</v>
      </c>
      <c r="M464" s="87">
        <f>VLOOKUP($A464,'MG Universe'!$A$2:$R$9993,13)</f>
        <v>0.8</v>
      </c>
      <c r="N464" s="88" t="str">
        <f>VLOOKUP($A464,'MG Universe'!$A$2:$R$9993,14)</f>
        <v>N/A</v>
      </c>
      <c r="O464" s="18" t="str">
        <f>VLOOKUP($A464,'MG Universe'!$A$2:$R$9993,15)</f>
        <v>N/A</v>
      </c>
      <c r="P464" s="19">
        <f>VLOOKUP($A464,'MG Universe'!$A$2:$R$9993,16)</f>
        <v>4.2599999999999999E-2</v>
      </c>
      <c r="Q464" s="89">
        <f>VLOOKUP($A464,'MG Universe'!$A$2:$R$9993,17)</f>
        <v>7</v>
      </c>
      <c r="R464" s="18">
        <f>VLOOKUP($A464,'MG Universe'!$A$2:$R$9993,18)</f>
        <v>43.28</v>
      </c>
    </row>
    <row r="465" spans="1:18" x14ac:dyDescent="0.55000000000000004">
      <c r="A465" s="15" t="s">
        <v>1026</v>
      </c>
      <c r="B465" s="127" t="str">
        <f>VLOOKUP($A465,'MG Universe'!$A$2:$R$9993,2)</f>
        <v>United Technologies Corporation</v>
      </c>
      <c r="C465" s="15" t="str">
        <f>VLOOKUP($A465,'MG Universe'!$A$2:$R$9993,3)</f>
        <v>A</v>
      </c>
      <c r="D465" s="15" t="str">
        <f>VLOOKUP($A465,'MG Universe'!$A$2:$R$9993,4)</f>
        <v>D</v>
      </c>
      <c r="E465" s="15" t="str">
        <f>VLOOKUP($A465,'MG Universe'!$A$2:$R$9993,5)</f>
        <v>U</v>
      </c>
      <c r="F465" s="16" t="str">
        <f>VLOOKUP($A465,'MG Universe'!$A$2:$R$9993,6)</f>
        <v>DU</v>
      </c>
      <c r="G465" s="85">
        <f>VLOOKUP($A465,'MG Universe'!$A$2:$R$9993,7)</f>
        <v>42508</v>
      </c>
      <c r="H465" s="18">
        <f>VLOOKUP($A465,'MG Universe'!$A$2:$R$9993,8)</f>
        <v>174.94</v>
      </c>
      <c r="I465" s="18">
        <f>VLOOKUP($A465,'MG Universe'!$A$2:$R$9993,9)</f>
        <v>112.55</v>
      </c>
      <c r="J465" s="19">
        <f>VLOOKUP($A465,'MG Universe'!$A$2:$R$9993,10)</f>
        <v>0.64339999999999997</v>
      </c>
      <c r="K465" s="86">
        <f>VLOOKUP($A465,'MG Universe'!$A$2:$R$9993,11)</f>
        <v>14.71</v>
      </c>
      <c r="L465" s="19">
        <f>VLOOKUP($A465,'MG Universe'!$A$2:$R$9993,12)</f>
        <v>2.2700000000000001E-2</v>
      </c>
      <c r="M465" s="87">
        <f>VLOOKUP($A465,'MG Universe'!$A$2:$R$9993,13)</f>
        <v>1.1000000000000001</v>
      </c>
      <c r="N465" s="88">
        <f>VLOOKUP($A465,'MG Universe'!$A$2:$R$9993,14)</f>
        <v>1.34</v>
      </c>
      <c r="O465" s="18">
        <f>VLOOKUP($A465,'MG Universe'!$A$2:$R$9993,15)</f>
        <v>-39.33</v>
      </c>
      <c r="P465" s="19">
        <f>VLOOKUP($A465,'MG Universe'!$A$2:$R$9993,16)</f>
        <v>3.1099999999999999E-2</v>
      </c>
      <c r="Q465" s="89">
        <f>VLOOKUP($A465,'MG Universe'!$A$2:$R$9993,17)</f>
        <v>20</v>
      </c>
      <c r="R465" s="18">
        <f>VLOOKUP($A465,'MG Universe'!$A$2:$R$9993,18)</f>
        <v>79.77</v>
      </c>
    </row>
    <row r="466" spans="1:18" x14ac:dyDescent="0.55000000000000004">
      <c r="A466" s="15" t="s">
        <v>1028</v>
      </c>
      <c r="B466" s="127" t="str">
        <f>VLOOKUP($A466,'MG Universe'!$A$2:$R$9993,2)</f>
        <v>Visa Inc</v>
      </c>
      <c r="C466" s="15" t="str">
        <f>VLOOKUP($A466,'MG Universe'!$A$2:$R$9993,3)</f>
        <v>C</v>
      </c>
      <c r="D466" s="15" t="str">
        <f>VLOOKUP($A466,'MG Universe'!$A$2:$R$9993,4)</f>
        <v>E</v>
      </c>
      <c r="E466" s="15" t="str">
        <f>VLOOKUP($A466,'MG Universe'!$A$2:$R$9993,5)</f>
        <v>F</v>
      </c>
      <c r="F466" s="16" t="str">
        <f>VLOOKUP($A466,'MG Universe'!$A$2:$R$9993,6)</f>
        <v>EF</v>
      </c>
      <c r="G466" s="85">
        <f>VLOOKUP($A466,'MG Universe'!$A$2:$R$9993,7)</f>
        <v>42547</v>
      </c>
      <c r="H466" s="18">
        <f>VLOOKUP($A466,'MG Universe'!$A$2:$R$9993,8)</f>
        <v>89.37</v>
      </c>
      <c r="I466" s="18">
        <f>VLOOKUP($A466,'MG Universe'!$A$2:$R$9993,9)</f>
        <v>87.94</v>
      </c>
      <c r="J466" s="19">
        <f>VLOOKUP($A466,'MG Universe'!$A$2:$R$9993,10)</f>
        <v>0.98399999999999999</v>
      </c>
      <c r="K466" s="86">
        <f>VLOOKUP($A466,'MG Universe'!$A$2:$R$9993,11)</f>
        <v>37.909999999999997</v>
      </c>
      <c r="L466" s="19">
        <f>VLOOKUP($A466,'MG Universe'!$A$2:$R$9993,12)</f>
        <v>1.5699999999999999E-2</v>
      </c>
      <c r="M466" s="87">
        <f>VLOOKUP($A466,'MG Universe'!$A$2:$R$9993,13)</f>
        <v>1</v>
      </c>
      <c r="N466" s="88">
        <f>VLOOKUP($A466,'MG Universe'!$A$2:$R$9993,14)</f>
        <v>4.74</v>
      </c>
      <c r="O466" s="18">
        <f>VLOOKUP($A466,'MG Universe'!$A$2:$R$9993,15)</f>
        <v>-0.37</v>
      </c>
      <c r="P466" s="19">
        <f>VLOOKUP($A466,'MG Universe'!$A$2:$R$9993,16)</f>
        <v>0.14699999999999999</v>
      </c>
      <c r="Q466" s="89">
        <f>VLOOKUP($A466,'MG Universe'!$A$2:$R$9993,17)</f>
        <v>8</v>
      </c>
      <c r="R466" s="18">
        <f>VLOOKUP($A466,'MG Universe'!$A$2:$R$9993,18)</f>
        <v>28.51</v>
      </c>
    </row>
    <row r="467" spans="1:18" x14ac:dyDescent="0.55000000000000004">
      <c r="A467" s="15" t="s">
        <v>1030</v>
      </c>
      <c r="B467" s="127" t="str">
        <f>VLOOKUP($A467,'MG Universe'!$A$2:$R$9993,2)</f>
        <v>Varian Medical Systems, Inc.</v>
      </c>
      <c r="C467" s="15" t="str">
        <f>VLOOKUP($A467,'MG Universe'!$A$2:$R$9993,3)</f>
        <v>C</v>
      </c>
      <c r="D467" s="15" t="str">
        <f>VLOOKUP($A467,'MG Universe'!$A$2:$R$9993,4)</f>
        <v>E</v>
      </c>
      <c r="E467" s="15" t="str">
        <f>VLOOKUP($A467,'MG Universe'!$A$2:$R$9993,5)</f>
        <v>O</v>
      </c>
      <c r="F467" s="16" t="str">
        <f>VLOOKUP($A467,'MG Universe'!$A$2:$R$9993,6)</f>
        <v>EO</v>
      </c>
      <c r="G467" s="85">
        <f>VLOOKUP($A467,'MG Universe'!$A$2:$R$9993,7)</f>
        <v>42552</v>
      </c>
      <c r="H467" s="18">
        <f>VLOOKUP($A467,'MG Universe'!$A$2:$R$9993,8)</f>
        <v>67.75</v>
      </c>
      <c r="I467" s="18">
        <f>VLOOKUP($A467,'MG Universe'!$A$2:$R$9993,9)</f>
        <v>83.89</v>
      </c>
      <c r="J467" s="19">
        <f>VLOOKUP($A467,'MG Universe'!$A$2:$R$9993,10)</f>
        <v>1.2382</v>
      </c>
      <c r="K467" s="86">
        <f>VLOOKUP($A467,'MG Universe'!$A$2:$R$9993,11)</f>
        <v>20.56</v>
      </c>
      <c r="L467" s="19">
        <f>VLOOKUP($A467,'MG Universe'!$A$2:$R$9993,12)</f>
        <v>0</v>
      </c>
      <c r="M467" s="87">
        <f>VLOOKUP($A467,'MG Universe'!$A$2:$R$9993,13)</f>
        <v>0.7</v>
      </c>
      <c r="N467" s="88">
        <f>VLOOKUP($A467,'MG Universe'!$A$2:$R$9993,14)</f>
        <v>1.64</v>
      </c>
      <c r="O467" s="18">
        <f>VLOOKUP($A467,'MG Universe'!$A$2:$R$9993,15)</f>
        <v>6.2</v>
      </c>
      <c r="P467" s="19">
        <f>VLOOKUP($A467,'MG Universe'!$A$2:$R$9993,16)</f>
        <v>6.0299999999999999E-2</v>
      </c>
      <c r="Q467" s="89">
        <f>VLOOKUP($A467,'MG Universe'!$A$2:$R$9993,17)</f>
        <v>0</v>
      </c>
      <c r="R467" s="18">
        <f>VLOOKUP($A467,'MG Universe'!$A$2:$R$9993,18)</f>
        <v>41.56</v>
      </c>
    </row>
    <row r="468" spans="1:18" x14ac:dyDescent="0.55000000000000004">
      <c r="A468" s="15" t="s">
        <v>1032</v>
      </c>
      <c r="B468" s="127" t="str">
        <f>VLOOKUP($A468,'MG Universe'!$A$2:$R$9993,2)</f>
        <v>VF Corp</v>
      </c>
      <c r="C468" s="15" t="str">
        <f>VLOOKUP($A468,'MG Universe'!$A$2:$R$9993,3)</f>
        <v>B+</v>
      </c>
      <c r="D468" s="15" t="str">
        <f>VLOOKUP($A468,'MG Universe'!$A$2:$R$9993,4)</f>
        <v>E</v>
      </c>
      <c r="E468" s="15" t="str">
        <f>VLOOKUP($A468,'MG Universe'!$A$2:$R$9993,5)</f>
        <v>F</v>
      </c>
      <c r="F468" s="16" t="str">
        <f>VLOOKUP($A468,'MG Universe'!$A$2:$R$9993,6)</f>
        <v>EF</v>
      </c>
      <c r="G468" s="85">
        <f>VLOOKUP($A468,'MG Universe'!$A$2:$R$9993,7)</f>
        <v>42583</v>
      </c>
      <c r="H468" s="18">
        <f>VLOOKUP($A468,'MG Universe'!$A$2:$R$9993,8)</f>
        <v>62.96</v>
      </c>
      <c r="I468" s="18">
        <f>VLOOKUP($A468,'MG Universe'!$A$2:$R$9993,9)</f>
        <v>52.45</v>
      </c>
      <c r="J468" s="19">
        <f>VLOOKUP($A468,'MG Universe'!$A$2:$R$9993,10)</f>
        <v>0.83309999999999995</v>
      </c>
      <c r="K468" s="86">
        <f>VLOOKUP($A468,'MG Universe'!$A$2:$R$9993,11)</f>
        <v>19.28</v>
      </c>
      <c r="L468" s="19">
        <f>VLOOKUP($A468,'MG Universe'!$A$2:$R$9993,12)</f>
        <v>2.7300000000000001E-2</v>
      </c>
      <c r="M468" s="87">
        <f>VLOOKUP($A468,'MG Universe'!$A$2:$R$9993,13)</f>
        <v>0.8</v>
      </c>
      <c r="N468" s="88">
        <f>VLOOKUP($A468,'MG Universe'!$A$2:$R$9993,14)</f>
        <v>1.53</v>
      </c>
      <c r="O468" s="18">
        <f>VLOOKUP($A468,'MG Universe'!$A$2:$R$9993,15)</f>
        <v>-2.27</v>
      </c>
      <c r="P468" s="19">
        <f>VLOOKUP($A468,'MG Universe'!$A$2:$R$9993,16)</f>
        <v>5.3900000000000003E-2</v>
      </c>
      <c r="Q468" s="89">
        <f>VLOOKUP($A468,'MG Universe'!$A$2:$R$9993,17)</f>
        <v>20</v>
      </c>
      <c r="R468" s="18">
        <f>VLOOKUP($A468,'MG Universe'!$A$2:$R$9993,18)</f>
        <v>26.92</v>
      </c>
    </row>
    <row r="469" spans="1:18" x14ac:dyDescent="0.55000000000000004">
      <c r="A469" s="15" t="s">
        <v>1034</v>
      </c>
      <c r="B469" s="127" t="str">
        <f>VLOOKUP($A469,'MG Universe'!$A$2:$R$9993,2)</f>
        <v>Viacom, Inc.</v>
      </c>
      <c r="C469" s="15" t="str">
        <f>VLOOKUP($A469,'MG Universe'!$A$2:$R$9993,3)</f>
        <v>C</v>
      </c>
      <c r="D469" s="15" t="str">
        <f>VLOOKUP($A469,'MG Universe'!$A$2:$R$9993,4)</f>
        <v>S</v>
      </c>
      <c r="E469" s="15" t="str">
        <f>VLOOKUP($A469,'MG Universe'!$A$2:$R$9993,5)</f>
        <v>U</v>
      </c>
      <c r="F469" s="16" t="str">
        <f>VLOOKUP($A469,'MG Universe'!$A$2:$R$9993,6)</f>
        <v>SU</v>
      </c>
      <c r="G469" s="85">
        <f>VLOOKUP($A469,'MG Universe'!$A$2:$R$9993,7)</f>
        <v>42532</v>
      </c>
      <c r="H469" s="18">
        <f>VLOOKUP($A469,'MG Universe'!$A$2:$R$9993,8)</f>
        <v>109.65</v>
      </c>
      <c r="I469" s="18">
        <f>VLOOKUP($A469,'MG Universe'!$A$2:$R$9993,9)</f>
        <v>43.45</v>
      </c>
      <c r="J469" s="19">
        <f>VLOOKUP($A469,'MG Universe'!$A$2:$R$9993,10)</f>
        <v>0.39629999999999999</v>
      </c>
      <c r="K469" s="86">
        <f>VLOOKUP($A469,'MG Universe'!$A$2:$R$9993,11)</f>
        <v>9.17</v>
      </c>
      <c r="L469" s="19">
        <f>VLOOKUP($A469,'MG Universe'!$A$2:$R$9993,12)</f>
        <v>3.6799999999999999E-2</v>
      </c>
      <c r="M469" s="87">
        <f>VLOOKUP($A469,'MG Universe'!$A$2:$R$9993,13)</f>
        <v>1.3</v>
      </c>
      <c r="N469" s="88">
        <f>VLOOKUP($A469,'MG Universe'!$A$2:$R$9993,14)</f>
        <v>1.06</v>
      </c>
      <c r="O469" s="18">
        <f>VLOOKUP($A469,'MG Universe'!$A$2:$R$9993,15)</f>
        <v>-35.08</v>
      </c>
      <c r="P469" s="19">
        <f>VLOOKUP($A469,'MG Universe'!$A$2:$R$9993,16)</f>
        <v>3.3E-3</v>
      </c>
      <c r="Q469" s="89">
        <f>VLOOKUP($A469,'MG Universe'!$A$2:$R$9993,17)</f>
        <v>7</v>
      </c>
      <c r="R469" s="18">
        <f>VLOOKUP($A469,'MG Universe'!$A$2:$R$9993,18)</f>
        <v>31.49</v>
      </c>
    </row>
    <row r="470" spans="1:18" x14ac:dyDescent="0.55000000000000004">
      <c r="A470" s="15" t="s">
        <v>1036</v>
      </c>
      <c r="B470" s="127" t="str">
        <f>VLOOKUP($A470,'MG Universe'!$A$2:$R$9993,2)</f>
        <v>Valero Energy Corporation</v>
      </c>
      <c r="C470" s="15" t="str">
        <f>VLOOKUP($A470,'MG Universe'!$A$2:$R$9993,3)</f>
        <v>B</v>
      </c>
      <c r="D470" s="15" t="str">
        <f>VLOOKUP($A470,'MG Universe'!$A$2:$R$9993,4)</f>
        <v>E</v>
      </c>
      <c r="E470" s="15" t="str">
        <f>VLOOKUP($A470,'MG Universe'!$A$2:$R$9993,5)</f>
        <v>U</v>
      </c>
      <c r="F470" s="16" t="str">
        <f>VLOOKUP($A470,'MG Universe'!$A$2:$R$9993,6)</f>
        <v>EU</v>
      </c>
      <c r="G470" s="85">
        <f>VLOOKUP($A470,'MG Universe'!$A$2:$R$9993,7)</f>
        <v>42794</v>
      </c>
      <c r="H470" s="18">
        <f>VLOOKUP($A470,'MG Universe'!$A$2:$R$9993,8)</f>
        <v>166.75</v>
      </c>
      <c r="I470" s="18">
        <f>VLOOKUP($A470,'MG Universe'!$A$2:$R$9993,9)</f>
        <v>67.95</v>
      </c>
      <c r="J470" s="19">
        <f>VLOOKUP($A470,'MG Universe'!$A$2:$R$9993,10)</f>
        <v>0.40749999999999997</v>
      </c>
      <c r="K470" s="86">
        <f>VLOOKUP($A470,'MG Universe'!$A$2:$R$9993,11)</f>
        <v>12.27</v>
      </c>
      <c r="L470" s="19">
        <f>VLOOKUP($A470,'MG Universe'!$A$2:$R$9993,12)</f>
        <v>3.5299999999999998E-2</v>
      </c>
      <c r="M470" s="87">
        <f>VLOOKUP($A470,'MG Universe'!$A$2:$R$9993,13)</f>
        <v>1.4</v>
      </c>
      <c r="N470" s="88">
        <f>VLOOKUP($A470,'MG Universe'!$A$2:$R$9993,14)</f>
        <v>2.02</v>
      </c>
      <c r="O470" s="18">
        <f>VLOOKUP($A470,'MG Universe'!$A$2:$R$9993,15)</f>
        <v>-20.149999999999999</v>
      </c>
      <c r="P470" s="19">
        <f>VLOOKUP($A470,'MG Universe'!$A$2:$R$9993,16)</f>
        <v>1.8800000000000001E-2</v>
      </c>
      <c r="Q470" s="89">
        <f>VLOOKUP($A470,'MG Universe'!$A$2:$R$9993,17)</f>
        <v>7</v>
      </c>
      <c r="R470" s="18">
        <f>VLOOKUP($A470,'MG Universe'!$A$2:$R$9993,18)</f>
        <v>64.459999999999994</v>
      </c>
    </row>
    <row r="471" spans="1:18" x14ac:dyDescent="0.55000000000000004">
      <c r="A471" s="15" t="s">
        <v>1038</v>
      </c>
      <c r="B471" s="127" t="str">
        <f>VLOOKUP($A471,'MG Universe'!$A$2:$R$9993,2)</f>
        <v>Vulcan Materials Company</v>
      </c>
      <c r="C471" s="15" t="str">
        <f>VLOOKUP($A471,'MG Universe'!$A$2:$R$9993,3)</f>
        <v>F</v>
      </c>
      <c r="D471" s="15" t="str">
        <f>VLOOKUP($A471,'MG Universe'!$A$2:$R$9993,4)</f>
        <v>S</v>
      </c>
      <c r="E471" s="15" t="str">
        <f>VLOOKUP($A471,'MG Universe'!$A$2:$R$9993,5)</f>
        <v>O</v>
      </c>
      <c r="F471" s="16" t="str">
        <f>VLOOKUP($A471,'MG Universe'!$A$2:$R$9993,6)</f>
        <v>SO</v>
      </c>
      <c r="G471" s="85">
        <f>VLOOKUP($A471,'MG Universe'!$A$2:$R$9993,7)</f>
        <v>42571</v>
      </c>
      <c r="H471" s="18">
        <f>VLOOKUP($A471,'MG Universe'!$A$2:$R$9993,8)</f>
        <v>70.84</v>
      </c>
      <c r="I471" s="18">
        <f>VLOOKUP($A471,'MG Universe'!$A$2:$R$9993,9)</f>
        <v>120.61</v>
      </c>
      <c r="J471" s="19">
        <f>VLOOKUP($A471,'MG Universe'!$A$2:$R$9993,10)</f>
        <v>1.7025999999999999</v>
      </c>
      <c r="K471" s="86">
        <f>VLOOKUP($A471,'MG Universe'!$A$2:$R$9993,11)</f>
        <v>65.55</v>
      </c>
      <c r="L471" s="19">
        <f>VLOOKUP($A471,'MG Universe'!$A$2:$R$9993,12)</f>
        <v>4.1000000000000003E-3</v>
      </c>
      <c r="M471" s="87">
        <f>VLOOKUP($A471,'MG Universe'!$A$2:$R$9993,13)</f>
        <v>1.2</v>
      </c>
      <c r="N471" s="88">
        <f>VLOOKUP($A471,'MG Universe'!$A$2:$R$9993,14)</f>
        <v>2.83</v>
      </c>
      <c r="O471" s="18">
        <f>VLOOKUP($A471,'MG Universe'!$A$2:$R$9993,15)</f>
        <v>-20.81</v>
      </c>
      <c r="P471" s="19">
        <f>VLOOKUP($A471,'MG Universe'!$A$2:$R$9993,16)</f>
        <v>0.28520000000000001</v>
      </c>
      <c r="Q471" s="89">
        <f>VLOOKUP($A471,'MG Universe'!$A$2:$R$9993,17)</f>
        <v>3</v>
      </c>
      <c r="R471" s="18">
        <f>VLOOKUP($A471,'MG Universe'!$A$2:$R$9993,18)</f>
        <v>49.54</v>
      </c>
    </row>
    <row r="472" spans="1:18" x14ac:dyDescent="0.55000000000000004">
      <c r="A472" s="15" t="s">
        <v>1040</v>
      </c>
      <c r="B472" s="127" t="str">
        <f>VLOOKUP($A472,'MG Universe'!$A$2:$R$9993,2)</f>
        <v>Vornado Realty Trust</v>
      </c>
      <c r="C472" s="15" t="str">
        <f>VLOOKUP($A472,'MG Universe'!$A$2:$R$9993,3)</f>
        <v>C+</v>
      </c>
      <c r="D472" s="15" t="str">
        <f>VLOOKUP($A472,'MG Universe'!$A$2:$R$9993,4)</f>
        <v>E</v>
      </c>
      <c r="E472" s="15" t="str">
        <f>VLOOKUP($A472,'MG Universe'!$A$2:$R$9993,5)</f>
        <v>O</v>
      </c>
      <c r="F472" s="16" t="str">
        <f>VLOOKUP($A472,'MG Universe'!$A$2:$R$9993,6)</f>
        <v>EO</v>
      </c>
      <c r="G472" s="85">
        <f>VLOOKUP($A472,'MG Universe'!$A$2:$R$9993,7)</f>
        <v>42569</v>
      </c>
      <c r="H472" s="18">
        <f>VLOOKUP($A472,'MG Universe'!$A$2:$R$9993,8)</f>
        <v>81.739999999999995</v>
      </c>
      <c r="I472" s="18">
        <f>VLOOKUP($A472,'MG Universe'!$A$2:$R$9993,9)</f>
        <v>109.87</v>
      </c>
      <c r="J472" s="19">
        <f>VLOOKUP($A472,'MG Universe'!$A$2:$R$9993,10)</f>
        <v>1.3441000000000001</v>
      </c>
      <c r="K472" s="86">
        <f>VLOOKUP($A472,'MG Universe'!$A$2:$R$9993,11)</f>
        <v>28.76</v>
      </c>
      <c r="L472" s="19">
        <f>VLOOKUP($A472,'MG Universe'!$A$2:$R$9993,12)</f>
        <v>2.29E-2</v>
      </c>
      <c r="M472" s="87">
        <f>VLOOKUP($A472,'MG Universe'!$A$2:$R$9993,13)</f>
        <v>0.9</v>
      </c>
      <c r="N472" s="88" t="str">
        <f>VLOOKUP($A472,'MG Universe'!$A$2:$R$9993,14)</f>
        <v>N/A</v>
      </c>
      <c r="O472" s="18" t="str">
        <f>VLOOKUP($A472,'MG Universe'!$A$2:$R$9993,15)</f>
        <v>N/A</v>
      </c>
      <c r="P472" s="19">
        <f>VLOOKUP($A472,'MG Universe'!$A$2:$R$9993,16)</f>
        <v>0.1013</v>
      </c>
      <c r="Q472" s="89">
        <f>VLOOKUP($A472,'MG Universe'!$A$2:$R$9993,17)</f>
        <v>0</v>
      </c>
      <c r="R472" s="18">
        <f>VLOOKUP($A472,'MG Universe'!$A$2:$R$9993,18)</f>
        <v>53.99</v>
      </c>
    </row>
    <row r="473" spans="1:18" x14ac:dyDescent="0.55000000000000004">
      <c r="A473" s="15" t="s">
        <v>1570</v>
      </c>
      <c r="B473" s="127" t="str">
        <f>VLOOKUP($A473,'MG Universe'!$A$2:$R$9993,2)</f>
        <v>Vornado Realty Trust</v>
      </c>
      <c r="C473" s="15" t="str">
        <f>VLOOKUP($A473,'MG Universe'!$A$2:$R$9993,3)</f>
        <v>C+</v>
      </c>
      <c r="D473" s="15" t="str">
        <f>VLOOKUP($A473,'MG Universe'!$A$2:$R$9993,4)</f>
        <v>E</v>
      </c>
      <c r="E473" s="15" t="str">
        <f>VLOOKUP($A473,'MG Universe'!$A$2:$R$9993,5)</f>
        <v>O</v>
      </c>
      <c r="F473" s="16" t="str">
        <f>VLOOKUP($A473,'MG Universe'!$A$2:$R$9993,6)</f>
        <v>EO</v>
      </c>
      <c r="G473" s="85">
        <f>VLOOKUP($A473,'MG Universe'!$A$2:$R$9993,7)</f>
        <v>42569</v>
      </c>
      <c r="H473" s="18">
        <f>VLOOKUP($A473,'MG Universe'!$A$2:$R$9993,8)</f>
        <v>81.739999999999995</v>
      </c>
      <c r="I473" s="18">
        <f>VLOOKUP($A473,'MG Universe'!$A$2:$R$9993,9)</f>
        <v>109.87</v>
      </c>
      <c r="J473" s="19">
        <f>VLOOKUP($A473,'MG Universe'!$A$2:$R$9993,10)</f>
        <v>1.3441000000000001</v>
      </c>
      <c r="K473" s="86">
        <f>VLOOKUP($A473,'MG Universe'!$A$2:$R$9993,11)</f>
        <v>28.76</v>
      </c>
      <c r="L473" s="19">
        <f>VLOOKUP($A473,'MG Universe'!$A$2:$R$9993,12)</f>
        <v>2.29E-2</v>
      </c>
      <c r="M473" s="87">
        <f>VLOOKUP($A473,'MG Universe'!$A$2:$R$9993,13)</f>
        <v>0.9</v>
      </c>
      <c r="N473" s="88" t="str">
        <f>VLOOKUP($A473,'MG Universe'!$A$2:$R$9993,14)</f>
        <v>N/A</v>
      </c>
      <c r="O473" s="18" t="str">
        <f>VLOOKUP($A473,'MG Universe'!$A$2:$R$9993,15)</f>
        <v>N/A</v>
      </c>
      <c r="P473" s="19">
        <f>VLOOKUP($A473,'MG Universe'!$A$2:$R$9993,16)</f>
        <v>0.1013</v>
      </c>
      <c r="Q473" s="89">
        <f>VLOOKUP($A473,'MG Universe'!$A$2:$R$9993,17)</f>
        <v>0</v>
      </c>
      <c r="R473" s="18">
        <f>VLOOKUP($A473,'MG Universe'!$A$2:$R$9993,18)</f>
        <v>53.99</v>
      </c>
    </row>
    <row r="474" spans="1:18" x14ac:dyDescent="0.55000000000000004">
      <c r="A474" s="15" t="s">
        <v>1042</v>
      </c>
      <c r="B474" s="127" t="str">
        <f>VLOOKUP($A474,'MG Universe'!$A$2:$R$9993,2)</f>
        <v>Verisign, Inc.</v>
      </c>
      <c r="C474" s="15" t="str">
        <f>VLOOKUP($A474,'MG Universe'!$A$2:$R$9993,3)</f>
        <v>D+</v>
      </c>
      <c r="D474" s="15" t="str">
        <f>VLOOKUP($A474,'MG Universe'!$A$2:$R$9993,4)</f>
        <v>S</v>
      </c>
      <c r="E474" s="15" t="str">
        <f>VLOOKUP($A474,'MG Universe'!$A$2:$R$9993,5)</f>
        <v>F</v>
      </c>
      <c r="F474" s="16" t="str">
        <f>VLOOKUP($A474,'MG Universe'!$A$2:$R$9993,6)</f>
        <v>SF</v>
      </c>
      <c r="G474" s="85">
        <f>VLOOKUP($A474,'MG Universe'!$A$2:$R$9993,7)</f>
        <v>42773</v>
      </c>
      <c r="H474" s="18">
        <f>VLOOKUP($A474,'MG Universe'!$A$2:$R$9993,8)</f>
        <v>80.53</v>
      </c>
      <c r="I474" s="18">
        <f>VLOOKUP($A474,'MG Universe'!$A$2:$R$9993,9)</f>
        <v>82.47</v>
      </c>
      <c r="J474" s="19">
        <f>VLOOKUP($A474,'MG Universe'!$A$2:$R$9993,10)</f>
        <v>1.0241</v>
      </c>
      <c r="K474" s="86">
        <f>VLOOKUP($A474,'MG Universe'!$A$2:$R$9993,11)</f>
        <v>27.58</v>
      </c>
      <c r="L474" s="19">
        <f>VLOOKUP($A474,'MG Universe'!$A$2:$R$9993,12)</f>
        <v>0</v>
      </c>
      <c r="M474" s="87">
        <f>VLOOKUP($A474,'MG Universe'!$A$2:$R$9993,13)</f>
        <v>1.2</v>
      </c>
      <c r="N474" s="88">
        <f>VLOOKUP($A474,'MG Universe'!$A$2:$R$9993,14)</f>
        <v>1.21</v>
      </c>
      <c r="O474" s="18">
        <f>VLOOKUP($A474,'MG Universe'!$A$2:$R$9993,15)</f>
        <v>-13.09</v>
      </c>
      <c r="P474" s="19">
        <f>VLOOKUP($A474,'MG Universe'!$A$2:$R$9993,16)</f>
        <v>9.5399999999999999E-2</v>
      </c>
      <c r="Q474" s="89">
        <f>VLOOKUP($A474,'MG Universe'!$A$2:$R$9993,17)</f>
        <v>0</v>
      </c>
      <c r="R474" s="18">
        <f>VLOOKUP($A474,'MG Universe'!$A$2:$R$9993,18)</f>
        <v>0</v>
      </c>
    </row>
    <row r="475" spans="1:18" x14ac:dyDescent="0.55000000000000004">
      <c r="A475" s="15" t="s">
        <v>1044</v>
      </c>
      <c r="B475" s="127" t="str">
        <f>VLOOKUP($A475,'MG Universe'!$A$2:$R$9993,2)</f>
        <v>Vertex Pharmaceuticals Incorporated</v>
      </c>
      <c r="C475" s="15" t="str">
        <f>VLOOKUP($A475,'MG Universe'!$A$2:$R$9993,3)</f>
        <v>F</v>
      </c>
      <c r="D475" s="15" t="str">
        <f>VLOOKUP($A475,'MG Universe'!$A$2:$R$9993,4)</f>
        <v>S</v>
      </c>
      <c r="E475" s="15" t="str">
        <f>VLOOKUP($A475,'MG Universe'!$A$2:$R$9993,5)</f>
        <v>O</v>
      </c>
      <c r="F475" s="16" t="str">
        <f>VLOOKUP($A475,'MG Universe'!$A$2:$R$9993,6)</f>
        <v>SO</v>
      </c>
      <c r="G475" s="85">
        <f>VLOOKUP($A475,'MG Universe'!$A$2:$R$9993,7)</f>
        <v>42609</v>
      </c>
      <c r="H475" s="18">
        <f>VLOOKUP($A475,'MG Universe'!$A$2:$R$9993,8)</f>
        <v>0</v>
      </c>
      <c r="I475" s="18">
        <f>VLOOKUP($A475,'MG Universe'!$A$2:$R$9993,9)</f>
        <v>90.62</v>
      </c>
      <c r="J475" s="19" t="str">
        <f>VLOOKUP($A475,'MG Universe'!$A$2:$R$9993,10)</f>
        <v>N/A</v>
      </c>
      <c r="K475" s="86" t="str">
        <f>VLOOKUP($A475,'MG Universe'!$A$2:$R$9993,11)</f>
        <v>N/A</v>
      </c>
      <c r="L475" s="19">
        <f>VLOOKUP($A475,'MG Universe'!$A$2:$R$9993,12)</f>
        <v>0</v>
      </c>
      <c r="M475" s="87">
        <f>VLOOKUP($A475,'MG Universe'!$A$2:$R$9993,13)</f>
        <v>0.8</v>
      </c>
      <c r="N475" s="88">
        <f>VLOOKUP($A475,'MG Universe'!$A$2:$R$9993,14)</f>
        <v>2.33</v>
      </c>
      <c r="O475" s="18">
        <f>VLOOKUP($A475,'MG Universe'!$A$2:$R$9993,15)</f>
        <v>-0.46</v>
      </c>
      <c r="P475" s="19">
        <f>VLOOKUP($A475,'MG Universe'!$A$2:$R$9993,16)</f>
        <v>-0.33860000000000001</v>
      </c>
      <c r="Q475" s="89">
        <f>VLOOKUP($A475,'MG Universe'!$A$2:$R$9993,17)</f>
        <v>0</v>
      </c>
      <c r="R475" s="18">
        <f>VLOOKUP($A475,'MG Universe'!$A$2:$R$9993,18)</f>
        <v>1.89</v>
      </c>
    </row>
    <row r="476" spans="1:18" x14ac:dyDescent="0.55000000000000004">
      <c r="A476" s="15" t="s">
        <v>1046</v>
      </c>
      <c r="B476" s="127" t="str">
        <f>VLOOKUP($A476,'MG Universe'!$A$2:$R$9993,2)</f>
        <v>Ventas, Inc.</v>
      </c>
      <c r="C476" s="15" t="str">
        <f>VLOOKUP($A476,'MG Universe'!$A$2:$R$9993,3)</f>
        <v>D+</v>
      </c>
      <c r="D476" s="15" t="str">
        <f>VLOOKUP($A476,'MG Universe'!$A$2:$R$9993,4)</f>
        <v>S</v>
      </c>
      <c r="E476" s="15" t="str">
        <f>VLOOKUP($A476,'MG Universe'!$A$2:$R$9993,5)</f>
        <v>O</v>
      </c>
      <c r="F476" s="16" t="str">
        <f>VLOOKUP($A476,'MG Universe'!$A$2:$R$9993,6)</f>
        <v>SO</v>
      </c>
      <c r="G476" s="85">
        <f>VLOOKUP($A476,'MG Universe'!$A$2:$R$9993,7)</f>
        <v>42613</v>
      </c>
      <c r="H476" s="18">
        <f>VLOOKUP($A476,'MG Universe'!$A$2:$R$9993,8)</f>
        <v>29.4</v>
      </c>
      <c r="I476" s="18">
        <f>VLOOKUP($A476,'MG Universe'!$A$2:$R$9993,9)</f>
        <v>65.05</v>
      </c>
      <c r="J476" s="19">
        <f>VLOOKUP($A476,'MG Universe'!$A$2:$R$9993,10)</f>
        <v>2.2126000000000001</v>
      </c>
      <c r="K476" s="86">
        <f>VLOOKUP($A476,'MG Universe'!$A$2:$R$9993,11)</f>
        <v>35.159999999999997</v>
      </c>
      <c r="L476" s="19">
        <f>VLOOKUP($A476,'MG Universe'!$A$2:$R$9993,12)</f>
        <v>4.4900000000000002E-2</v>
      </c>
      <c r="M476" s="87">
        <f>VLOOKUP($A476,'MG Universe'!$A$2:$R$9993,13)</f>
        <v>0.1</v>
      </c>
      <c r="N476" s="88">
        <f>VLOOKUP($A476,'MG Universe'!$A$2:$R$9993,14)</f>
        <v>0.1</v>
      </c>
      <c r="O476" s="18">
        <f>VLOOKUP($A476,'MG Universe'!$A$2:$R$9993,15)</f>
        <v>-35.85</v>
      </c>
      <c r="P476" s="19">
        <f>VLOOKUP($A476,'MG Universe'!$A$2:$R$9993,16)</f>
        <v>0.1333</v>
      </c>
      <c r="Q476" s="89">
        <f>VLOOKUP($A476,'MG Universe'!$A$2:$R$9993,17)</f>
        <v>0</v>
      </c>
      <c r="R476" s="18">
        <f>VLOOKUP($A476,'MG Universe'!$A$2:$R$9993,18)</f>
        <v>41.7</v>
      </c>
    </row>
    <row r="477" spans="1:18" x14ac:dyDescent="0.55000000000000004">
      <c r="A477" s="15" t="s">
        <v>1048</v>
      </c>
      <c r="B477" s="127" t="str">
        <f>VLOOKUP($A477,'MG Universe'!$A$2:$R$9993,2)</f>
        <v>Verizon Communications Inc.</v>
      </c>
      <c r="C477" s="15" t="str">
        <f>VLOOKUP($A477,'MG Universe'!$A$2:$R$9993,3)</f>
        <v>C</v>
      </c>
      <c r="D477" s="15" t="str">
        <f>VLOOKUP($A477,'MG Universe'!$A$2:$R$9993,4)</f>
        <v>S</v>
      </c>
      <c r="E477" s="15" t="str">
        <f>VLOOKUP($A477,'MG Universe'!$A$2:$R$9993,5)</f>
        <v>U</v>
      </c>
      <c r="F477" s="16" t="str">
        <f>VLOOKUP($A477,'MG Universe'!$A$2:$R$9993,6)</f>
        <v>SU</v>
      </c>
      <c r="G477" s="85">
        <f>VLOOKUP($A477,'MG Universe'!$A$2:$R$9993,7)</f>
        <v>42579</v>
      </c>
      <c r="H477" s="18">
        <f>VLOOKUP($A477,'MG Universe'!$A$2:$R$9993,8)</f>
        <v>124.1</v>
      </c>
      <c r="I477" s="18">
        <f>VLOOKUP($A477,'MG Universe'!$A$2:$R$9993,9)</f>
        <v>49.63</v>
      </c>
      <c r="J477" s="19">
        <f>VLOOKUP($A477,'MG Universe'!$A$2:$R$9993,10)</f>
        <v>0.39989999999999998</v>
      </c>
      <c r="K477" s="86">
        <f>VLOOKUP($A477,'MG Universe'!$A$2:$R$9993,11)</f>
        <v>15.41</v>
      </c>
      <c r="L477" s="19">
        <f>VLOOKUP($A477,'MG Universe'!$A$2:$R$9993,12)</f>
        <v>4.5499999999999999E-2</v>
      </c>
      <c r="M477" s="87">
        <f>VLOOKUP($A477,'MG Universe'!$A$2:$R$9993,13)</f>
        <v>0.4</v>
      </c>
      <c r="N477" s="88">
        <f>VLOOKUP($A477,'MG Universe'!$A$2:$R$9993,14)</f>
        <v>0.61</v>
      </c>
      <c r="O477" s="18">
        <f>VLOOKUP($A477,'MG Universe'!$A$2:$R$9993,15)</f>
        <v>-46.95</v>
      </c>
      <c r="P477" s="19">
        <f>VLOOKUP($A477,'MG Universe'!$A$2:$R$9993,16)</f>
        <v>3.4599999999999999E-2</v>
      </c>
      <c r="Q477" s="89">
        <f>VLOOKUP($A477,'MG Universe'!$A$2:$R$9993,17)</f>
        <v>10</v>
      </c>
      <c r="R477" s="18">
        <f>VLOOKUP($A477,'MG Universe'!$A$2:$R$9993,18)</f>
        <v>18.03</v>
      </c>
    </row>
    <row r="478" spans="1:18" x14ac:dyDescent="0.55000000000000004">
      <c r="A478" s="15" t="s">
        <v>58</v>
      </c>
      <c r="B478" s="127" t="str">
        <f>VLOOKUP($A478,'MG Universe'!$A$2:$R$9993,2)</f>
        <v>Waters Corporation</v>
      </c>
      <c r="C478" s="15" t="str">
        <f>VLOOKUP($A478,'MG Universe'!$A$2:$R$9993,3)</f>
        <v>C</v>
      </c>
      <c r="D478" s="15" t="str">
        <f>VLOOKUP($A478,'MG Universe'!$A$2:$R$9993,4)</f>
        <v>E</v>
      </c>
      <c r="E478" s="15" t="str">
        <f>VLOOKUP($A478,'MG Universe'!$A$2:$R$9993,5)</f>
        <v>O</v>
      </c>
      <c r="F478" s="16" t="str">
        <f>VLOOKUP($A478,'MG Universe'!$A$2:$R$9993,6)</f>
        <v>EO</v>
      </c>
      <c r="G478" s="85">
        <f>VLOOKUP($A478,'MG Universe'!$A$2:$R$9993,7)</f>
        <v>42694</v>
      </c>
      <c r="H478" s="18">
        <f>VLOOKUP($A478,'MG Universe'!$A$2:$R$9993,8)</f>
        <v>95.47</v>
      </c>
      <c r="I478" s="18">
        <f>VLOOKUP($A478,'MG Universe'!$A$2:$R$9993,9)</f>
        <v>154.99</v>
      </c>
      <c r="J478" s="19">
        <f>VLOOKUP($A478,'MG Universe'!$A$2:$R$9993,10)</f>
        <v>1.6234</v>
      </c>
      <c r="K478" s="86">
        <f>VLOOKUP($A478,'MG Universe'!$A$2:$R$9993,11)</f>
        <v>27.29</v>
      </c>
      <c r="L478" s="19">
        <f>VLOOKUP($A478,'MG Universe'!$A$2:$R$9993,12)</f>
        <v>0</v>
      </c>
      <c r="M478" s="87">
        <f>VLOOKUP($A478,'MG Universe'!$A$2:$R$9993,13)</f>
        <v>0.8</v>
      </c>
      <c r="N478" s="88">
        <f>VLOOKUP($A478,'MG Universe'!$A$2:$R$9993,14)</f>
        <v>6.8</v>
      </c>
      <c r="O478" s="18">
        <f>VLOOKUP($A478,'MG Universe'!$A$2:$R$9993,15)</f>
        <v>14.95</v>
      </c>
      <c r="P478" s="19">
        <f>VLOOKUP($A478,'MG Universe'!$A$2:$R$9993,16)</f>
        <v>9.3899999999999997E-2</v>
      </c>
      <c r="Q478" s="89">
        <f>VLOOKUP($A478,'MG Universe'!$A$2:$R$9993,17)</f>
        <v>0</v>
      </c>
      <c r="R478" s="18">
        <f>VLOOKUP($A478,'MG Universe'!$A$2:$R$9993,18)</f>
        <v>63.41</v>
      </c>
    </row>
    <row r="479" spans="1:18" x14ac:dyDescent="0.55000000000000004">
      <c r="A479" s="15" t="s">
        <v>1050</v>
      </c>
      <c r="B479" s="127" t="str">
        <f>VLOOKUP($A479,'MG Universe'!$A$2:$R$9993,2)</f>
        <v>Walgreens Boots Alliance Inc</v>
      </c>
      <c r="C479" s="15" t="str">
        <f>VLOOKUP($A479,'MG Universe'!$A$2:$R$9993,3)</f>
        <v>C-</v>
      </c>
      <c r="D479" s="15" t="str">
        <f>VLOOKUP($A479,'MG Universe'!$A$2:$R$9993,4)</f>
        <v>S</v>
      </c>
      <c r="E479" s="15" t="str">
        <f>VLOOKUP($A479,'MG Universe'!$A$2:$R$9993,5)</f>
        <v>O</v>
      </c>
      <c r="F479" s="16" t="str">
        <f>VLOOKUP($A479,'MG Universe'!$A$2:$R$9993,6)</f>
        <v>SO</v>
      </c>
      <c r="G479" s="85">
        <f>VLOOKUP($A479,'MG Universe'!$A$2:$R$9993,7)</f>
        <v>42557</v>
      </c>
      <c r="H479" s="18">
        <f>VLOOKUP($A479,'MG Universe'!$A$2:$R$9993,8)</f>
        <v>61.94</v>
      </c>
      <c r="I479" s="18">
        <f>VLOOKUP($A479,'MG Universe'!$A$2:$R$9993,9)</f>
        <v>86.38</v>
      </c>
      <c r="J479" s="19">
        <f>VLOOKUP($A479,'MG Universe'!$A$2:$R$9993,10)</f>
        <v>1.3946000000000001</v>
      </c>
      <c r="K479" s="86">
        <f>VLOOKUP($A479,'MG Universe'!$A$2:$R$9993,11)</f>
        <v>26.42</v>
      </c>
      <c r="L479" s="19">
        <f>VLOOKUP($A479,'MG Universe'!$A$2:$R$9993,12)</f>
        <v>1.6400000000000001E-2</v>
      </c>
      <c r="M479" s="87">
        <f>VLOOKUP($A479,'MG Universe'!$A$2:$R$9993,13)</f>
        <v>1.2</v>
      </c>
      <c r="N479" s="88">
        <f>VLOOKUP($A479,'MG Universe'!$A$2:$R$9993,14)</f>
        <v>1.25</v>
      </c>
      <c r="O479" s="18">
        <f>VLOOKUP($A479,'MG Universe'!$A$2:$R$9993,15)</f>
        <v>-15.16</v>
      </c>
      <c r="P479" s="19">
        <f>VLOOKUP($A479,'MG Universe'!$A$2:$R$9993,16)</f>
        <v>8.9599999999999999E-2</v>
      </c>
      <c r="Q479" s="89">
        <f>VLOOKUP($A479,'MG Universe'!$A$2:$R$9993,17)</f>
        <v>20</v>
      </c>
      <c r="R479" s="18">
        <f>VLOOKUP($A479,'MG Universe'!$A$2:$R$9993,18)</f>
        <v>49.03</v>
      </c>
    </row>
    <row r="480" spans="1:18" x14ac:dyDescent="0.55000000000000004">
      <c r="A480" s="15" t="s">
        <v>1052</v>
      </c>
      <c r="B480" s="127" t="str">
        <f>VLOOKUP($A480,'MG Universe'!$A$2:$R$9993,2)</f>
        <v>Western Digital Corp</v>
      </c>
      <c r="C480" s="15" t="str">
        <f>VLOOKUP($A480,'MG Universe'!$A$2:$R$9993,3)</f>
        <v>D+</v>
      </c>
      <c r="D480" s="15" t="str">
        <f>VLOOKUP($A480,'MG Universe'!$A$2:$R$9993,4)</f>
        <v>S</v>
      </c>
      <c r="E480" s="15" t="str">
        <f>VLOOKUP($A480,'MG Universe'!$A$2:$R$9993,5)</f>
        <v>O</v>
      </c>
      <c r="F480" s="16" t="str">
        <f>VLOOKUP($A480,'MG Universe'!$A$2:$R$9993,6)</f>
        <v>SO</v>
      </c>
      <c r="G480" s="85">
        <f>VLOOKUP($A480,'MG Universe'!$A$2:$R$9993,7)</f>
        <v>42786</v>
      </c>
      <c r="H480" s="18">
        <f>VLOOKUP($A480,'MG Universe'!$A$2:$R$9993,8)</f>
        <v>11.67</v>
      </c>
      <c r="I480" s="18">
        <f>VLOOKUP($A480,'MG Universe'!$A$2:$R$9993,9)</f>
        <v>76.88</v>
      </c>
      <c r="J480" s="19">
        <f>VLOOKUP($A480,'MG Universe'!$A$2:$R$9993,10)</f>
        <v>6.5877999999999997</v>
      </c>
      <c r="K480" s="86">
        <f>VLOOKUP($A480,'MG Universe'!$A$2:$R$9993,11)</f>
        <v>20.28</v>
      </c>
      <c r="L480" s="19">
        <f>VLOOKUP($A480,'MG Universe'!$A$2:$R$9993,12)</f>
        <v>2.5999999999999999E-2</v>
      </c>
      <c r="M480" s="87">
        <f>VLOOKUP($A480,'MG Universe'!$A$2:$R$9993,13)</f>
        <v>1.5</v>
      </c>
      <c r="N480" s="88">
        <f>VLOOKUP($A480,'MG Universe'!$A$2:$R$9993,14)</f>
        <v>2.35</v>
      </c>
      <c r="O480" s="18">
        <f>VLOOKUP($A480,'MG Universe'!$A$2:$R$9993,15)</f>
        <v>-29.38</v>
      </c>
      <c r="P480" s="19">
        <f>VLOOKUP($A480,'MG Universe'!$A$2:$R$9993,16)</f>
        <v>5.8900000000000001E-2</v>
      </c>
      <c r="Q480" s="89">
        <f>VLOOKUP($A480,'MG Universe'!$A$2:$R$9993,17)</f>
        <v>5</v>
      </c>
      <c r="R480" s="18">
        <f>VLOOKUP($A480,'MG Universe'!$A$2:$R$9993,18)</f>
        <v>53.68</v>
      </c>
    </row>
    <row r="481" spans="1:18" x14ac:dyDescent="0.55000000000000004">
      <c r="A481" s="15" t="s">
        <v>1054</v>
      </c>
      <c r="B481" s="127" t="str">
        <f>VLOOKUP($A481,'MG Universe'!$A$2:$R$9993,2)</f>
        <v>WEC Energy Group Inc</v>
      </c>
      <c r="C481" s="15" t="str">
        <f>VLOOKUP($A481,'MG Universe'!$A$2:$R$9993,3)</f>
        <v>D+</v>
      </c>
      <c r="D481" s="15" t="str">
        <f>VLOOKUP($A481,'MG Universe'!$A$2:$R$9993,4)</f>
        <v>S</v>
      </c>
      <c r="E481" s="15" t="str">
        <f>VLOOKUP($A481,'MG Universe'!$A$2:$R$9993,5)</f>
        <v>O</v>
      </c>
      <c r="F481" s="16" t="str">
        <f>VLOOKUP($A481,'MG Universe'!$A$2:$R$9993,6)</f>
        <v>SO</v>
      </c>
      <c r="G481" s="85">
        <f>VLOOKUP($A481,'MG Universe'!$A$2:$R$9993,7)</f>
        <v>42550</v>
      </c>
      <c r="H481" s="18">
        <f>VLOOKUP($A481,'MG Universe'!$A$2:$R$9993,8)</f>
        <v>41.41</v>
      </c>
      <c r="I481" s="18">
        <f>VLOOKUP($A481,'MG Universe'!$A$2:$R$9993,9)</f>
        <v>60.27</v>
      </c>
      <c r="J481" s="19">
        <f>VLOOKUP($A481,'MG Universe'!$A$2:$R$9993,10)</f>
        <v>1.4554</v>
      </c>
      <c r="K481" s="86">
        <f>VLOOKUP($A481,'MG Universe'!$A$2:$R$9993,11)</f>
        <v>23.18</v>
      </c>
      <c r="L481" s="19">
        <f>VLOOKUP($A481,'MG Universe'!$A$2:$R$9993,12)</f>
        <v>3.0200000000000001E-2</v>
      </c>
      <c r="M481" s="87">
        <f>VLOOKUP($A481,'MG Universe'!$A$2:$R$9993,13)</f>
        <v>0.1</v>
      </c>
      <c r="N481" s="88">
        <f>VLOOKUP($A481,'MG Universe'!$A$2:$R$9993,14)</f>
        <v>0.85</v>
      </c>
      <c r="O481" s="18">
        <f>VLOOKUP($A481,'MG Universe'!$A$2:$R$9993,15)</f>
        <v>-57.99</v>
      </c>
      <c r="P481" s="19">
        <f>VLOOKUP($A481,'MG Universe'!$A$2:$R$9993,16)</f>
        <v>7.3400000000000007E-2</v>
      </c>
      <c r="Q481" s="89">
        <f>VLOOKUP($A481,'MG Universe'!$A$2:$R$9993,17)</f>
        <v>13</v>
      </c>
      <c r="R481" s="18">
        <f>VLOOKUP($A481,'MG Universe'!$A$2:$R$9993,18)</f>
        <v>42.7</v>
      </c>
    </row>
    <row r="482" spans="1:18" x14ac:dyDescent="0.55000000000000004">
      <c r="A482" s="15" t="s">
        <v>1056</v>
      </c>
      <c r="B482" s="127" t="str">
        <f>VLOOKUP($A482,'MG Universe'!$A$2:$R$9993,2)</f>
        <v>Wells Fargo &amp; Co</v>
      </c>
      <c r="C482" s="15" t="str">
        <f>VLOOKUP($A482,'MG Universe'!$A$2:$R$9993,3)</f>
        <v>B+</v>
      </c>
      <c r="D482" s="15" t="str">
        <f>VLOOKUP($A482,'MG Universe'!$A$2:$R$9993,4)</f>
        <v>D</v>
      </c>
      <c r="E482" s="15" t="str">
        <f>VLOOKUP($A482,'MG Universe'!$A$2:$R$9993,5)</f>
        <v>U</v>
      </c>
      <c r="F482" s="16" t="str">
        <f>VLOOKUP($A482,'MG Universe'!$A$2:$R$9993,6)</f>
        <v>DU</v>
      </c>
      <c r="G482" s="85">
        <f>VLOOKUP($A482,'MG Universe'!$A$2:$R$9993,7)</f>
        <v>42548</v>
      </c>
      <c r="H482" s="18">
        <f>VLOOKUP($A482,'MG Universe'!$A$2:$R$9993,8)</f>
        <v>94.45</v>
      </c>
      <c r="I482" s="18">
        <f>VLOOKUP($A482,'MG Universe'!$A$2:$R$9993,9)</f>
        <v>57.88</v>
      </c>
      <c r="J482" s="19">
        <f>VLOOKUP($A482,'MG Universe'!$A$2:$R$9993,10)</f>
        <v>0.61280000000000001</v>
      </c>
      <c r="K482" s="86">
        <f>VLOOKUP($A482,'MG Universe'!$A$2:$R$9993,11)</f>
        <v>14.73</v>
      </c>
      <c r="L482" s="19">
        <f>VLOOKUP($A482,'MG Universe'!$A$2:$R$9993,12)</f>
        <v>2.5899999999999999E-2</v>
      </c>
      <c r="M482" s="87">
        <f>VLOOKUP($A482,'MG Universe'!$A$2:$R$9993,13)</f>
        <v>1</v>
      </c>
      <c r="N482" s="88" t="str">
        <f>VLOOKUP($A482,'MG Universe'!$A$2:$R$9993,14)</f>
        <v>N/A</v>
      </c>
      <c r="O482" s="18" t="str">
        <f>VLOOKUP($A482,'MG Universe'!$A$2:$R$9993,15)</f>
        <v>N/A</v>
      </c>
      <c r="P482" s="19">
        <f>VLOOKUP($A482,'MG Universe'!$A$2:$R$9993,16)</f>
        <v>3.1099999999999999E-2</v>
      </c>
      <c r="Q482" s="89">
        <f>VLOOKUP($A482,'MG Universe'!$A$2:$R$9993,17)</f>
        <v>6</v>
      </c>
      <c r="R482" s="18">
        <f>VLOOKUP($A482,'MG Universe'!$A$2:$R$9993,18)</f>
        <v>54.19</v>
      </c>
    </row>
    <row r="483" spans="1:18" x14ac:dyDescent="0.55000000000000004">
      <c r="A483" s="15" t="s">
        <v>1058</v>
      </c>
      <c r="B483" s="127" t="str">
        <f>VLOOKUP($A483,'MG Universe'!$A$2:$R$9993,2)</f>
        <v>Whole Foods Market, Inc.</v>
      </c>
      <c r="C483" s="15" t="str">
        <f>VLOOKUP($A483,'MG Universe'!$A$2:$R$9993,3)</f>
        <v>B-</v>
      </c>
      <c r="D483" s="15" t="str">
        <f>VLOOKUP($A483,'MG Universe'!$A$2:$R$9993,4)</f>
        <v>E</v>
      </c>
      <c r="E483" s="15" t="str">
        <f>VLOOKUP($A483,'MG Universe'!$A$2:$R$9993,5)</f>
        <v>F</v>
      </c>
      <c r="F483" s="16" t="str">
        <f>VLOOKUP($A483,'MG Universe'!$A$2:$R$9993,6)</f>
        <v>EF</v>
      </c>
      <c r="G483" s="85">
        <f>VLOOKUP($A483,'MG Universe'!$A$2:$R$9993,7)</f>
        <v>42509</v>
      </c>
      <c r="H483" s="18">
        <f>VLOOKUP($A483,'MG Universe'!$A$2:$R$9993,8)</f>
        <v>39.57</v>
      </c>
      <c r="I483" s="18">
        <f>VLOOKUP($A483,'MG Universe'!$A$2:$R$9993,9)</f>
        <v>30.67</v>
      </c>
      <c r="J483" s="19">
        <f>VLOOKUP($A483,'MG Universe'!$A$2:$R$9993,10)</f>
        <v>0.77510000000000001</v>
      </c>
      <c r="K483" s="86">
        <f>VLOOKUP($A483,'MG Universe'!$A$2:$R$9993,11)</f>
        <v>21.01</v>
      </c>
      <c r="L483" s="19">
        <f>VLOOKUP($A483,'MG Universe'!$A$2:$R$9993,12)</f>
        <v>2.1499999999999998E-2</v>
      </c>
      <c r="M483" s="87">
        <f>VLOOKUP($A483,'MG Universe'!$A$2:$R$9993,13)</f>
        <v>0.8</v>
      </c>
      <c r="N483" s="88">
        <f>VLOOKUP($A483,'MG Universe'!$A$2:$R$9993,14)</f>
        <v>1.57</v>
      </c>
      <c r="O483" s="18">
        <f>VLOOKUP($A483,'MG Universe'!$A$2:$R$9993,15)</f>
        <v>-3.05</v>
      </c>
      <c r="P483" s="19">
        <f>VLOOKUP($A483,'MG Universe'!$A$2:$R$9993,16)</f>
        <v>6.25E-2</v>
      </c>
      <c r="Q483" s="89">
        <f>VLOOKUP($A483,'MG Universe'!$A$2:$R$9993,17)</f>
        <v>6</v>
      </c>
      <c r="R483" s="18">
        <f>VLOOKUP($A483,'MG Universe'!$A$2:$R$9993,18)</f>
        <v>18.04</v>
      </c>
    </row>
    <row r="484" spans="1:18" x14ac:dyDescent="0.55000000000000004">
      <c r="A484" s="15" t="s">
        <v>1060</v>
      </c>
      <c r="B484" s="127" t="str">
        <f>VLOOKUP($A484,'MG Universe'!$A$2:$R$9993,2)</f>
        <v>Whirlpool Corporation</v>
      </c>
      <c r="C484" s="15" t="str">
        <f>VLOOKUP($A484,'MG Universe'!$A$2:$R$9993,3)</f>
        <v>B-</v>
      </c>
      <c r="D484" s="15" t="str">
        <f>VLOOKUP($A484,'MG Universe'!$A$2:$R$9993,4)</f>
        <v>D</v>
      </c>
      <c r="E484" s="15" t="str">
        <f>VLOOKUP($A484,'MG Universe'!$A$2:$R$9993,5)</f>
        <v>U</v>
      </c>
      <c r="F484" s="16" t="str">
        <f>VLOOKUP($A484,'MG Universe'!$A$2:$R$9993,6)</f>
        <v>DU</v>
      </c>
      <c r="G484" s="85">
        <f>VLOOKUP($A484,'MG Universe'!$A$2:$R$9993,7)</f>
        <v>42713</v>
      </c>
      <c r="H484" s="18">
        <f>VLOOKUP($A484,'MG Universe'!$A$2:$R$9993,8)</f>
        <v>363.2</v>
      </c>
      <c r="I484" s="18">
        <f>VLOOKUP($A484,'MG Universe'!$A$2:$R$9993,9)</f>
        <v>178.59</v>
      </c>
      <c r="J484" s="19">
        <f>VLOOKUP($A484,'MG Universe'!$A$2:$R$9993,10)</f>
        <v>0.49170000000000003</v>
      </c>
      <c r="K484" s="86">
        <f>VLOOKUP($A484,'MG Universe'!$A$2:$R$9993,11)</f>
        <v>17.12</v>
      </c>
      <c r="L484" s="19">
        <f>VLOOKUP($A484,'MG Universe'!$A$2:$R$9993,12)</f>
        <v>5.5999999999999999E-3</v>
      </c>
      <c r="M484" s="87">
        <f>VLOOKUP($A484,'MG Universe'!$A$2:$R$9993,13)</f>
        <v>1.9</v>
      </c>
      <c r="N484" s="88">
        <f>VLOOKUP($A484,'MG Universe'!$A$2:$R$9993,14)</f>
        <v>0.99</v>
      </c>
      <c r="O484" s="18">
        <f>VLOOKUP($A484,'MG Universe'!$A$2:$R$9993,15)</f>
        <v>-86.15</v>
      </c>
      <c r="P484" s="19">
        <f>VLOOKUP($A484,'MG Universe'!$A$2:$R$9993,16)</f>
        <v>4.3099999999999999E-2</v>
      </c>
      <c r="Q484" s="89">
        <f>VLOOKUP($A484,'MG Universe'!$A$2:$R$9993,17)</f>
        <v>0</v>
      </c>
      <c r="R484" s="18">
        <f>VLOOKUP($A484,'MG Universe'!$A$2:$R$9993,18)</f>
        <v>141.94</v>
      </c>
    </row>
    <row r="485" spans="1:18" x14ac:dyDescent="0.55000000000000004">
      <c r="A485" s="15" t="s">
        <v>1571</v>
      </c>
      <c r="B485" s="127" t="str">
        <f>VLOOKUP($A485,'MG Universe'!$A$2:$R$9993,2)</f>
        <v>Windstream Holdings, Inc.</v>
      </c>
      <c r="C485" s="15" t="str">
        <f>VLOOKUP($A485,'MG Universe'!$A$2:$R$9993,3)</f>
        <v>D</v>
      </c>
      <c r="D485" s="15" t="str">
        <f>VLOOKUP($A485,'MG Universe'!$A$2:$R$9993,4)</f>
        <v>S</v>
      </c>
      <c r="E485" s="15" t="str">
        <f>VLOOKUP($A485,'MG Universe'!$A$2:$R$9993,5)</f>
        <v>O</v>
      </c>
      <c r="F485" s="16" t="str">
        <f>VLOOKUP($A485,'MG Universe'!$A$2:$R$9993,6)</f>
        <v>SO</v>
      </c>
      <c r="G485" s="85">
        <f>VLOOKUP($A485,'MG Universe'!$A$2:$R$9993,7)</f>
        <v>42606</v>
      </c>
      <c r="H485" s="18">
        <f>VLOOKUP($A485,'MG Universe'!$A$2:$R$9993,8)</f>
        <v>0</v>
      </c>
      <c r="I485" s="18">
        <f>VLOOKUP($A485,'MG Universe'!$A$2:$R$9993,9)</f>
        <v>7.47</v>
      </c>
      <c r="J485" s="19" t="str">
        <f>VLOOKUP($A485,'MG Universe'!$A$2:$R$9993,10)</f>
        <v>N/A</v>
      </c>
      <c r="K485" s="86" t="str">
        <f>VLOOKUP($A485,'MG Universe'!$A$2:$R$9993,11)</f>
        <v>N/A</v>
      </c>
      <c r="L485" s="19">
        <f>VLOOKUP($A485,'MG Universe'!$A$2:$R$9993,12)</f>
        <v>8.0299999999999996E-2</v>
      </c>
      <c r="M485" s="87">
        <f>VLOOKUP($A485,'MG Universe'!$A$2:$R$9993,13)</f>
        <v>0.2</v>
      </c>
      <c r="N485" s="88">
        <f>VLOOKUP($A485,'MG Universe'!$A$2:$R$9993,14)</f>
        <v>0.78</v>
      </c>
      <c r="O485" s="18">
        <f>VLOOKUP($A485,'MG Universe'!$A$2:$R$9993,15)</f>
        <v>-114.45</v>
      </c>
      <c r="P485" s="19">
        <f>VLOOKUP($A485,'MG Universe'!$A$2:$R$9993,16)</f>
        <v>-7.9899999999999999E-2</v>
      </c>
      <c r="Q485" s="89">
        <f>VLOOKUP($A485,'MG Universe'!$A$2:$R$9993,17)</f>
        <v>0</v>
      </c>
      <c r="R485" s="18">
        <f>VLOOKUP($A485,'MG Universe'!$A$2:$R$9993,18)</f>
        <v>0</v>
      </c>
    </row>
    <row r="486" spans="1:18" x14ac:dyDescent="0.55000000000000004">
      <c r="A486" s="15" t="s">
        <v>1064</v>
      </c>
      <c r="B486" s="127" t="str">
        <f>VLOOKUP($A486,'MG Universe'!$A$2:$R$9993,2)</f>
        <v>Waste Management, Inc.</v>
      </c>
      <c r="C486" s="15" t="str">
        <f>VLOOKUP($A486,'MG Universe'!$A$2:$R$9993,3)</f>
        <v>D+</v>
      </c>
      <c r="D486" s="15" t="str">
        <f>VLOOKUP($A486,'MG Universe'!$A$2:$R$9993,4)</f>
        <v>S</v>
      </c>
      <c r="E486" s="15" t="str">
        <f>VLOOKUP($A486,'MG Universe'!$A$2:$R$9993,5)</f>
        <v>O</v>
      </c>
      <c r="F486" s="16" t="str">
        <f>VLOOKUP($A486,'MG Universe'!$A$2:$R$9993,6)</f>
        <v>SO</v>
      </c>
      <c r="G486" s="85">
        <f>VLOOKUP($A486,'MG Universe'!$A$2:$R$9993,7)</f>
        <v>42609</v>
      </c>
      <c r="H486" s="18">
        <f>VLOOKUP($A486,'MG Universe'!$A$2:$R$9993,8)</f>
        <v>21.03</v>
      </c>
      <c r="I486" s="18">
        <f>VLOOKUP($A486,'MG Universe'!$A$2:$R$9993,9)</f>
        <v>73.319999999999993</v>
      </c>
      <c r="J486" s="19">
        <f>VLOOKUP($A486,'MG Universe'!$A$2:$R$9993,10)</f>
        <v>3.4864000000000002</v>
      </c>
      <c r="K486" s="86">
        <f>VLOOKUP($A486,'MG Universe'!$A$2:$R$9993,11)</f>
        <v>35.770000000000003</v>
      </c>
      <c r="L486" s="19">
        <f>VLOOKUP($A486,'MG Universe'!$A$2:$R$9993,12)</f>
        <v>2.1700000000000001E-2</v>
      </c>
      <c r="M486" s="87">
        <f>VLOOKUP($A486,'MG Universe'!$A$2:$R$9993,13)</f>
        <v>0.7</v>
      </c>
      <c r="N486" s="88">
        <f>VLOOKUP($A486,'MG Universe'!$A$2:$R$9993,14)</f>
        <v>0.81</v>
      </c>
      <c r="O486" s="18">
        <f>VLOOKUP($A486,'MG Universe'!$A$2:$R$9993,15)</f>
        <v>-29.7</v>
      </c>
      <c r="P486" s="19">
        <f>VLOOKUP($A486,'MG Universe'!$A$2:$R$9993,16)</f>
        <v>0.1363</v>
      </c>
      <c r="Q486" s="89">
        <f>VLOOKUP($A486,'MG Universe'!$A$2:$R$9993,17)</f>
        <v>13</v>
      </c>
      <c r="R486" s="18">
        <f>VLOOKUP($A486,'MG Universe'!$A$2:$R$9993,18)</f>
        <v>26.91</v>
      </c>
    </row>
    <row r="487" spans="1:18" x14ac:dyDescent="0.55000000000000004">
      <c r="A487" s="15" t="s">
        <v>1066</v>
      </c>
      <c r="B487" s="127" t="str">
        <f>VLOOKUP($A487,'MG Universe'!$A$2:$R$9993,2)</f>
        <v>Williams Companies Inc</v>
      </c>
      <c r="C487" s="15" t="str">
        <f>VLOOKUP($A487,'MG Universe'!$A$2:$R$9993,3)</f>
        <v>D+</v>
      </c>
      <c r="D487" s="15" t="str">
        <f>VLOOKUP($A487,'MG Universe'!$A$2:$R$9993,4)</f>
        <v>S</v>
      </c>
      <c r="E487" s="15" t="str">
        <f>VLOOKUP($A487,'MG Universe'!$A$2:$R$9993,5)</f>
        <v>O</v>
      </c>
      <c r="F487" s="16" t="str">
        <f>VLOOKUP($A487,'MG Universe'!$A$2:$R$9993,6)</f>
        <v>SO</v>
      </c>
      <c r="G487" s="85">
        <f>VLOOKUP($A487,'MG Universe'!$A$2:$R$9993,7)</f>
        <v>42532</v>
      </c>
      <c r="H487" s="18">
        <f>VLOOKUP($A487,'MG Universe'!$A$2:$R$9993,8)</f>
        <v>9.99</v>
      </c>
      <c r="I487" s="18">
        <f>VLOOKUP($A487,'MG Universe'!$A$2:$R$9993,9)</f>
        <v>28.34</v>
      </c>
      <c r="J487" s="19">
        <f>VLOOKUP($A487,'MG Universe'!$A$2:$R$9993,10)</f>
        <v>2.8368000000000002</v>
      </c>
      <c r="K487" s="86">
        <f>VLOOKUP($A487,'MG Universe'!$A$2:$R$9993,11)</f>
        <v>47.23</v>
      </c>
      <c r="L487" s="19">
        <f>VLOOKUP($A487,'MG Universe'!$A$2:$R$9993,12)</f>
        <v>8.8599999999999998E-2</v>
      </c>
      <c r="M487" s="87">
        <f>VLOOKUP($A487,'MG Universe'!$A$2:$R$9993,13)</f>
        <v>1.4</v>
      </c>
      <c r="N487" s="88">
        <f>VLOOKUP($A487,'MG Universe'!$A$2:$R$9993,14)</f>
        <v>0.45</v>
      </c>
      <c r="O487" s="18">
        <f>VLOOKUP($A487,'MG Universe'!$A$2:$R$9993,15)</f>
        <v>-55.78</v>
      </c>
      <c r="P487" s="19">
        <f>VLOOKUP($A487,'MG Universe'!$A$2:$R$9993,16)</f>
        <v>0.19370000000000001</v>
      </c>
      <c r="Q487" s="89">
        <f>VLOOKUP($A487,'MG Universe'!$A$2:$R$9993,17)</f>
        <v>13</v>
      </c>
      <c r="R487" s="18">
        <f>VLOOKUP($A487,'MG Universe'!$A$2:$R$9993,18)</f>
        <v>4.8899999999999997</v>
      </c>
    </row>
    <row r="488" spans="1:18" x14ac:dyDescent="0.55000000000000004">
      <c r="A488" s="15" t="s">
        <v>1068</v>
      </c>
      <c r="B488" s="127" t="str">
        <f>VLOOKUP($A488,'MG Universe'!$A$2:$R$9993,2)</f>
        <v>Wal-Mart Stores Inc</v>
      </c>
      <c r="C488" s="15" t="str">
        <f>VLOOKUP($A488,'MG Universe'!$A$2:$R$9993,3)</f>
        <v>C</v>
      </c>
      <c r="D488" s="15" t="str">
        <f>VLOOKUP($A488,'MG Universe'!$A$2:$R$9993,4)</f>
        <v>S</v>
      </c>
      <c r="E488" s="15" t="str">
        <f>VLOOKUP($A488,'MG Universe'!$A$2:$R$9993,5)</f>
        <v>O</v>
      </c>
      <c r="F488" s="16" t="str">
        <f>VLOOKUP($A488,'MG Universe'!$A$2:$R$9993,6)</f>
        <v>SO</v>
      </c>
      <c r="G488" s="85">
        <f>VLOOKUP($A488,'MG Universe'!$A$2:$R$9993,7)</f>
        <v>42510</v>
      </c>
      <c r="H488" s="18">
        <f>VLOOKUP($A488,'MG Universe'!$A$2:$R$9993,8)</f>
        <v>39.549999999999997</v>
      </c>
      <c r="I488" s="18">
        <f>VLOOKUP($A488,'MG Universe'!$A$2:$R$9993,9)</f>
        <v>70.930000000000007</v>
      </c>
      <c r="J488" s="19">
        <f>VLOOKUP($A488,'MG Universe'!$A$2:$R$9993,10)</f>
        <v>1.7934000000000001</v>
      </c>
      <c r="K488" s="86">
        <f>VLOOKUP($A488,'MG Universe'!$A$2:$R$9993,11)</f>
        <v>15.66</v>
      </c>
      <c r="L488" s="19">
        <f>VLOOKUP($A488,'MG Universe'!$A$2:$R$9993,12)</f>
        <v>2.76E-2</v>
      </c>
      <c r="M488" s="87">
        <f>VLOOKUP($A488,'MG Universe'!$A$2:$R$9993,13)</f>
        <v>0.1</v>
      </c>
      <c r="N488" s="88">
        <f>VLOOKUP($A488,'MG Universe'!$A$2:$R$9993,14)</f>
        <v>0.93</v>
      </c>
      <c r="O488" s="18">
        <f>VLOOKUP($A488,'MG Universe'!$A$2:$R$9993,15)</f>
        <v>-18.28</v>
      </c>
      <c r="P488" s="19">
        <f>VLOOKUP($A488,'MG Universe'!$A$2:$R$9993,16)</f>
        <v>3.5799999999999998E-2</v>
      </c>
      <c r="Q488" s="89">
        <f>VLOOKUP($A488,'MG Universe'!$A$2:$R$9993,17)</f>
        <v>20</v>
      </c>
      <c r="R488" s="18">
        <f>VLOOKUP($A488,'MG Universe'!$A$2:$R$9993,18)</f>
        <v>47.52</v>
      </c>
    </row>
    <row r="489" spans="1:18" x14ac:dyDescent="0.55000000000000004">
      <c r="A489" s="15" t="s">
        <v>1075</v>
      </c>
      <c r="B489" s="127" t="str">
        <f>VLOOKUP($A489,'MG Universe'!$A$2:$R$9993,2)</f>
        <v>WestRock Co</v>
      </c>
      <c r="C489" s="15" t="str">
        <f>VLOOKUP($A489,'MG Universe'!$A$2:$R$9993,3)</f>
        <v>D</v>
      </c>
      <c r="D489" s="15" t="str">
        <f>VLOOKUP($A489,'MG Universe'!$A$2:$R$9993,4)</f>
        <v>S</v>
      </c>
      <c r="E489" s="15" t="str">
        <f>VLOOKUP($A489,'MG Universe'!$A$2:$R$9993,5)</f>
        <v>O</v>
      </c>
      <c r="F489" s="16" t="str">
        <f>VLOOKUP($A489,'MG Universe'!$A$2:$R$9993,6)</f>
        <v>SO</v>
      </c>
      <c r="G489" s="85">
        <f>VLOOKUP($A489,'MG Universe'!$A$2:$R$9993,7)</f>
        <v>42710</v>
      </c>
      <c r="H489" s="18">
        <f>VLOOKUP($A489,'MG Universe'!$A$2:$R$9993,8)</f>
        <v>0</v>
      </c>
      <c r="I489" s="18">
        <f>VLOOKUP($A489,'MG Universe'!$A$2:$R$9993,9)</f>
        <v>53.72</v>
      </c>
      <c r="J489" s="19" t="str">
        <f>VLOOKUP($A489,'MG Universe'!$A$2:$R$9993,10)</f>
        <v>N/A</v>
      </c>
      <c r="K489" s="86">
        <f>VLOOKUP($A489,'MG Universe'!$A$2:$R$9993,11)</f>
        <v>29.68</v>
      </c>
      <c r="L489" s="19">
        <f>VLOOKUP($A489,'MG Universe'!$A$2:$R$9993,12)</f>
        <v>2.7900000000000001E-2</v>
      </c>
      <c r="M489" s="87" t="e">
        <f>VLOOKUP($A489,'MG Universe'!$A$2:$R$9993,13)</f>
        <v>#N/A</v>
      </c>
      <c r="N489" s="88">
        <f>VLOOKUP($A489,'MG Universe'!$A$2:$R$9993,14)</f>
        <v>1.79</v>
      </c>
      <c r="O489" s="18">
        <f>VLOOKUP($A489,'MG Universe'!$A$2:$R$9993,15)</f>
        <v>-36.44</v>
      </c>
      <c r="P489" s="19">
        <f>VLOOKUP($A489,'MG Universe'!$A$2:$R$9993,16)</f>
        <v>0.10589999999999999</v>
      </c>
      <c r="Q489" s="89">
        <f>VLOOKUP($A489,'MG Universe'!$A$2:$R$9993,17)</f>
        <v>5</v>
      </c>
      <c r="R489" s="18">
        <f>VLOOKUP($A489,'MG Universe'!$A$2:$R$9993,18)</f>
        <v>47.43</v>
      </c>
    </row>
    <row r="490" spans="1:18" x14ac:dyDescent="0.55000000000000004">
      <c r="A490" s="15" t="s">
        <v>1077</v>
      </c>
      <c r="B490" s="127" t="str">
        <f>VLOOKUP($A490,'MG Universe'!$A$2:$R$9993,2)</f>
        <v>The Western Union Company</v>
      </c>
      <c r="C490" s="15" t="str">
        <f>VLOOKUP($A490,'MG Universe'!$A$2:$R$9993,3)</f>
        <v>D+</v>
      </c>
      <c r="D490" s="15" t="str">
        <f>VLOOKUP($A490,'MG Universe'!$A$2:$R$9993,4)</f>
        <v>S</v>
      </c>
      <c r="E490" s="15" t="str">
        <f>VLOOKUP($A490,'MG Universe'!$A$2:$R$9993,5)</f>
        <v>O</v>
      </c>
      <c r="F490" s="16" t="str">
        <f>VLOOKUP($A490,'MG Universe'!$A$2:$R$9993,6)</f>
        <v>SO</v>
      </c>
      <c r="G490" s="85">
        <f>VLOOKUP($A490,'MG Universe'!$A$2:$R$9993,7)</f>
        <v>42714</v>
      </c>
      <c r="H490" s="18">
        <f>VLOOKUP($A490,'MG Universe'!$A$2:$R$9993,8)</f>
        <v>14.52</v>
      </c>
      <c r="I490" s="18">
        <f>VLOOKUP($A490,'MG Universe'!$A$2:$R$9993,9)</f>
        <v>19.64</v>
      </c>
      <c r="J490" s="19">
        <f>VLOOKUP($A490,'MG Universe'!$A$2:$R$9993,10)</f>
        <v>1.3526</v>
      </c>
      <c r="K490" s="86">
        <f>VLOOKUP($A490,'MG Universe'!$A$2:$R$9993,11)</f>
        <v>12.28</v>
      </c>
      <c r="L490" s="19">
        <f>VLOOKUP($A490,'MG Universe'!$A$2:$R$9993,12)</f>
        <v>3.2599999999999997E-2</v>
      </c>
      <c r="M490" s="87">
        <f>VLOOKUP($A490,'MG Universe'!$A$2:$R$9993,13)</f>
        <v>1.2</v>
      </c>
      <c r="N490" s="88">
        <f>VLOOKUP($A490,'MG Universe'!$A$2:$R$9993,14)</f>
        <v>1.05</v>
      </c>
      <c r="O490" s="18">
        <f>VLOOKUP($A490,'MG Universe'!$A$2:$R$9993,15)</f>
        <v>-7.06</v>
      </c>
      <c r="P490" s="19">
        <f>VLOOKUP($A490,'MG Universe'!$A$2:$R$9993,16)</f>
        <v>1.89E-2</v>
      </c>
      <c r="Q490" s="89">
        <f>VLOOKUP($A490,'MG Universe'!$A$2:$R$9993,17)</f>
        <v>2</v>
      </c>
      <c r="R490" s="18">
        <f>VLOOKUP($A490,'MG Universe'!$A$2:$R$9993,18)</f>
        <v>10.27</v>
      </c>
    </row>
    <row r="491" spans="1:18" x14ac:dyDescent="0.55000000000000004">
      <c r="A491" s="15" t="s">
        <v>1081</v>
      </c>
      <c r="B491" s="127" t="str">
        <f>VLOOKUP($A491,'MG Universe'!$A$2:$R$9993,2)</f>
        <v>Weyerhaeuser Co</v>
      </c>
      <c r="C491" s="15" t="str">
        <f>VLOOKUP($A491,'MG Universe'!$A$2:$R$9993,3)</f>
        <v>C+</v>
      </c>
      <c r="D491" s="15" t="str">
        <f>VLOOKUP($A491,'MG Universe'!$A$2:$R$9993,4)</f>
        <v>E</v>
      </c>
      <c r="E491" s="15" t="str">
        <f>VLOOKUP($A491,'MG Universe'!$A$2:$R$9993,5)</f>
        <v>O</v>
      </c>
      <c r="F491" s="16" t="str">
        <f>VLOOKUP($A491,'MG Universe'!$A$2:$R$9993,6)</f>
        <v>EO</v>
      </c>
      <c r="G491" s="85">
        <f>VLOOKUP($A491,'MG Universe'!$A$2:$R$9993,7)</f>
        <v>42508</v>
      </c>
      <c r="H491" s="18">
        <f>VLOOKUP($A491,'MG Universe'!$A$2:$R$9993,8)</f>
        <v>23.62</v>
      </c>
      <c r="I491" s="18">
        <f>VLOOKUP($A491,'MG Universe'!$A$2:$R$9993,9)</f>
        <v>33.72</v>
      </c>
      <c r="J491" s="19">
        <f>VLOOKUP($A491,'MG Universe'!$A$2:$R$9993,10)</f>
        <v>1.4276</v>
      </c>
      <c r="K491" s="86">
        <f>VLOOKUP($A491,'MG Universe'!$A$2:$R$9993,11)</f>
        <v>26.98</v>
      </c>
      <c r="L491" s="19">
        <f>VLOOKUP($A491,'MG Universe'!$A$2:$R$9993,12)</f>
        <v>3.6200000000000003E-2</v>
      </c>
      <c r="M491" s="87">
        <f>VLOOKUP($A491,'MG Universe'!$A$2:$R$9993,13)</f>
        <v>1.4</v>
      </c>
      <c r="N491" s="88">
        <f>VLOOKUP($A491,'MG Universe'!$A$2:$R$9993,14)</f>
        <v>1.86</v>
      </c>
      <c r="O491" s="18">
        <f>VLOOKUP($A491,'MG Universe'!$A$2:$R$9993,15)</f>
        <v>-15.23</v>
      </c>
      <c r="P491" s="19">
        <f>VLOOKUP($A491,'MG Universe'!$A$2:$R$9993,16)</f>
        <v>9.2399999999999996E-2</v>
      </c>
      <c r="Q491" s="89">
        <f>VLOOKUP($A491,'MG Universe'!$A$2:$R$9993,17)</f>
        <v>6</v>
      </c>
      <c r="R491" s="18">
        <f>VLOOKUP($A491,'MG Universe'!$A$2:$R$9993,18)</f>
        <v>13.74</v>
      </c>
    </row>
    <row r="492" spans="1:18" x14ac:dyDescent="0.55000000000000004">
      <c r="A492" s="15" t="s">
        <v>1083</v>
      </c>
      <c r="B492" s="127" t="str">
        <f>VLOOKUP($A492,'MG Universe'!$A$2:$R$9993,2)</f>
        <v>Wyndham Worldwide Corporation</v>
      </c>
      <c r="C492" s="15" t="str">
        <f>VLOOKUP($A492,'MG Universe'!$A$2:$R$9993,3)</f>
        <v>C</v>
      </c>
      <c r="D492" s="15" t="str">
        <f>VLOOKUP($A492,'MG Universe'!$A$2:$R$9993,4)</f>
        <v>S</v>
      </c>
      <c r="E492" s="15" t="str">
        <f>VLOOKUP($A492,'MG Universe'!$A$2:$R$9993,5)</f>
        <v>U</v>
      </c>
      <c r="F492" s="16" t="str">
        <f>VLOOKUP($A492,'MG Universe'!$A$2:$R$9993,6)</f>
        <v>SU</v>
      </c>
      <c r="G492" s="85">
        <f>VLOOKUP($A492,'MG Universe'!$A$2:$R$9993,7)</f>
        <v>42744</v>
      </c>
      <c r="H492" s="18">
        <f>VLOOKUP($A492,'MG Universe'!$A$2:$R$9993,8)</f>
        <v>176.12</v>
      </c>
      <c r="I492" s="18">
        <f>VLOOKUP($A492,'MG Universe'!$A$2:$R$9993,9)</f>
        <v>83.24</v>
      </c>
      <c r="J492" s="19">
        <f>VLOOKUP($A492,'MG Universe'!$A$2:$R$9993,10)</f>
        <v>0.47260000000000002</v>
      </c>
      <c r="K492" s="86">
        <f>VLOOKUP($A492,'MG Universe'!$A$2:$R$9993,11)</f>
        <v>18.21</v>
      </c>
      <c r="L492" s="19">
        <f>VLOOKUP($A492,'MG Universe'!$A$2:$R$9993,12)</f>
        <v>2.3099999999999999E-2</v>
      </c>
      <c r="M492" s="87">
        <f>VLOOKUP($A492,'MG Universe'!$A$2:$R$9993,13)</f>
        <v>1.2</v>
      </c>
      <c r="N492" s="88">
        <f>VLOOKUP($A492,'MG Universe'!$A$2:$R$9993,14)</f>
        <v>0.95</v>
      </c>
      <c r="O492" s="18">
        <f>VLOOKUP($A492,'MG Universe'!$A$2:$R$9993,15)</f>
        <v>-64.61</v>
      </c>
      <c r="P492" s="19">
        <f>VLOOKUP($A492,'MG Universe'!$A$2:$R$9993,16)</f>
        <v>4.8599999999999997E-2</v>
      </c>
      <c r="Q492" s="89">
        <f>VLOOKUP($A492,'MG Universe'!$A$2:$R$9993,17)</f>
        <v>7</v>
      </c>
      <c r="R492" s="18">
        <f>VLOOKUP($A492,'MG Universe'!$A$2:$R$9993,18)</f>
        <v>29.54</v>
      </c>
    </row>
    <row r="493" spans="1:18" x14ac:dyDescent="0.55000000000000004">
      <c r="A493" s="15" t="s">
        <v>1085</v>
      </c>
      <c r="B493" s="127" t="str">
        <f>VLOOKUP($A493,'MG Universe'!$A$2:$R$9993,2)</f>
        <v>Wynn Resorts, Limited</v>
      </c>
      <c r="C493" s="15" t="str">
        <f>VLOOKUP($A493,'MG Universe'!$A$2:$R$9993,3)</f>
        <v>C</v>
      </c>
      <c r="D493" s="15" t="str">
        <f>VLOOKUP($A493,'MG Universe'!$A$2:$R$9993,4)</f>
        <v>E</v>
      </c>
      <c r="E493" s="15" t="str">
        <f>VLOOKUP($A493,'MG Universe'!$A$2:$R$9993,5)</f>
        <v>O</v>
      </c>
      <c r="F493" s="16" t="str">
        <f>VLOOKUP($A493,'MG Universe'!$A$2:$R$9993,6)</f>
        <v>EO</v>
      </c>
      <c r="G493" s="85">
        <f>VLOOKUP($A493,'MG Universe'!$A$2:$R$9993,7)</f>
        <v>42598</v>
      </c>
      <c r="H493" s="18">
        <f>VLOOKUP($A493,'MG Universe'!$A$2:$R$9993,8)</f>
        <v>62.61</v>
      </c>
      <c r="I493" s="18">
        <f>VLOOKUP($A493,'MG Universe'!$A$2:$R$9993,9)</f>
        <v>96.15</v>
      </c>
      <c r="J493" s="19">
        <f>VLOOKUP($A493,'MG Universe'!$A$2:$R$9993,10)</f>
        <v>1.5357000000000001</v>
      </c>
      <c r="K493" s="86">
        <f>VLOOKUP($A493,'MG Universe'!$A$2:$R$9993,11)</f>
        <v>23.57</v>
      </c>
      <c r="L493" s="19">
        <f>VLOOKUP($A493,'MG Universe'!$A$2:$R$9993,12)</f>
        <v>2.0799999999999999E-2</v>
      </c>
      <c r="M493" s="87">
        <f>VLOOKUP($A493,'MG Universe'!$A$2:$R$9993,13)</f>
        <v>1.9</v>
      </c>
      <c r="N493" s="88">
        <f>VLOOKUP($A493,'MG Universe'!$A$2:$R$9993,14)</f>
        <v>2.4300000000000002</v>
      </c>
      <c r="O493" s="18">
        <f>VLOOKUP($A493,'MG Universe'!$A$2:$R$9993,15)</f>
        <v>-81.13</v>
      </c>
      <c r="P493" s="19">
        <f>VLOOKUP($A493,'MG Universe'!$A$2:$R$9993,16)</f>
        <v>7.5300000000000006E-2</v>
      </c>
      <c r="Q493" s="89">
        <f>VLOOKUP($A493,'MG Universe'!$A$2:$R$9993,17)</f>
        <v>0</v>
      </c>
      <c r="R493" s="18">
        <f>VLOOKUP($A493,'MG Universe'!$A$2:$R$9993,18)</f>
        <v>0</v>
      </c>
    </row>
    <row r="494" spans="1:18" x14ac:dyDescent="0.55000000000000004">
      <c r="A494" s="15" t="s">
        <v>1116</v>
      </c>
      <c r="B494" s="127" t="str">
        <f>VLOOKUP($A494,'MG Universe'!$A$2:$R$9993,2)</f>
        <v>United States Steel Corporation</v>
      </c>
      <c r="C494" s="15" t="str">
        <f>VLOOKUP($A494,'MG Universe'!$A$2:$R$9993,3)</f>
        <v>F</v>
      </c>
      <c r="D494" s="15" t="str">
        <f>VLOOKUP($A494,'MG Universe'!$A$2:$R$9993,4)</f>
        <v>S</v>
      </c>
      <c r="E494" s="15" t="str">
        <f>VLOOKUP($A494,'MG Universe'!$A$2:$R$9993,5)</f>
        <v>O</v>
      </c>
      <c r="F494" s="16" t="str">
        <f>VLOOKUP($A494,'MG Universe'!$A$2:$R$9993,6)</f>
        <v>SO</v>
      </c>
      <c r="G494" s="85">
        <f>VLOOKUP($A494,'MG Universe'!$A$2:$R$9993,7)</f>
        <v>42558</v>
      </c>
      <c r="H494" s="18">
        <f>VLOOKUP($A494,'MG Universe'!$A$2:$R$9993,8)</f>
        <v>0</v>
      </c>
      <c r="I494" s="18">
        <f>VLOOKUP($A494,'MG Universe'!$A$2:$R$9993,9)</f>
        <v>38.72</v>
      </c>
      <c r="J494" s="19" t="str">
        <f>VLOOKUP($A494,'MG Universe'!$A$2:$R$9993,10)</f>
        <v>N/A</v>
      </c>
      <c r="K494" s="86" t="str">
        <f>VLOOKUP($A494,'MG Universe'!$A$2:$R$9993,11)</f>
        <v>N/A</v>
      </c>
      <c r="L494" s="19">
        <f>VLOOKUP($A494,'MG Universe'!$A$2:$R$9993,12)</f>
        <v>5.1999999999999998E-3</v>
      </c>
      <c r="M494" s="87">
        <f>VLOOKUP($A494,'MG Universe'!$A$2:$R$9993,13)</f>
        <v>2.8</v>
      </c>
      <c r="N494" s="88">
        <f>VLOOKUP($A494,'MG Universe'!$A$2:$R$9993,14)</f>
        <v>1.68</v>
      </c>
      <c r="O494" s="18">
        <f>VLOOKUP($A494,'MG Universe'!$A$2:$R$9993,15)</f>
        <v>-22.62</v>
      </c>
      <c r="P494" s="19">
        <f>VLOOKUP($A494,'MG Universe'!$A$2:$R$9993,16)</f>
        <v>-7.6600000000000001E-2</v>
      </c>
      <c r="Q494" s="89">
        <f>VLOOKUP($A494,'MG Universe'!$A$2:$R$9993,17)</f>
        <v>0</v>
      </c>
      <c r="R494" s="18">
        <f>VLOOKUP($A494,'MG Universe'!$A$2:$R$9993,18)</f>
        <v>0</v>
      </c>
    </row>
    <row r="495" spans="1:18" x14ac:dyDescent="0.55000000000000004">
      <c r="A495" s="15" t="s">
        <v>1089</v>
      </c>
      <c r="B495" s="127" t="str">
        <f>VLOOKUP($A495,'MG Universe'!$A$2:$R$9993,2)</f>
        <v>Xcel Energy Inc</v>
      </c>
      <c r="C495" s="15" t="str">
        <f>VLOOKUP($A495,'MG Universe'!$A$2:$R$9993,3)</f>
        <v>D+</v>
      </c>
      <c r="D495" s="15" t="str">
        <f>VLOOKUP($A495,'MG Universe'!$A$2:$R$9993,4)</f>
        <v>S</v>
      </c>
      <c r="E495" s="15" t="str">
        <f>VLOOKUP($A495,'MG Universe'!$A$2:$R$9993,5)</f>
        <v>O</v>
      </c>
      <c r="F495" s="16" t="str">
        <f>VLOOKUP($A495,'MG Universe'!$A$2:$R$9993,6)</f>
        <v>SO</v>
      </c>
      <c r="G495" s="85">
        <f>VLOOKUP($A495,'MG Universe'!$A$2:$R$9993,7)</f>
        <v>42507</v>
      </c>
      <c r="H495" s="18">
        <f>VLOOKUP($A495,'MG Universe'!$A$2:$R$9993,8)</f>
        <v>29.07</v>
      </c>
      <c r="I495" s="18">
        <f>VLOOKUP($A495,'MG Universe'!$A$2:$R$9993,9)</f>
        <v>43.71</v>
      </c>
      <c r="J495" s="19">
        <f>VLOOKUP($A495,'MG Universe'!$A$2:$R$9993,10)</f>
        <v>1.5036</v>
      </c>
      <c r="K495" s="86">
        <f>VLOOKUP($A495,'MG Universe'!$A$2:$R$9993,11)</f>
        <v>21.64</v>
      </c>
      <c r="L495" s="19">
        <f>VLOOKUP($A495,'MG Universe'!$A$2:$R$9993,12)</f>
        <v>2.9700000000000001E-2</v>
      </c>
      <c r="M495" s="87">
        <f>VLOOKUP($A495,'MG Universe'!$A$2:$R$9993,13)</f>
        <v>0.1</v>
      </c>
      <c r="N495" s="88">
        <f>VLOOKUP($A495,'MG Universe'!$A$2:$R$9993,14)</f>
        <v>0.86</v>
      </c>
      <c r="O495" s="18">
        <f>VLOOKUP($A495,'MG Universe'!$A$2:$R$9993,15)</f>
        <v>-50.41</v>
      </c>
      <c r="P495" s="19">
        <f>VLOOKUP($A495,'MG Universe'!$A$2:$R$9993,16)</f>
        <v>6.5699999999999995E-2</v>
      </c>
      <c r="Q495" s="89">
        <f>VLOOKUP($A495,'MG Universe'!$A$2:$R$9993,17)</f>
        <v>13</v>
      </c>
      <c r="R495" s="18">
        <f>VLOOKUP($A495,'MG Universe'!$A$2:$R$9993,18)</f>
        <v>32.04</v>
      </c>
    </row>
    <row r="496" spans="1:18" x14ac:dyDescent="0.55000000000000004">
      <c r="A496" s="15" t="s">
        <v>1091</v>
      </c>
      <c r="B496" s="127" t="str">
        <f>VLOOKUP($A496,'MG Universe'!$A$2:$R$9993,2)</f>
        <v>XL Group Ltd.</v>
      </c>
      <c r="C496" s="15" t="str">
        <f>VLOOKUP($A496,'MG Universe'!$A$2:$R$9993,3)</f>
        <v>C</v>
      </c>
      <c r="D496" s="15" t="str">
        <f>VLOOKUP($A496,'MG Universe'!$A$2:$R$9993,4)</f>
        <v>E</v>
      </c>
      <c r="E496" s="15" t="str">
        <f>VLOOKUP($A496,'MG Universe'!$A$2:$R$9993,5)</f>
        <v>F</v>
      </c>
      <c r="F496" s="16" t="str">
        <f>VLOOKUP($A496,'MG Universe'!$A$2:$R$9993,6)</f>
        <v>EF</v>
      </c>
      <c r="G496" s="85">
        <f>VLOOKUP($A496,'MG Universe'!$A$2:$R$9993,7)</f>
        <v>42590</v>
      </c>
      <c r="H496" s="18">
        <f>VLOOKUP($A496,'MG Universe'!$A$2:$R$9993,8)</f>
        <v>40.72</v>
      </c>
      <c r="I496" s="18">
        <f>VLOOKUP($A496,'MG Universe'!$A$2:$R$9993,9)</f>
        <v>40.49</v>
      </c>
      <c r="J496" s="19">
        <f>VLOOKUP($A496,'MG Universe'!$A$2:$R$9993,10)</f>
        <v>0.99439999999999995</v>
      </c>
      <c r="K496" s="86">
        <f>VLOOKUP($A496,'MG Universe'!$A$2:$R$9993,11)</f>
        <v>21.77</v>
      </c>
      <c r="L496" s="19">
        <f>VLOOKUP($A496,'MG Universe'!$A$2:$R$9993,12)</f>
        <v>1.43E-2</v>
      </c>
      <c r="M496" s="87">
        <f>VLOOKUP($A496,'MG Universe'!$A$2:$R$9993,13)</f>
        <v>1</v>
      </c>
      <c r="N496" s="88" t="str">
        <f>VLOOKUP($A496,'MG Universe'!$A$2:$R$9993,14)</f>
        <v>N/A</v>
      </c>
      <c r="O496" s="18" t="str">
        <f>VLOOKUP($A496,'MG Universe'!$A$2:$R$9993,15)</f>
        <v>N/A</v>
      </c>
      <c r="P496" s="19">
        <f>VLOOKUP($A496,'MG Universe'!$A$2:$R$9993,16)</f>
        <v>6.6299999999999998E-2</v>
      </c>
      <c r="Q496" s="89">
        <f>VLOOKUP($A496,'MG Universe'!$A$2:$R$9993,17)</f>
        <v>6</v>
      </c>
      <c r="R496" s="18">
        <f>VLOOKUP($A496,'MG Universe'!$A$2:$R$9993,18)</f>
        <v>24.33</v>
      </c>
    </row>
    <row r="497" spans="1:18" x14ac:dyDescent="0.55000000000000004">
      <c r="A497" s="15" t="s">
        <v>1093</v>
      </c>
      <c r="B497" s="127" t="str">
        <f>VLOOKUP($A497,'MG Universe'!$A$2:$R$9993,2)</f>
        <v>Xilinx, Inc.</v>
      </c>
      <c r="C497" s="15" t="str">
        <f>VLOOKUP($A497,'MG Universe'!$A$2:$R$9993,3)</f>
        <v>C+</v>
      </c>
      <c r="D497" s="15" t="str">
        <f>VLOOKUP($A497,'MG Universe'!$A$2:$R$9993,4)</f>
        <v>E</v>
      </c>
      <c r="E497" s="15" t="str">
        <f>VLOOKUP($A497,'MG Universe'!$A$2:$R$9993,5)</f>
        <v>O</v>
      </c>
      <c r="F497" s="16" t="str">
        <f>VLOOKUP($A497,'MG Universe'!$A$2:$R$9993,6)</f>
        <v>EO</v>
      </c>
      <c r="G497" s="85">
        <f>VLOOKUP($A497,'MG Universe'!$A$2:$R$9993,7)</f>
        <v>42786</v>
      </c>
      <c r="H497" s="18">
        <f>VLOOKUP($A497,'MG Universe'!$A$2:$R$9993,8)</f>
        <v>30.42</v>
      </c>
      <c r="I497" s="18">
        <f>VLOOKUP($A497,'MG Universe'!$A$2:$R$9993,9)</f>
        <v>58.82</v>
      </c>
      <c r="J497" s="19">
        <f>VLOOKUP($A497,'MG Universe'!$A$2:$R$9993,10)</f>
        <v>1.9336</v>
      </c>
      <c r="K497" s="86">
        <f>VLOOKUP($A497,'MG Universe'!$A$2:$R$9993,11)</f>
        <v>26.86</v>
      </c>
      <c r="L497" s="19">
        <f>VLOOKUP($A497,'MG Universe'!$A$2:$R$9993,12)</f>
        <v>2.2100000000000002E-2</v>
      </c>
      <c r="M497" s="87">
        <f>VLOOKUP($A497,'MG Universe'!$A$2:$R$9993,13)</f>
        <v>1.2</v>
      </c>
      <c r="N497" s="88">
        <f>VLOOKUP($A497,'MG Universe'!$A$2:$R$9993,14)</f>
        <v>3.88</v>
      </c>
      <c r="O497" s="18">
        <f>VLOOKUP($A497,'MG Universe'!$A$2:$R$9993,15)</f>
        <v>5.76</v>
      </c>
      <c r="P497" s="19">
        <f>VLOOKUP($A497,'MG Universe'!$A$2:$R$9993,16)</f>
        <v>9.1800000000000007E-2</v>
      </c>
      <c r="Q497" s="89">
        <f>VLOOKUP($A497,'MG Universe'!$A$2:$R$9993,17)</f>
        <v>13</v>
      </c>
      <c r="R497" s="18">
        <f>VLOOKUP($A497,'MG Universe'!$A$2:$R$9993,18)</f>
        <v>22.44</v>
      </c>
    </row>
    <row r="498" spans="1:18" x14ac:dyDescent="0.55000000000000004">
      <c r="A498" s="15" t="s">
        <v>1095</v>
      </c>
      <c r="B498" s="127" t="str">
        <f>VLOOKUP($A498,'MG Universe'!$A$2:$R$9993,2)</f>
        <v>Exxon Mobil Corporation</v>
      </c>
      <c r="C498" s="15" t="str">
        <f>VLOOKUP($A498,'MG Universe'!$A$2:$R$9993,3)</f>
        <v>D+</v>
      </c>
      <c r="D498" s="15" t="str">
        <f>VLOOKUP($A498,'MG Universe'!$A$2:$R$9993,4)</f>
        <v>S</v>
      </c>
      <c r="E498" s="15" t="str">
        <f>VLOOKUP($A498,'MG Universe'!$A$2:$R$9993,5)</f>
        <v>O</v>
      </c>
      <c r="F498" s="16" t="str">
        <f>VLOOKUP($A498,'MG Universe'!$A$2:$R$9993,6)</f>
        <v>SO</v>
      </c>
      <c r="G498" s="85">
        <f>VLOOKUP($A498,'MG Universe'!$A$2:$R$9993,7)</f>
        <v>42775</v>
      </c>
      <c r="H498" s="18">
        <f>VLOOKUP($A498,'MG Universe'!$A$2:$R$9993,8)</f>
        <v>0</v>
      </c>
      <c r="I498" s="18">
        <f>VLOOKUP($A498,'MG Universe'!$A$2:$R$9993,9)</f>
        <v>81.319999999999993</v>
      </c>
      <c r="J498" s="19" t="str">
        <f>VLOOKUP($A498,'MG Universe'!$A$2:$R$9993,10)</f>
        <v>N/A</v>
      </c>
      <c r="K498" s="86">
        <f>VLOOKUP($A498,'MG Universe'!$A$2:$R$9993,11)</f>
        <v>16.77</v>
      </c>
      <c r="L498" s="19">
        <f>VLOOKUP($A498,'MG Universe'!$A$2:$R$9993,12)</f>
        <v>3.6400000000000002E-2</v>
      </c>
      <c r="M498" s="87">
        <f>VLOOKUP($A498,'MG Universe'!$A$2:$R$9993,13)</f>
        <v>0.9</v>
      </c>
      <c r="N498" s="88">
        <f>VLOOKUP($A498,'MG Universe'!$A$2:$R$9993,14)</f>
        <v>0.86</v>
      </c>
      <c r="O498" s="18">
        <f>VLOOKUP($A498,'MG Universe'!$A$2:$R$9993,15)</f>
        <v>-30.12</v>
      </c>
      <c r="P498" s="19">
        <f>VLOOKUP($A498,'MG Universe'!$A$2:$R$9993,16)</f>
        <v>4.1300000000000003E-2</v>
      </c>
      <c r="Q498" s="89">
        <f>VLOOKUP($A498,'MG Universe'!$A$2:$R$9993,17)</f>
        <v>14</v>
      </c>
      <c r="R498" s="18">
        <f>VLOOKUP($A498,'MG Universe'!$A$2:$R$9993,18)</f>
        <v>43.35</v>
      </c>
    </row>
    <row r="499" spans="1:18" x14ac:dyDescent="0.55000000000000004">
      <c r="A499" s="15" t="s">
        <v>1097</v>
      </c>
      <c r="B499" s="127" t="str">
        <f>VLOOKUP($A499,'MG Universe'!$A$2:$R$9993,2)</f>
        <v>DENTSPLY SIRONA Inc</v>
      </c>
      <c r="C499" s="15" t="str">
        <f>VLOOKUP($A499,'MG Universe'!$A$2:$R$9993,3)</f>
        <v>D</v>
      </c>
      <c r="D499" s="15" t="str">
        <f>VLOOKUP($A499,'MG Universe'!$A$2:$R$9993,4)</f>
        <v>S</v>
      </c>
      <c r="E499" s="15" t="str">
        <f>VLOOKUP($A499,'MG Universe'!$A$2:$R$9993,5)</f>
        <v>O</v>
      </c>
      <c r="F499" s="16" t="str">
        <f>VLOOKUP($A499,'MG Universe'!$A$2:$R$9993,6)</f>
        <v>SO</v>
      </c>
      <c r="G499" s="85">
        <f>VLOOKUP($A499,'MG Universe'!$A$2:$R$9993,7)</f>
        <v>42327</v>
      </c>
      <c r="H499" s="18">
        <f>VLOOKUP($A499,'MG Universe'!$A$2:$R$9993,8)</f>
        <v>28.88</v>
      </c>
      <c r="I499" s="18">
        <f>VLOOKUP($A499,'MG Universe'!$A$2:$R$9993,9)</f>
        <v>63.52</v>
      </c>
      <c r="J499" s="19">
        <f>VLOOKUP($A499,'MG Universe'!$A$2:$R$9993,10)</f>
        <v>2.1993999999999998</v>
      </c>
      <c r="K499" s="86">
        <f>VLOOKUP($A499,'MG Universe'!$A$2:$R$9993,11)</f>
        <v>30.39</v>
      </c>
      <c r="L499" s="19">
        <f>VLOOKUP($A499,'MG Universe'!$A$2:$R$9993,12)</f>
        <v>4.7000000000000002E-3</v>
      </c>
      <c r="M499" s="87">
        <f>VLOOKUP($A499,'MG Universe'!$A$2:$R$9993,13)</f>
        <v>1.2</v>
      </c>
      <c r="N499" s="88">
        <f>VLOOKUP($A499,'MG Universe'!$A$2:$R$9993,14)</f>
        <v>1.29</v>
      </c>
      <c r="O499" s="18">
        <f>VLOOKUP($A499,'MG Universe'!$A$2:$R$9993,15)</f>
        <v>-6.42</v>
      </c>
      <c r="P499" s="19">
        <f>VLOOKUP($A499,'MG Universe'!$A$2:$R$9993,16)</f>
        <v>0.1095</v>
      </c>
      <c r="Q499" s="89">
        <f>VLOOKUP($A499,'MG Universe'!$A$2:$R$9993,17)</f>
        <v>5</v>
      </c>
      <c r="R499" s="18">
        <f>VLOOKUP($A499,'MG Universe'!$A$2:$R$9993,18)</f>
        <v>26.96</v>
      </c>
    </row>
    <row r="500" spans="1:18" x14ac:dyDescent="0.55000000000000004">
      <c r="A500" s="15" t="s">
        <v>1099</v>
      </c>
      <c r="B500" s="127" t="str">
        <f>VLOOKUP($A500,'MG Universe'!$A$2:$R$9993,2)</f>
        <v>Xerox Corp</v>
      </c>
      <c r="C500" s="15" t="str">
        <f>VLOOKUP($A500,'MG Universe'!$A$2:$R$9993,3)</f>
        <v>C+</v>
      </c>
      <c r="D500" s="15" t="str">
        <f>VLOOKUP($A500,'MG Universe'!$A$2:$R$9993,4)</f>
        <v>S</v>
      </c>
      <c r="E500" s="15" t="str">
        <f>VLOOKUP($A500,'MG Universe'!$A$2:$R$9993,5)</f>
        <v>F</v>
      </c>
      <c r="F500" s="16" t="str">
        <f>VLOOKUP($A500,'MG Universe'!$A$2:$R$9993,6)</f>
        <v>SF</v>
      </c>
      <c r="G500" s="85">
        <f>VLOOKUP($A500,'MG Universe'!$A$2:$R$9993,7)</f>
        <v>42551</v>
      </c>
      <c r="H500" s="18">
        <f>VLOOKUP($A500,'MG Universe'!$A$2:$R$9993,8)</f>
        <v>9.1199999999999992</v>
      </c>
      <c r="I500" s="18">
        <f>VLOOKUP($A500,'MG Universe'!$A$2:$R$9993,9)</f>
        <v>7.44</v>
      </c>
      <c r="J500" s="19">
        <f>VLOOKUP($A500,'MG Universe'!$A$2:$R$9993,10)</f>
        <v>0.81579999999999997</v>
      </c>
      <c r="K500" s="86">
        <f>VLOOKUP($A500,'MG Universe'!$A$2:$R$9993,11)</f>
        <v>9.5399999999999991</v>
      </c>
      <c r="L500" s="19">
        <f>VLOOKUP($A500,'MG Universe'!$A$2:$R$9993,12)</f>
        <v>3.9E-2</v>
      </c>
      <c r="M500" s="87">
        <f>VLOOKUP($A500,'MG Universe'!$A$2:$R$9993,13)</f>
        <v>1.2</v>
      </c>
      <c r="N500" s="88">
        <f>VLOOKUP($A500,'MG Universe'!$A$2:$R$9993,14)</f>
        <v>1.1100000000000001</v>
      </c>
      <c r="O500" s="18">
        <f>VLOOKUP($A500,'MG Universe'!$A$2:$R$9993,15)</f>
        <v>-8.81</v>
      </c>
      <c r="P500" s="19">
        <f>VLOOKUP($A500,'MG Universe'!$A$2:$R$9993,16)</f>
        <v>5.1999999999999998E-3</v>
      </c>
      <c r="Q500" s="89">
        <f>VLOOKUP($A500,'MG Universe'!$A$2:$R$9993,17)</f>
        <v>4</v>
      </c>
      <c r="R500" s="18">
        <f>VLOOKUP($A500,'MG Universe'!$A$2:$R$9993,18)</f>
        <v>13.89</v>
      </c>
    </row>
    <row r="501" spans="1:18" x14ac:dyDescent="0.55000000000000004">
      <c r="A501" s="15" t="s">
        <v>1101</v>
      </c>
      <c r="B501" s="127" t="str">
        <f>VLOOKUP($A501,'MG Universe'!$A$2:$R$9993,2)</f>
        <v>Xylem Inc</v>
      </c>
      <c r="C501" s="15" t="str">
        <f>VLOOKUP($A501,'MG Universe'!$A$2:$R$9993,3)</f>
        <v>C-</v>
      </c>
      <c r="D501" s="15" t="str">
        <f>VLOOKUP($A501,'MG Universe'!$A$2:$R$9993,4)</f>
        <v>E</v>
      </c>
      <c r="E501" s="15" t="str">
        <f>VLOOKUP($A501,'MG Universe'!$A$2:$R$9993,5)</f>
        <v>O</v>
      </c>
      <c r="F501" s="16" t="str">
        <f>VLOOKUP($A501,'MG Universe'!$A$2:$R$9993,6)</f>
        <v>EO</v>
      </c>
      <c r="G501" s="85">
        <f>VLOOKUP($A501,'MG Universe'!$A$2:$R$9993,7)</f>
        <v>42743</v>
      </c>
      <c r="H501" s="18">
        <f>VLOOKUP($A501,'MG Universe'!$A$2:$R$9993,8)</f>
        <v>33.22</v>
      </c>
      <c r="I501" s="18">
        <f>VLOOKUP($A501,'MG Universe'!$A$2:$R$9993,9)</f>
        <v>48.12</v>
      </c>
      <c r="J501" s="19">
        <f>VLOOKUP($A501,'MG Universe'!$A$2:$R$9993,10)</f>
        <v>1.4484999999999999</v>
      </c>
      <c r="K501" s="86">
        <f>VLOOKUP($A501,'MG Universe'!$A$2:$R$9993,11)</f>
        <v>27.66</v>
      </c>
      <c r="L501" s="19">
        <f>VLOOKUP($A501,'MG Universe'!$A$2:$R$9993,12)</f>
        <v>1.2699999999999999E-2</v>
      </c>
      <c r="M501" s="87">
        <f>VLOOKUP($A501,'MG Universe'!$A$2:$R$9993,13)</f>
        <v>1.2</v>
      </c>
      <c r="N501" s="88">
        <f>VLOOKUP($A501,'MG Universe'!$A$2:$R$9993,14)</f>
        <v>2.4900000000000002</v>
      </c>
      <c r="O501" s="18">
        <f>VLOOKUP($A501,'MG Universe'!$A$2:$R$9993,15)</f>
        <v>-2.5499999999999998</v>
      </c>
      <c r="P501" s="19">
        <f>VLOOKUP($A501,'MG Universe'!$A$2:$R$9993,16)</f>
        <v>9.5799999999999996E-2</v>
      </c>
      <c r="Q501" s="89">
        <f>VLOOKUP($A501,'MG Universe'!$A$2:$R$9993,17)</f>
        <v>6</v>
      </c>
      <c r="R501" s="18">
        <f>VLOOKUP($A501,'MG Universe'!$A$2:$R$9993,18)</f>
        <v>22.55</v>
      </c>
    </row>
    <row r="502" spans="1:18" x14ac:dyDescent="0.55000000000000004">
      <c r="A502" s="15" t="s">
        <v>1103</v>
      </c>
      <c r="B502" s="127" t="str">
        <f>VLOOKUP($A502,'MG Universe'!$A$2:$R$9993,2)</f>
        <v>Yahoo! Inc.</v>
      </c>
      <c r="C502" s="15" t="str">
        <f>VLOOKUP($A502,'MG Universe'!$A$2:$R$9993,3)</f>
        <v>F</v>
      </c>
      <c r="D502" s="15" t="str">
        <f>VLOOKUP($A502,'MG Universe'!$A$2:$R$9993,4)</f>
        <v>S</v>
      </c>
      <c r="E502" s="15" t="str">
        <f>VLOOKUP($A502,'MG Universe'!$A$2:$R$9993,5)</f>
        <v>O</v>
      </c>
      <c r="F502" s="16" t="str">
        <f>VLOOKUP($A502,'MG Universe'!$A$2:$R$9993,6)</f>
        <v>SO</v>
      </c>
      <c r="G502" s="85">
        <f>VLOOKUP($A502,'MG Universe'!$A$2:$R$9993,7)</f>
        <v>42543</v>
      </c>
      <c r="H502" s="18">
        <f>VLOOKUP($A502,'MG Universe'!$A$2:$R$9993,8)</f>
        <v>0</v>
      </c>
      <c r="I502" s="18">
        <f>VLOOKUP($A502,'MG Universe'!$A$2:$R$9993,9)</f>
        <v>45.66</v>
      </c>
      <c r="J502" s="19" t="str">
        <f>VLOOKUP($A502,'MG Universe'!$A$2:$R$9993,10)</f>
        <v>N/A</v>
      </c>
      <c r="K502" s="86">
        <f>VLOOKUP($A502,'MG Universe'!$A$2:$R$9993,11)</f>
        <v>59.3</v>
      </c>
      <c r="L502" s="19">
        <f>VLOOKUP($A502,'MG Universe'!$A$2:$R$9993,12)</f>
        <v>0</v>
      </c>
      <c r="M502" s="87">
        <f>VLOOKUP($A502,'MG Universe'!$A$2:$R$9993,13)</f>
        <v>1.6</v>
      </c>
      <c r="N502" s="88">
        <f>VLOOKUP($A502,'MG Universe'!$A$2:$R$9993,14)</f>
        <v>6.24</v>
      </c>
      <c r="O502" s="18">
        <f>VLOOKUP($A502,'MG Universe'!$A$2:$R$9993,15)</f>
        <v>-8.94</v>
      </c>
      <c r="P502" s="19">
        <f>VLOOKUP($A502,'MG Universe'!$A$2:$R$9993,16)</f>
        <v>0.254</v>
      </c>
      <c r="Q502" s="89">
        <f>VLOOKUP($A502,'MG Universe'!$A$2:$R$9993,17)</f>
        <v>0</v>
      </c>
      <c r="R502" s="18">
        <f>VLOOKUP($A502,'MG Universe'!$A$2:$R$9993,18)</f>
        <v>16.02</v>
      </c>
    </row>
    <row r="503" spans="1:18" x14ac:dyDescent="0.55000000000000004">
      <c r="A503" s="15" t="s">
        <v>1105</v>
      </c>
      <c r="B503" s="127" t="str">
        <f>VLOOKUP($A503,'MG Universe'!$A$2:$R$9993,2)</f>
        <v>Yum! Brands, Inc.</v>
      </c>
      <c r="C503" s="15" t="str">
        <f>VLOOKUP($A503,'MG Universe'!$A$2:$R$9993,3)</f>
        <v>C+</v>
      </c>
      <c r="D503" s="15" t="str">
        <f>VLOOKUP($A503,'MG Universe'!$A$2:$R$9993,4)</f>
        <v>E</v>
      </c>
      <c r="E503" s="15" t="str">
        <f>VLOOKUP($A503,'MG Universe'!$A$2:$R$9993,5)</f>
        <v>O</v>
      </c>
      <c r="F503" s="16" t="str">
        <f>VLOOKUP($A503,'MG Universe'!$A$2:$R$9993,6)</f>
        <v>EO</v>
      </c>
      <c r="G503" s="85">
        <f>VLOOKUP($A503,'MG Universe'!$A$2:$R$9993,7)</f>
        <v>42711</v>
      </c>
      <c r="H503" s="18">
        <f>VLOOKUP($A503,'MG Universe'!$A$2:$R$9993,8)</f>
        <v>38.08</v>
      </c>
      <c r="I503" s="18">
        <f>VLOOKUP($A503,'MG Universe'!$A$2:$R$9993,9)</f>
        <v>65.319999999999993</v>
      </c>
      <c r="J503" s="19">
        <f>VLOOKUP($A503,'MG Universe'!$A$2:$R$9993,10)</f>
        <v>1.7153</v>
      </c>
      <c r="K503" s="86">
        <f>VLOOKUP($A503,'MG Universe'!$A$2:$R$9993,11)</f>
        <v>21</v>
      </c>
      <c r="L503" s="19">
        <f>VLOOKUP($A503,'MG Universe'!$A$2:$R$9993,12)</f>
        <v>2.8199999999999999E-2</v>
      </c>
      <c r="M503" s="87">
        <f>VLOOKUP($A503,'MG Universe'!$A$2:$R$9993,13)</f>
        <v>0.8</v>
      </c>
      <c r="N503" s="88">
        <f>VLOOKUP($A503,'MG Universe'!$A$2:$R$9993,14)</f>
        <v>1.74</v>
      </c>
      <c r="O503" s="18">
        <f>VLOOKUP($A503,'MG Universe'!$A$2:$R$9993,15)</f>
        <v>-20.92</v>
      </c>
      <c r="P503" s="19">
        <f>VLOOKUP($A503,'MG Universe'!$A$2:$R$9993,16)</f>
        <v>6.25E-2</v>
      </c>
      <c r="Q503" s="89">
        <f>VLOOKUP($A503,'MG Universe'!$A$2:$R$9993,17)</f>
        <v>13</v>
      </c>
      <c r="R503" s="18">
        <f>VLOOKUP($A503,'MG Universe'!$A$2:$R$9993,18)</f>
        <v>0</v>
      </c>
    </row>
    <row r="504" spans="1:18" x14ac:dyDescent="0.55000000000000004">
      <c r="A504" s="15" t="s">
        <v>1107</v>
      </c>
      <c r="B504" s="127" t="str">
        <f>VLOOKUP($A504,'MG Universe'!$A$2:$R$9993,2)</f>
        <v>Zimmer Biomet Holdings Inc</v>
      </c>
      <c r="C504" s="15" t="str">
        <f>VLOOKUP($A504,'MG Universe'!$A$2:$R$9993,3)</f>
        <v>C</v>
      </c>
      <c r="D504" s="15" t="str">
        <f>VLOOKUP($A504,'MG Universe'!$A$2:$R$9993,4)</f>
        <v>E</v>
      </c>
      <c r="E504" s="15" t="str">
        <f>VLOOKUP($A504,'MG Universe'!$A$2:$R$9993,5)</f>
        <v>O</v>
      </c>
      <c r="F504" s="16" t="str">
        <f>VLOOKUP($A504,'MG Universe'!$A$2:$R$9993,6)</f>
        <v>EO</v>
      </c>
      <c r="G504" s="85">
        <f>VLOOKUP($A504,'MG Universe'!$A$2:$R$9993,7)</f>
        <v>42533</v>
      </c>
      <c r="H504" s="18">
        <f>VLOOKUP($A504,'MG Universe'!$A$2:$R$9993,8)</f>
        <v>66.239999999999995</v>
      </c>
      <c r="I504" s="18">
        <f>VLOOKUP($A504,'MG Universe'!$A$2:$R$9993,9)</f>
        <v>117.08</v>
      </c>
      <c r="J504" s="19">
        <f>VLOOKUP($A504,'MG Universe'!$A$2:$R$9993,10)</f>
        <v>1.7675000000000001</v>
      </c>
      <c r="K504" s="86">
        <f>VLOOKUP($A504,'MG Universe'!$A$2:$R$9993,11)</f>
        <v>25.73</v>
      </c>
      <c r="L504" s="19">
        <f>VLOOKUP($A504,'MG Universe'!$A$2:$R$9993,12)</f>
        <v>7.7000000000000002E-3</v>
      </c>
      <c r="M504" s="87">
        <f>VLOOKUP($A504,'MG Universe'!$A$2:$R$9993,13)</f>
        <v>1.2</v>
      </c>
      <c r="N504" s="88">
        <f>VLOOKUP($A504,'MG Universe'!$A$2:$R$9993,14)</f>
        <v>3.36</v>
      </c>
      <c r="O504" s="18">
        <f>VLOOKUP($A504,'MG Universe'!$A$2:$R$9993,15)</f>
        <v>-57.21</v>
      </c>
      <c r="P504" s="19">
        <f>VLOOKUP($A504,'MG Universe'!$A$2:$R$9993,16)</f>
        <v>8.6199999999999999E-2</v>
      </c>
      <c r="Q504" s="89">
        <f>VLOOKUP($A504,'MG Universe'!$A$2:$R$9993,17)</f>
        <v>1</v>
      </c>
      <c r="R504" s="18">
        <f>VLOOKUP($A504,'MG Universe'!$A$2:$R$9993,18)</f>
        <v>92.86</v>
      </c>
    </row>
    <row r="505" spans="1:18" x14ac:dyDescent="0.55000000000000004">
      <c r="A505" s="15" t="s">
        <v>1109</v>
      </c>
      <c r="B505" s="127" t="str">
        <f>VLOOKUP($A505,'MG Universe'!$A$2:$R$9993,2)</f>
        <v>Zions Bancorp</v>
      </c>
      <c r="C505" s="15" t="str">
        <f>VLOOKUP($A505,'MG Universe'!$A$2:$R$9993,3)</f>
        <v>C</v>
      </c>
      <c r="D505" s="15" t="str">
        <f>VLOOKUP($A505,'MG Universe'!$A$2:$R$9993,4)</f>
        <v>E</v>
      </c>
      <c r="E505" s="15" t="str">
        <f>VLOOKUP($A505,'MG Universe'!$A$2:$R$9993,5)</f>
        <v>F</v>
      </c>
      <c r="F505" s="16" t="str">
        <f>VLOOKUP($A505,'MG Universe'!$A$2:$R$9993,6)</f>
        <v>EF</v>
      </c>
      <c r="G505" s="85">
        <f>VLOOKUP($A505,'MG Universe'!$A$2:$R$9993,7)</f>
        <v>42549</v>
      </c>
      <c r="H505" s="18">
        <f>VLOOKUP($A505,'MG Universe'!$A$2:$R$9993,8)</f>
        <v>56.39</v>
      </c>
      <c r="I505" s="18">
        <f>VLOOKUP($A505,'MG Universe'!$A$2:$R$9993,9)</f>
        <v>44.9</v>
      </c>
      <c r="J505" s="19">
        <f>VLOOKUP($A505,'MG Universe'!$A$2:$R$9993,10)</f>
        <v>0.79620000000000002</v>
      </c>
      <c r="K505" s="86">
        <f>VLOOKUP($A505,'MG Universe'!$A$2:$R$9993,11)</f>
        <v>30.75</v>
      </c>
      <c r="L505" s="19">
        <f>VLOOKUP($A505,'MG Universe'!$A$2:$R$9993,12)</f>
        <v>5.3E-3</v>
      </c>
      <c r="M505" s="87">
        <f>VLOOKUP($A505,'MG Universe'!$A$2:$R$9993,13)</f>
        <v>1.5</v>
      </c>
      <c r="N505" s="88" t="str">
        <f>VLOOKUP($A505,'MG Universe'!$A$2:$R$9993,14)</f>
        <v>N/A</v>
      </c>
      <c r="O505" s="18" t="str">
        <f>VLOOKUP($A505,'MG Universe'!$A$2:$R$9993,15)</f>
        <v>N/A</v>
      </c>
      <c r="P505" s="19">
        <f>VLOOKUP($A505,'MG Universe'!$A$2:$R$9993,16)</f>
        <v>0.1113</v>
      </c>
      <c r="Q505" s="89">
        <f>VLOOKUP($A505,'MG Universe'!$A$2:$R$9993,17)</f>
        <v>4</v>
      </c>
      <c r="R505" s="18">
        <f>VLOOKUP($A505,'MG Universe'!$A$2:$R$9993,18)</f>
        <v>34.590000000000003</v>
      </c>
    </row>
    <row r="506" spans="1:18" x14ac:dyDescent="0.55000000000000004">
      <c r="A506" s="15" t="s">
        <v>1111</v>
      </c>
      <c r="B506" s="127" t="str">
        <f>VLOOKUP($A506,'MG Universe'!$A$2:$R$9993,2)</f>
        <v>Zoetis Inc</v>
      </c>
      <c r="C506" s="15" t="str">
        <f>VLOOKUP($A506,'MG Universe'!$A$2:$R$9993,3)</f>
        <v>C-</v>
      </c>
      <c r="D506" s="15" t="str">
        <f>VLOOKUP($A506,'MG Universe'!$A$2:$R$9993,4)</f>
        <v>E</v>
      </c>
      <c r="E506" s="15" t="str">
        <f>VLOOKUP($A506,'MG Universe'!$A$2:$R$9993,5)</f>
        <v>O</v>
      </c>
      <c r="F506" s="16" t="str">
        <f>VLOOKUP($A506,'MG Universe'!$A$2:$R$9993,6)</f>
        <v>EO</v>
      </c>
      <c r="G506" s="85">
        <f>VLOOKUP($A506,'MG Universe'!$A$2:$R$9993,7)</f>
        <v>42533</v>
      </c>
      <c r="H506" s="18">
        <f>VLOOKUP($A506,'MG Universe'!$A$2:$R$9993,8)</f>
        <v>46.94</v>
      </c>
      <c r="I506" s="18">
        <f>VLOOKUP($A506,'MG Universe'!$A$2:$R$9993,9)</f>
        <v>53.31</v>
      </c>
      <c r="J506" s="19">
        <f>VLOOKUP($A506,'MG Universe'!$A$2:$R$9993,10)</f>
        <v>1.1356999999999999</v>
      </c>
      <c r="K506" s="86">
        <f>VLOOKUP($A506,'MG Universe'!$A$2:$R$9993,11)</f>
        <v>43.7</v>
      </c>
      <c r="L506" s="19">
        <f>VLOOKUP($A506,'MG Universe'!$A$2:$R$9993,12)</f>
        <v>8.3000000000000001E-3</v>
      </c>
      <c r="M506" s="87">
        <f>VLOOKUP($A506,'MG Universe'!$A$2:$R$9993,13)</f>
        <v>1.1000000000000001</v>
      </c>
      <c r="N506" s="88">
        <f>VLOOKUP($A506,'MG Universe'!$A$2:$R$9993,14)</f>
        <v>2.84</v>
      </c>
      <c r="O506" s="18">
        <f>VLOOKUP($A506,'MG Universe'!$A$2:$R$9993,15)</f>
        <v>-5.97</v>
      </c>
      <c r="P506" s="19">
        <f>VLOOKUP($A506,'MG Universe'!$A$2:$R$9993,16)</f>
        <v>0.17599999999999999</v>
      </c>
      <c r="Q506" s="89">
        <f>VLOOKUP($A506,'MG Universe'!$A$2:$R$9993,17)</f>
        <v>4</v>
      </c>
      <c r="R506" s="18">
        <f>VLOOKUP($A506,'MG Universe'!$A$2:$R$9993,18)</f>
        <v>9.85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4.4" x14ac:dyDescent="0.55000000000000004"/>
  <cols>
    <col min="1" max="1" width="40.83984375" bestFit="1" customWidth="1"/>
    <col min="2" max="2" width="22.15625" bestFit="1" customWidth="1"/>
    <col min="3" max="3" width="23.41796875" customWidth="1"/>
    <col min="4" max="4" width="19.68359375" bestFit="1" customWidth="1"/>
    <col min="5" max="11" width="11.83984375" bestFit="1" customWidth="1"/>
    <col min="12" max="12" width="12.83984375" bestFit="1" customWidth="1"/>
  </cols>
  <sheetData>
    <row r="1" spans="1:6" ht="61.2" x14ac:dyDescent="2.2000000000000002">
      <c r="A1" s="130" t="s">
        <v>0</v>
      </c>
      <c r="B1" s="130"/>
      <c r="C1" s="130"/>
      <c r="D1" s="130"/>
      <c r="E1" s="130"/>
      <c r="F1" s="130"/>
    </row>
    <row r="2" spans="1:6" ht="30.6" x14ac:dyDescent="1.1000000000000001">
      <c r="A2" s="131" t="s">
        <v>1117</v>
      </c>
      <c r="B2" s="131"/>
      <c r="C2" s="131"/>
      <c r="D2" s="131"/>
      <c r="E2" s="131"/>
      <c r="F2" s="131"/>
    </row>
    <row r="3" spans="1:6" ht="15" customHeight="1" x14ac:dyDescent="1.1000000000000001">
      <c r="A3" s="82" t="s">
        <v>1118</v>
      </c>
      <c r="B3" s="83">
        <v>42805</v>
      </c>
      <c r="C3" s="110"/>
      <c r="D3" s="110"/>
      <c r="E3" s="110"/>
      <c r="F3" s="110"/>
    </row>
    <row r="4" spans="1:6" ht="15" customHeight="1" x14ac:dyDescent="1.1000000000000001">
      <c r="A4" s="82" t="s">
        <v>1119</v>
      </c>
      <c r="B4" s="83">
        <f ca="1">TODAY()</f>
        <v>42795</v>
      </c>
      <c r="C4" s="110"/>
      <c r="D4" s="110"/>
      <c r="E4" s="110"/>
      <c r="F4" s="110"/>
    </row>
    <row r="5" spans="1:6" ht="15" customHeight="1" x14ac:dyDescent="0.55000000000000004">
      <c r="A5" s="137" t="str">
        <f ca="1">IF(B4&gt;B3,"Please login to ModernGraham.com to download the most recent version of this sheet.  This version is now expired and will no longer function.","")</f>
        <v/>
      </c>
      <c r="B5" s="137"/>
      <c r="C5" s="137"/>
      <c r="D5" s="137"/>
      <c r="E5" s="137"/>
      <c r="F5" s="137"/>
    </row>
    <row r="6" spans="1:6" ht="42" customHeight="1" x14ac:dyDescent="0.55000000000000004">
      <c r="A6" s="137"/>
      <c r="B6" s="137"/>
      <c r="C6" s="137"/>
      <c r="D6" s="137"/>
      <c r="E6" s="137"/>
      <c r="F6" s="137"/>
    </row>
    <row r="7" spans="1:6" ht="30.9" thickBot="1" x14ac:dyDescent="1.1499999999999999">
      <c r="A7" s="131" t="s">
        <v>1120</v>
      </c>
      <c r="B7" s="131"/>
      <c r="C7" s="131"/>
      <c r="D7" s="131"/>
      <c r="E7" s="131"/>
      <c r="F7" s="131"/>
    </row>
    <row r="8" spans="1:6" s="33" customFormat="1" x14ac:dyDescent="0.55000000000000004">
      <c r="A8" s="53" t="s">
        <v>1121</v>
      </c>
      <c r="B8" s="32"/>
      <c r="C8" s="32"/>
      <c r="D8" s="32"/>
      <c r="E8" s="32"/>
      <c r="F8" s="32"/>
    </row>
    <row r="9" spans="1:6" s="34" customFormat="1" x14ac:dyDescent="0.55000000000000004">
      <c r="A9" s="35" t="s">
        <v>68</v>
      </c>
      <c r="B9" s="59"/>
    </row>
    <row r="10" spans="1:6" s="34" customFormat="1" x14ac:dyDescent="0.55000000000000004">
      <c r="A10" s="35" t="s">
        <v>1122</v>
      </c>
      <c r="B10" s="59"/>
    </row>
    <row r="11" spans="1:6" s="34" customFormat="1" x14ac:dyDescent="0.55000000000000004">
      <c r="A11" s="35" t="s">
        <v>15</v>
      </c>
      <c r="B11" s="60"/>
    </row>
    <row r="12" spans="1:6" s="34" customFormat="1" x14ac:dyDescent="0.55000000000000004">
      <c r="A12" s="35" t="s">
        <v>1123</v>
      </c>
      <c r="B12" s="60"/>
    </row>
    <row r="13" spans="1:6" s="33" customFormat="1" ht="12" customHeight="1" thickBot="1" x14ac:dyDescent="0.6">
      <c r="A13" s="32"/>
      <c r="B13" s="32"/>
      <c r="C13" s="32"/>
      <c r="D13" s="32"/>
      <c r="E13" s="32"/>
      <c r="F13" s="32"/>
    </row>
    <row r="14" spans="1:6" s="33" customFormat="1" x14ac:dyDescent="0.55000000000000004">
      <c r="A14" s="36" t="s">
        <v>1124</v>
      </c>
      <c r="B14" s="37"/>
      <c r="C14" s="32"/>
      <c r="D14" s="32"/>
      <c r="E14" s="32"/>
      <c r="F14" s="32"/>
    </row>
    <row r="15" spans="1:6" s="33" customFormat="1" x14ac:dyDescent="0.55000000000000004">
      <c r="A15" s="50" t="s">
        <v>1125</v>
      </c>
      <c r="B15" s="61"/>
      <c r="C15" s="34" t="s">
        <v>1126</v>
      </c>
      <c r="D15" s="32"/>
      <c r="E15" s="32"/>
      <c r="F15" s="32"/>
    </row>
    <row r="16" spans="1:6" s="33" customFormat="1" ht="14.7" thickBot="1" x14ac:dyDescent="0.6">
      <c r="A16" s="50" t="s">
        <v>1127</v>
      </c>
      <c r="B16" s="62" t="s">
        <v>1128</v>
      </c>
      <c r="C16" s="34"/>
      <c r="D16" s="32"/>
      <c r="E16" s="32"/>
      <c r="F16" s="32"/>
    </row>
    <row r="17" spans="1:12" s="33" customFormat="1" x14ac:dyDescent="0.55000000000000004">
      <c r="A17" s="40"/>
      <c r="B17" s="51" t="s">
        <v>1129</v>
      </c>
      <c r="C17" s="52" t="s">
        <v>1130</v>
      </c>
      <c r="D17" s="32"/>
      <c r="E17" s="32"/>
      <c r="F17" s="32"/>
    </row>
    <row r="18" spans="1:12" s="33" customFormat="1" x14ac:dyDescent="0.55000000000000004">
      <c r="A18" s="38" t="s">
        <v>1131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55000000000000004">
      <c r="A19" s="38" t="s">
        <v>1132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55000000000000004">
      <c r="A20" s="38" t="s">
        <v>1133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55000000000000004">
      <c r="A21" s="38" t="s">
        <v>1134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55000000000000004">
      <c r="A22" s="38" t="s">
        <v>1135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55000000000000004">
      <c r="A23" s="38" t="s">
        <v>1136</v>
      </c>
      <c r="B23" s="63"/>
      <c r="C23" s="41">
        <f t="shared" si="0"/>
        <v>0</v>
      </c>
      <c r="D23" s="32"/>
      <c r="E23" s="32"/>
      <c r="F23" s="32"/>
    </row>
    <row r="24" spans="1:12" s="33" customFormat="1" ht="14.7" thickBot="1" x14ac:dyDescent="0.6">
      <c r="A24" s="39" t="s">
        <v>1137</v>
      </c>
      <c r="B24" s="64"/>
      <c r="C24" s="42">
        <f t="shared" si="0"/>
        <v>0</v>
      </c>
      <c r="D24" s="32"/>
      <c r="E24" s="32"/>
      <c r="F24" s="32"/>
    </row>
    <row r="25" spans="1:12" s="33" customFormat="1" ht="14.7" thickBot="1" x14ac:dyDescent="0.6">
      <c r="A25" s="32"/>
      <c r="B25" s="32"/>
      <c r="C25" s="32"/>
      <c r="D25" s="32"/>
      <c r="E25" s="32"/>
      <c r="F25" s="32"/>
    </row>
    <row r="26" spans="1:12" s="33" customFormat="1" x14ac:dyDescent="0.55000000000000004">
      <c r="A26" s="43" t="s">
        <v>1138</v>
      </c>
      <c r="B26" s="44" t="s">
        <v>1139</v>
      </c>
      <c r="C26" s="44" t="s">
        <v>1140</v>
      </c>
      <c r="D26" s="44" t="s">
        <v>1141</v>
      </c>
      <c r="E26" s="44" t="s">
        <v>1142</v>
      </c>
      <c r="F26" s="44" t="s">
        <v>1143</v>
      </c>
      <c r="G26" s="44" t="s">
        <v>1144</v>
      </c>
      <c r="H26" s="44" t="s">
        <v>1145</v>
      </c>
      <c r="I26" s="44" t="s">
        <v>1146</v>
      </c>
      <c r="J26" s="44" t="s">
        <v>1147</v>
      </c>
      <c r="K26" s="44" t="s">
        <v>1148</v>
      </c>
      <c r="L26" s="37" t="s">
        <v>1149</v>
      </c>
    </row>
    <row r="27" spans="1:12" s="33" customFormat="1" x14ac:dyDescent="0.55000000000000004">
      <c r="A27" s="45" t="s">
        <v>1150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4.7" thickBot="1" x14ac:dyDescent="0.6">
      <c r="A28" s="46" t="s">
        <v>1151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55000000000000004">
      <c r="A29" s="55" t="s">
        <v>1152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55000000000000004">
      <c r="A30" s="57" t="s">
        <v>1153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55000000000000004">
      <c r="A31" s="57" t="s">
        <v>1154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4.7" thickBot="1" x14ac:dyDescent="0.6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55000000000000004">
      <c r="A33" s="43" t="s">
        <v>1155</v>
      </c>
      <c r="B33" s="44" t="s">
        <v>1139</v>
      </c>
      <c r="C33" s="44" t="s">
        <v>1140</v>
      </c>
      <c r="D33" s="44" t="s">
        <v>1141</v>
      </c>
      <c r="E33" s="44" t="s">
        <v>1142</v>
      </c>
      <c r="F33" s="44" t="s">
        <v>1143</v>
      </c>
      <c r="G33" s="44" t="s">
        <v>1144</v>
      </c>
      <c r="H33" s="44" t="s">
        <v>1145</v>
      </c>
      <c r="I33" s="44" t="s">
        <v>1146</v>
      </c>
      <c r="J33" s="44" t="s">
        <v>1147</v>
      </c>
      <c r="K33" s="44" t="s">
        <v>1148</v>
      </c>
      <c r="L33" s="37" t="s">
        <v>1149</v>
      </c>
    </row>
    <row r="34" spans="1:12" s="33" customFormat="1" x14ac:dyDescent="0.55000000000000004">
      <c r="A34" s="45" t="s">
        <v>1156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4.7" thickBot="1" x14ac:dyDescent="0.6">
      <c r="A35" s="46" t="s">
        <v>1157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55000000000000004">
      <c r="A36" s="57" t="s">
        <v>1158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55000000000000004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55000000000000004">
      <c r="A38" s="136" t="s">
        <v>1159</v>
      </c>
      <c r="B38" s="136"/>
      <c r="C38" s="136"/>
      <c r="D38" s="136"/>
      <c r="E38" s="136"/>
      <c r="F38" s="136"/>
    </row>
    <row r="39" spans="1:12" ht="25.5" customHeight="1" x14ac:dyDescent="0.55000000000000004">
      <c r="A39" s="138" t="str">
        <f>IF(B16="No","Defensive Investor; must pass 6 out of the following 7 tests.","Defensive Investor; must pass 6 of the following tests.")</f>
        <v>Defensive Investor; must pass 6 out of the following 7 tests.</v>
      </c>
      <c r="B39" s="138"/>
      <c r="C39" s="138"/>
      <c r="D39" s="138"/>
      <c r="E39" s="138"/>
      <c r="F39" s="138"/>
    </row>
    <row r="40" spans="1:12" ht="28.8" x14ac:dyDescent="0.55000000000000004">
      <c r="A40" s="70"/>
      <c r="B40" s="70" t="s">
        <v>1160</v>
      </c>
      <c r="C40" s="70" t="s">
        <v>1161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28.8" x14ac:dyDescent="0.55000000000000004">
      <c r="A41" s="70" t="str">
        <f>IF(B16="Yes","This test is not required for Financial Companies.","")</f>
        <v/>
      </c>
      <c r="B41" s="70" t="s">
        <v>1162</v>
      </c>
      <c r="C41" s="70" t="s">
        <v>1163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28.8" x14ac:dyDescent="0.55000000000000004">
      <c r="A42" s="70"/>
      <c r="B42" s="70" t="s">
        <v>1164</v>
      </c>
      <c r="C42" s="70" t="s">
        <v>1165</v>
      </c>
      <c r="D42" s="73"/>
      <c r="E42" s="70" t="str">
        <f>IF(B30=10,"Pass","Fail")</f>
        <v>Fail</v>
      </c>
      <c r="F42" s="69">
        <f t="shared" si="4"/>
        <v>0</v>
      </c>
    </row>
    <row r="43" spans="1:12" ht="28.8" x14ac:dyDescent="0.55000000000000004">
      <c r="A43" s="70"/>
      <c r="B43" s="70" t="s">
        <v>1166</v>
      </c>
      <c r="C43" s="70" t="s">
        <v>1167</v>
      </c>
      <c r="D43" s="73"/>
      <c r="E43" s="70" t="str">
        <f>IF(B36=10,"Pass","Fail")</f>
        <v>Fail</v>
      </c>
      <c r="F43" s="69">
        <f t="shared" si="4"/>
        <v>0</v>
      </c>
    </row>
    <row r="44" spans="1:12" ht="57.6" x14ac:dyDescent="0.55000000000000004">
      <c r="A44" s="70"/>
      <c r="B44" s="70" t="s">
        <v>1168</v>
      </c>
      <c r="C44" s="70" t="s">
        <v>1169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x14ac:dyDescent="0.55000000000000004">
      <c r="A45" s="70"/>
      <c r="B45" s="70" t="s">
        <v>1170</v>
      </c>
      <c r="C45" s="70" t="s">
        <v>1171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28.8" x14ac:dyDescent="0.55000000000000004">
      <c r="A46" s="70"/>
      <c r="B46" s="70" t="s">
        <v>1172</v>
      </c>
      <c r="C46" s="70" t="s">
        <v>1173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55000000000000004">
      <c r="A47" s="70"/>
      <c r="B47" s="73"/>
      <c r="C47" s="70" t="s">
        <v>1174</v>
      </c>
      <c r="D47" s="73" t="e">
        <f>SUM(F40:F46)</f>
        <v>#DIV/0!</v>
      </c>
      <c r="E47" s="73"/>
      <c r="F47" s="69"/>
    </row>
    <row r="48" spans="1:12" x14ac:dyDescent="0.55000000000000004">
      <c r="A48" s="70"/>
      <c r="B48" s="135" t="s">
        <v>1175</v>
      </c>
      <c r="C48" s="135"/>
      <c r="D48" s="80" t="e">
        <f>IF(D47&gt;5,"Yes","No")</f>
        <v>#DIV/0!</v>
      </c>
      <c r="E48" s="73"/>
      <c r="F48" s="69"/>
    </row>
    <row r="49" spans="1:6" x14ac:dyDescent="0.55000000000000004">
      <c r="A49" s="70"/>
      <c r="B49" s="73"/>
      <c r="C49" s="73"/>
      <c r="D49" s="73"/>
      <c r="E49" s="73"/>
      <c r="F49" s="69"/>
    </row>
    <row r="50" spans="1:6" ht="38.25" customHeight="1" x14ac:dyDescent="0.55000000000000004">
      <c r="A50" s="138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38"/>
      <c r="C50" s="138"/>
      <c r="D50" s="138"/>
      <c r="E50" s="138"/>
      <c r="F50" s="138"/>
    </row>
    <row r="51" spans="1:6" ht="28.8" x14ac:dyDescent="0.55000000000000004">
      <c r="A51" s="70" t="str">
        <f>IF(B16="Yes","This test is not required for Financial Companies.","")</f>
        <v/>
      </c>
      <c r="B51" s="70" t="s">
        <v>1176</v>
      </c>
      <c r="C51" s="70" t="s">
        <v>1177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28.8" x14ac:dyDescent="0.55000000000000004">
      <c r="A52" s="70" t="str">
        <f>IF(B16="Yes","This test is not required for Financial Companies.","")</f>
        <v/>
      </c>
      <c r="B52" s="70" t="s">
        <v>1162</v>
      </c>
      <c r="C52" s="70" t="s">
        <v>1178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x14ac:dyDescent="0.55000000000000004">
      <c r="A53" s="70"/>
      <c r="B53" s="70" t="s">
        <v>1164</v>
      </c>
      <c r="C53" s="70" t="s">
        <v>1179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55000000000000004">
      <c r="A54" s="70"/>
      <c r="B54" s="70" t="s">
        <v>1166</v>
      </c>
      <c r="C54" s="70" t="s">
        <v>1180</v>
      </c>
      <c r="D54" s="73"/>
      <c r="E54" s="70" t="str">
        <f>IF(B34&gt;0,"Pass","Fail")</f>
        <v>Fail</v>
      </c>
      <c r="F54" s="69">
        <f t="shared" si="5"/>
        <v>0</v>
      </c>
    </row>
    <row r="55" spans="1:6" ht="28.8" x14ac:dyDescent="0.55000000000000004">
      <c r="A55" s="70"/>
      <c r="B55" s="70" t="s">
        <v>1168</v>
      </c>
      <c r="C55" s="70" t="s">
        <v>1181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55000000000000004">
      <c r="A56" s="69"/>
      <c r="B56" s="73"/>
      <c r="C56" s="70" t="s">
        <v>1174</v>
      </c>
      <c r="D56" s="73" t="e">
        <f>SUM(F51:F55)</f>
        <v>#DIV/0!</v>
      </c>
      <c r="E56" s="69"/>
      <c r="F56" s="69"/>
    </row>
    <row r="57" spans="1:6" x14ac:dyDescent="0.55000000000000004">
      <c r="A57" s="69"/>
      <c r="B57" s="135" t="s">
        <v>1182</v>
      </c>
      <c r="C57" s="135"/>
      <c r="D57" s="80" t="e">
        <f>IF(B16="Yes",IF(D56=3,"Yes","No"),IF(D56&gt;3,"Yes","No"))</f>
        <v>#DIV/0!</v>
      </c>
      <c r="E57" s="69"/>
      <c r="F57" s="69"/>
    </row>
    <row r="58" spans="1:6" x14ac:dyDescent="0.55000000000000004">
      <c r="A58" s="69"/>
      <c r="B58" s="69"/>
      <c r="C58" s="69"/>
      <c r="D58" s="69"/>
      <c r="E58" s="69"/>
      <c r="F58" s="69"/>
    </row>
    <row r="59" spans="1:6" ht="21.75" customHeight="1" x14ac:dyDescent="0.55000000000000004">
      <c r="A59" s="136" t="s">
        <v>1183</v>
      </c>
      <c r="B59" s="136"/>
      <c r="C59" s="136"/>
      <c r="D59" s="69"/>
      <c r="E59" s="69"/>
      <c r="F59" s="69"/>
    </row>
    <row r="60" spans="1:6" x14ac:dyDescent="0.55000000000000004">
      <c r="A60" s="70"/>
      <c r="B60" s="70" t="s">
        <v>1151</v>
      </c>
      <c r="C60" s="71">
        <f ca="1">B28</f>
        <v>0</v>
      </c>
      <c r="D60" s="69"/>
      <c r="E60" s="69"/>
      <c r="F60" s="69"/>
    </row>
    <row r="61" spans="1:6" x14ac:dyDescent="0.55000000000000004">
      <c r="A61" s="70"/>
      <c r="B61" s="70" t="s">
        <v>1184</v>
      </c>
      <c r="C61" s="74" t="e">
        <f ca="1">Background!E7</f>
        <v>#DIV/0!</v>
      </c>
      <c r="D61" s="69"/>
      <c r="E61" s="69"/>
      <c r="F61" s="69"/>
    </row>
    <row r="62" spans="1:6" x14ac:dyDescent="0.55000000000000004">
      <c r="A62" s="70"/>
      <c r="B62" s="77" t="s">
        <v>17</v>
      </c>
      <c r="C62" s="78" t="e">
        <f ca="1">C60*(8.5+(2*(C61*100)))</f>
        <v>#DIV/0!</v>
      </c>
      <c r="D62" s="69"/>
      <c r="E62" s="69"/>
      <c r="F62" s="69"/>
    </row>
    <row r="63" spans="1:6" x14ac:dyDescent="0.55000000000000004">
      <c r="A63" s="70"/>
      <c r="B63" s="77" t="s">
        <v>1185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28.8" x14ac:dyDescent="0.55000000000000004">
      <c r="A64" s="70"/>
      <c r="B64" s="70" t="s">
        <v>1186</v>
      </c>
      <c r="C64" s="76">
        <f ca="1">C60*14.5</f>
        <v>0</v>
      </c>
      <c r="D64" s="69"/>
      <c r="E64" s="69"/>
      <c r="F64" s="69"/>
    </row>
    <row r="65" spans="1:6" ht="28.8" x14ac:dyDescent="0.55000000000000004">
      <c r="A65" s="70"/>
      <c r="B65" s="70" t="s">
        <v>1187</v>
      </c>
      <c r="C65" s="76">
        <f ca="1">C60*(8.5)</f>
        <v>0</v>
      </c>
      <c r="D65" s="69"/>
      <c r="E65" s="69"/>
      <c r="F65" s="69"/>
    </row>
    <row r="66" spans="1:6" ht="28.8" x14ac:dyDescent="0.55000000000000004">
      <c r="A66" s="70"/>
      <c r="B66" s="70" t="s">
        <v>1188</v>
      </c>
      <c r="C66" s="74" t="e">
        <f ca="1">(((C67/C60)-8.5)/2)/100</f>
        <v>#DIV/0!</v>
      </c>
      <c r="D66" s="69"/>
      <c r="E66" s="69"/>
      <c r="F66" s="69"/>
    </row>
    <row r="67" spans="1:6" x14ac:dyDescent="0.55000000000000004">
      <c r="A67" s="70"/>
      <c r="B67" s="70" t="s">
        <v>15</v>
      </c>
      <c r="C67" s="71">
        <f>B11</f>
        <v>0</v>
      </c>
      <c r="D67" s="69"/>
      <c r="E67" s="69"/>
      <c r="F67" s="69"/>
    </row>
    <row r="68" spans="1:6" x14ac:dyDescent="0.55000000000000004">
      <c r="A68" s="70"/>
      <c r="B68" s="70" t="s">
        <v>1189</v>
      </c>
      <c r="C68" s="74" t="e">
        <f ca="1">C67/C62</f>
        <v>#DIV/0!</v>
      </c>
      <c r="D68" s="69"/>
      <c r="E68" s="69"/>
      <c r="F68" s="69"/>
    </row>
    <row r="70" spans="1:6" x14ac:dyDescent="0.55000000000000004">
      <c r="A70" s="136" t="s">
        <v>1190</v>
      </c>
      <c r="B70" s="136"/>
      <c r="C70" s="136"/>
    </row>
    <row r="71" spans="1:6" x14ac:dyDescent="0.55000000000000004">
      <c r="B71" t="s">
        <v>1191</v>
      </c>
      <c r="C71" s="3" t="e">
        <f>(C18-C23)/C24</f>
        <v>#DIV/0!</v>
      </c>
    </row>
    <row r="72" spans="1:6" x14ac:dyDescent="0.55000000000000004">
      <c r="B72" t="s">
        <v>83</v>
      </c>
      <c r="C72" s="3" t="e">
        <f>SQRT(22.5*B27*((C21-C23)/C24))</f>
        <v>#DIV/0!</v>
      </c>
    </row>
    <row r="73" spans="1:6" x14ac:dyDescent="0.55000000000000004">
      <c r="B73" t="s">
        <v>1192</v>
      </c>
      <c r="C73" s="4" t="e">
        <f ca="1">C67/C60</f>
        <v>#DIV/0!</v>
      </c>
    </row>
    <row r="74" spans="1:6" x14ac:dyDescent="0.55000000000000004">
      <c r="B74" t="s">
        <v>79</v>
      </c>
      <c r="C74" s="4" t="e">
        <f>C18/C19</f>
        <v>#DIV/0!</v>
      </c>
    </row>
    <row r="75" spans="1:6" x14ac:dyDescent="0.55000000000000004">
      <c r="B75" t="s">
        <v>1193</v>
      </c>
      <c r="C75" s="79" t="e">
        <f>C67/((C21-C23)/C24)</f>
        <v>#DIV/0!</v>
      </c>
    </row>
    <row r="76" spans="1:6" x14ac:dyDescent="0.55000000000000004">
      <c r="B76" t="s">
        <v>1194</v>
      </c>
      <c r="C76" s="29" t="e">
        <f>B34/C67</f>
        <v>#DIV/0!</v>
      </c>
    </row>
  </sheetData>
  <sheetProtection algorithmName="SHA-512" hashValue="LwFcY+tijcugNXyBX3gYJL6Y8P3vznp7P/uYm9WZW40Mv7IuzsOgMSpJlr5GGTxmDiLpRUz/PQ9iaKtDD3Ahzw==" saltValue="IzEpfNih0eOtGfBylWOgNQ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4.4" x14ac:dyDescent="0.55000000000000004"/>
  <cols>
    <col min="4" max="4" width="11" customWidth="1"/>
  </cols>
  <sheetData>
    <row r="1" spans="1:5" x14ac:dyDescent="0.55000000000000004">
      <c r="A1" t="s">
        <v>1195</v>
      </c>
      <c r="D1" s="30" t="s">
        <v>1196</v>
      </c>
      <c r="E1" s="30"/>
    </row>
    <row r="2" spans="1:5" ht="25.5" x14ac:dyDescent="0.55000000000000004">
      <c r="A2" t="s">
        <v>1128</v>
      </c>
      <c r="D2" s="30" t="s">
        <v>1197</v>
      </c>
      <c r="E2" s="54">
        <f ca="1">'Valuation Calculator'!B28</f>
        <v>0</v>
      </c>
    </row>
    <row r="3" spans="1:5" ht="25.5" x14ac:dyDescent="0.55000000000000004">
      <c r="D3" s="30" t="s">
        <v>1198</v>
      </c>
      <c r="E3" s="54">
        <f ca="1">'Valuation Calculator'!F28</f>
        <v>0</v>
      </c>
    </row>
    <row r="4" spans="1:5" x14ac:dyDescent="0.55000000000000004">
      <c r="D4" s="30" t="s">
        <v>1199</v>
      </c>
      <c r="E4" s="31" t="e">
        <f ca="1">(E2-E3)/E3</f>
        <v>#DIV/0!</v>
      </c>
    </row>
    <row r="5" spans="1:5" ht="25.5" x14ac:dyDescent="0.55000000000000004">
      <c r="D5" s="30" t="s">
        <v>1200</v>
      </c>
      <c r="E5" s="31" t="e">
        <f ca="1">E4/5</f>
        <v>#DIV/0!</v>
      </c>
    </row>
    <row r="6" spans="1:5" ht="25.5" x14ac:dyDescent="0.55000000000000004">
      <c r="D6" s="30" t="s">
        <v>1201</v>
      </c>
      <c r="E6" s="31" t="e">
        <f ca="1">E5*0.75</f>
        <v>#DIV/0!</v>
      </c>
    </row>
    <row r="7" spans="1:5" ht="25.5" x14ac:dyDescent="0.55000000000000004">
      <c r="D7" s="30" t="s">
        <v>1202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2017-03-01T13:37:07Z</dcterms:modified>
  <cp:category/>
  <cp:contentStatus/>
</cp:coreProperties>
</file>