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6" rupBuild="17927"/>
  <workbookPr/>
  <mc:AlternateContent xmlns:mc="http://schemas.openxmlformats.org/markup-compatibility/2006">
    <mc:Choice Requires="x15">
      <x15ac:absPath xmlns:x15ac="http://schemas.microsoft.com/office/spreadsheetml/2010/11/ac" url="https://d.docs.live.net/2ec42931a43bdf96/ModernGraham/"/>
    </mc:Choice>
  </mc:AlternateContent>
  <bookViews>
    <workbookView xWindow="0" yWindow="0" windowWidth="25200" windowHeight="11988" tabRatio="582"/>
  </bookViews>
  <sheets>
    <sheet name="Market Overview" sheetId="2" r:id="rId1"/>
    <sheet name="Watch List" sheetId="5" r:id="rId2"/>
    <sheet name="Latest Updates" sheetId="6" r:id="rId3"/>
    <sheet name="MG Universe" sheetId="1" r:id="rId4"/>
    <sheet name="DJIA" sheetId="3" r:id="rId5"/>
    <sheet name="S&amp;P 500" sheetId="4" r:id="rId6"/>
    <sheet name="Valuation Calculator" sheetId="8" r:id="rId7"/>
    <sheet name="Background" sheetId="9" r:id="rId8"/>
  </sheets>
  <definedNames>
    <definedName name="__Anonymous_Sheet_DB__1">'MG Universe'!$A$1:$P$467</definedName>
    <definedName name="_xlnm._FilterDatabase" localSheetId="4" hidden="1">DJIA!$A$1:$R$31</definedName>
    <definedName name="_xlnm._FilterDatabase" localSheetId="3" hidden="1">'MG Universe'!$A$1:$U$767</definedName>
  </definedNames>
  <calcPr calcId="171026"/>
</workbook>
</file>

<file path=xl/calcChain.xml><?xml version="1.0" encoding="utf-8"?>
<calcChain xmlns="http://schemas.openxmlformats.org/spreadsheetml/2006/main">
  <c r="B33" i="2" l="1"/>
  <c r="S3" i="4"/>
  <c r="T3" i="4"/>
  <c r="U3" i="4"/>
  <c r="S4" i="4"/>
  <c r="T4" i="4"/>
  <c r="U4" i="4"/>
  <c r="S5" i="4"/>
  <c r="T5" i="4"/>
  <c r="U5" i="4"/>
  <c r="S6" i="4"/>
  <c r="T6" i="4"/>
  <c r="U6" i="4"/>
  <c r="S7" i="4"/>
  <c r="T7" i="4"/>
  <c r="U7" i="4"/>
  <c r="S8" i="4"/>
  <c r="T8" i="4"/>
  <c r="U8" i="4"/>
  <c r="S9" i="4"/>
  <c r="T9" i="4"/>
  <c r="U9" i="4"/>
  <c r="S10" i="4"/>
  <c r="T10" i="4"/>
  <c r="U10" i="4"/>
  <c r="S11" i="4"/>
  <c r="T11" i="4"/>
  <c r="U11" i="4"/>
  <c r="S12" i="4"/>
  <c r="T12" i="4"/>
  <c r="U12" i="4"/>
  <c r="S13" i="4"/>
  <c r="T13" i="4"/>
  <c r="U13" i="4"/>
  <c r="S14" i="4"/>
  <c r="T14" i="4"/>
  <c r="U14" i="4"/>
  <c r="S15" i="4"/>
  <c r="T15" i="4"/>
  <c r="U15" i="4"/>
  <c r="S16" i="4"/>
  <c r="T16" i="4"/>
  <c r="U16" i="4"/>
  <c r="S17" i="4"/>
  <c r="T17" i="4"/>
  <c r="U17" i="4"/>
  <c r="S18" i="4"/>
  <c r="T18" i="4"/>
  <c r="U18" i="4"/>
  <c r="S19" i="4"/>
  <c r="T19" i="4"/>
  <c r="U19" i="4"/>
  <c r="S20" i="4"/>
  <c r="T20" i="4"/>
  <c r="U20" i="4"/>
  <c r="S21" i="4"/>
  <c r="T21" i="4"/>
  <c r="U21" i="4"/>
  <c r="S22" i="4"/>
  <c r="T22" i="4"/>
  <c r="U22" i="4"/>
  <c r="S23" i="4"/>
  <c r="T23" i="4"/>
  <c r="U23" i="4"/>
  <c r="S24" i="4"/>
  <c r="T24" i="4"/>
  <c r="U24" i="4"/>
  <c r="S25" i="4"/>
  <c r="T25" i="4"/>
  <c r="U25" i="4"/>
  <c r="S26" i="4"/>
  <c r="T26" i="4"/>
  <c r="U26" i="4"/>
  <c r="S27" i="4"/>
  <c r="T27" i="4"/>
  <c r="U27" i="4"/>
  <c r="S28" i="4"/>
  <c r="T28" i="4"/>
  <c r="U28" i="4"/>
  <c r="S29" i="4"/>
  <c r="T29" i="4"/>
  <c r="U29" i="4"/>
  <c r="S30" i="4"/>
  <c r="T30" i="4"/>
  <c r="U30" i="4"/>
  <c r="S31" i="4"/>
  <c r="T31" i="4"/>
  <c r="U31" i="4"/>
  <c r="S32" i="4"/>
  <c r="T32" i="4"/>
  <c r="U32" i="4"/>
  <c r="S33" i="4"/>
  <c r="T33" i="4"/>
  <c r="U33" i="4"/>
  <c r="S34" i="4"/>
  <c r="T34" i="4"/>
  <c r="U34" i="4"/>
  <c r="S35" i="4"/>
  <c r="T35" i="4"/>
  <c r="U35" i="4"/>
  <c r="S36" i="4"/>
  <c r="T36" i="4"/>
  <c r="U36" i="4"/>
  <c r="S37" i="4"/>
  <c r="T37" i="4"/>
  <c r="U37" i="4"/>
  <c r="S38" i="4"/>
  <c r="T38" i="4"/>
  <c r="U38" i="4"/>
  <c r="S39" i="4"/>
  <c r="T39" i="4"/>
  <c r="U39" i="4"/>
  <c r="S40" i="4"/>
  <c r="T40" i="4"/>
  <c r="U40" i="4"/>
  <c r="S41" i="4"/>
  <c r="T41" i="4"/>
  <c r="U41" i="4"/>
  <c r="S42" i="4"/>
  <c r="T42" i="4"/>
  <c r="U42" i="4"/>
  <c r="S43" i="4"/>
  <c r="T43" i="4"/>
  <c r="U43" i="4"/>
  <c r="S44" i="4"/>
  <c r="T44" i="4"/>
  <c r="U44" i="4"/>
  <c r="S45" i="4"/>
  <c r="T45" i="4"/>
  <c r="U45" i="4"/>
  <c r="S46" i="4"/>
  <c r="T46" i="4"/>
  <c r="U46" i="4"/>
  <c r="S47" i="4"/>
  <c r="T47" i="4"/>
  <c r="U47" i="4"/>
  <c r="S48" i="4"/>
  <c r="T48" i="4"/>
  <c r="U48" i="4"/>
  <c r="S49" i="4"/>
  <c r="T49" i="4"/>
  <c r="U49" i="4"/>
  <c r="S50" i="4"/>
  <c r="T50" i="4"/>
  <c r="U50" i="4"/>
  <c r="S51" i="4"/>
  <c r="T51" i="4"/>
  <c r="U51" i="4"/>
  <c r="S52" i="4"/>
  <c r="T52" i="4"/>
  <c r="U52" i="4"/>
  <c r="S53" i="4"/>
  <c r="T53" i="4"/>
  <c r="U53" i="4"/>
  <c r="S54" i="4"/>
  <c r="T54" i="4"/>
  <c r="U54" i="4"/>
  <c r="S55" i="4"/>
  <c r="T55" i="4"/>
  <c r="U55" i="4"/>
  <c r="S56" i="4"/>
  <c r="T56" i="4"/>
  <c r="U56" i="4"/>
  <c r="S57" i="4"/>
  <c r="T57" i="4"/>
  <c r="U57" i="4"/>
  <c r="S58" i="4"/>
  <c r="T58" i="4"/>
  <c r="U58" i="4"/>
  <c r="S59" i="4"/>
  <c r="T59" i="4"/>
  <c r="U59" i="4"/>
  <c r="S60" i="4"/>
  <c r="T60" i="4"/>
  <c r="U60" i="4"/>
  <c r="S61" i="4"/>
  <c r="T61" i="4"/>
  <c r="U61" i="4"/>
  <c r="S62" i="4"/>
  <c r="T62" i="4"/>
  <c r="U62" i="4"/>
  <c r="S63" i="4"/>
  <c r="T63" i="4"/>
  <c r="U63" i="4"/>
  <c r="S64" i="4"/>
  <c r="T64" i="4"/>
  <c r="U64" i="4"/>
  <c r="S65" i="4"/>
  <c r="T65" i="4"/>
  <c r="U65" i="4"/>
  <c r="S66" i="4"/>
  <c r="T66" i="4"/>
  <c r="U66" i="4"/>
  <c r="S67" i="4"/>
  <c r="T67" i="4"/>
  <c r="U67" i="4"/>
  <c r="S68" i="4"/>
  <c r="T68" i="4"/>
  <c r="U68" i="4"/>
  <c r="S69" i="4"/>
  <c r="T69" i="4"/>
  <c r="U69" i="4"/>
  <c r="S70" i="4"/>
  <c r="T70" i="4"/>
  <c r="U70" i="4"/>
  <c r="S71" i="4"/>
  <c r="T71" i="4"/>
  <c r="U71" i="4"/>
  <c r="S72" i="4"/>
  <c r="T72" i="4"/>
  <c r="U72" i="4"/>
  <c r="S73" i="4"/>
  <c r="T73" i="4"/>
  <c r="U73" i="4"/>
  <c r="S74" i="4"/>
  <c r="T74" i="4"/>
  <c r="U74" i="4"/>
  <c r="S75" i="4"/>
  <c r="T75" i="4"/>
  <c r="U75" i="4"/>
  <c r="S76" i="4"/>
  <c r="T76" i="4"/>
  <c r="U76" i="4"/>
  <c r="S77" i="4"/>
  <c r="T77" i="4"/>
  <c r="U77" i="4"/>
  <c r="S78" i="4"/>
  <c r="T78" i="4"/>
  <c r="U78" i="4"/>
  <c r="S79" i="4"/>
  <c r="T79" i="4"/>
  <c r="U79" i="4"/>
  <c r="S80" i="4"/>
  <c r="T80" i="4"/>
  <c r="U80" i="4"/>
  <c r="S81" i="4"/>
  <c r="T81" i="4"/>
  <c r="U81" i="4"/>
  <c r="S82" i="4"/>
  <c r="T82" i="4"/>
  <c r="U82" i="4"/>
  <c r="S83" i="4"/>
  <c r="T83" i="4"/>
  <c r="U83" i="4"/>
  <c r="S84" i="4"/>
  <c r="T84" i="4"/>
  <c r="U84" i="4"/>
  <c r="S85" i="4"/>
  <c r="T85" i="4"/>
  <c r="U85" i="4"/>
  <c r="S86" i="4"/>
  <c r="T86" i="4"/>
  <c r="U86" i="4"/>
  <c r="S87" i="4"/>
  <c r="T87" i="4"/>
  <c r="U87" i="4"/>
  <c r="S88" i="4"/>
  <c r="T88" i="4"/>
  <c r="U88" i="4"/>
  <c r="S89" i="4"/>
  <c r="T89" i="4"/>
  <c r="U89" i="4"/>
  <c r="S90" i="4"/>
  <c r="T90" i="4"/>
  <c r="U90" i="4"/>
  <c r="S91" i="4"/>
  <c r="T91" i="4"/>
  <c r="U91" i="4"/>
  <c r="S92" i="4"/>
  <c r="T92" i="4"/>
  <c r="U92" i="4"/>
  <c r="S93" i="4"/>
  <c r="T93" i="4"/>
  <c r="U93" i="4"/>
  <c r="S94" i="4"/>
  <c r="T94" i="4"/>
  <c r="U94" i="4"/>
  <c r="S95" i="4"/>
  <c r="T95" i="4"/>
  <c r="U95" i="4"/>
  <c r="S96" i="4"/>
  <c r="T96" i="4"/>
  <c r="U96" i="4"/>
  <c r="S97" i="4"/>
  <c r="T97" i="4"/>
  <c r="U97" i="4"/>
  <c r="S98" i="4"/>
  <c r="T98" i="4"/>
  <c r="U98" i="4"/>
  <c r="S99" i="4"/>
  <c r="T99" i="4"/>
  <c r="U99" i="4"/>
  <c r="S100" i="4"/>
  <c r="T100" i="4"/>
  <c r="U100" i="4"/>
  <c r="S101" i="4"/>
  <c r="T101" i="4"/>
  <c r="U101" i="4"/>
  <c r="S102" i="4"/>
  <c r="T102" i="4"/>
  <c r="U102" i="4"/>
  <c r="S103" i="4"/>
  <c r="T103" i="4"/>
  <c r="U103" i="4"/>
  <c r="S104" i="4"/>
  <c r="T104" i="4"/>
  <c r="U104" i="4"/>
  <c r="S105" i="4"/>
  <c r="T105" i="4"/>
  <c r="U105" i="4"/>
  <c r="S106" i="4"/>
  <c r="T106" i="4"/>
  <c r="U106" i="4"/>
  <c r="S107" i="4"/>
  <c r="T107" i="4"/>
  <c r="U107" i="4"/>
  <c r="S108" i="4"/>
  <c r="T108" i="4"/>
  <c r="U108" i="4"/>
  <c r="S109" i="4"/>
  <c r="T109" i="4"/>
  <c r="U109" i="4"/>
  <c r="S110" i="4"/>
  <c r="T110" i="4"/>
  <c r="U110" i="4"/>
  <c r="S111" i="4"/>
  <c r="T111" i="4"/>
  <c r="U111" i="4"/>
  <c r="S112" i="4"/>
  <c r="T112" i="4"/>
  <c r="U112" i="4"/>
  <c r="S113" i="4"/>
  <c r="T113" i="4"/>
  <c r="U113" i="4"/>
  <c r="S114" i="4"/>
  <c r="T114" i="4"/>
  <c r="U114" i="4"/>
  <c r="S115" i="4"/>
  <c r="T115" i="4"/>
  <c r="U115" i="4"/>
  <c r="S116" i="4"/>
  <c r="T116" i="4"/>
  <c r="U116" i="4"/>
  <c r="S117" i="4"/>
  <c r="T117" i="4"/>
  <c r="U117" i="4"/>
  <c r="S118" i="4"/>
  <c r="T118" i="4"/>
  <c r="U118" i="4"/>
  <c r="S119" i="4"/>
  <c r="T119" i="4"/>
  <c r="U119" i="4"/>
  <c r="S120" i="4"/>
  <c r="T120" i="4"/>
  <c r="U120" i="4"/>
  <c r="S121" i="4"/>
  <c r="T121" i="4"/>
  <c r="U121" i="4"/>
  <c r="S122" i="4"/>
  <c r="T122" i="4"/>
  <c r="U122" i="4"/>
  <c r="S123" i="4"/>
  <c r="T123" i="4"/>
  <c r="U123" i="4"/>
  <c r="S124" i="4"/>
  <c r="T124" i="4"/>
  <c r="U124" i="4"/>
  <c r="S125" i="4"/>
  <c r="T125" i="4"/>
  <c r="U125" i="4"/>
  <c r="S126" i="4"/>
  <c r="T126" i="4"/>
  <c r="U126" i="4"/>
  <c r="S127" i="4"/>
  <c r="T127" i="4"/>
  <c r="U127" i="4"/>
  <c r="S128" i="4"/>
  <c r="T128" i="4"/>
  <c r="U128" i="4"/>
  <c r="S129" i="4"/>
  <c r="T129" i="4"/>
  <c r="U129" i="4"/>
  <c r="S130" i="4"/>
  <c r="T130" i="4"/>
  <c r="U130" i="4"/>
  <c r="S131" i="4"/>
  <c r="T131" i="4"/>
  <c r="U131" i="4"/>
  <c r="S132" i="4"/>
  <c r="T132" i="4"/>
  <c r="U132" i="4"/>
  <c r="S133" i="4"/>
  <c r="T133" i="4"/>
  <c r="U133" i="4"/>
  <c r="S134" i="4"/>
  <c r="T134" i="4"/>
  <c r="U134" i="4"/>
  <c r="S135" i="4"/>
  <c r="T135" i="4"/>
  <c r="U135" i="4"/>
  <c r="S136" i="4"/>
  <c r="T136" i="4"/>
  <c r="U136" i="4"/>
  <c r="S137" i="4"/>
  <c r="T137" i="4"/>
  <c r="U137" i="4"/>
  <c r="S138" i="4"/>
  <c r="T138" i="4"/>
  <c r="U138" i="4"/>
  <c r="S139" i="4"/>
  <c r="T139" i="4"/>
  <c r="U139" i="4"/>
  <c r="S140" i="4"/>
  <c r="T140" i="4"/>
  <c r="U140" i="4"/>
  <c r="S141" i="4"/>
  <c r="T141" i="4"/>
  <c r="U141" i="4"/>
  <c r="S142" i="4"/>
  <c r="T142" i="4"/>
  <c r="U142" i="4"/>
  <c r="S143" i="4"/>
  <c r="T143" i="4"/>
  <c r="U143" i="4"/>
  <c r="S144" i="4"/>
  <c r="T144" i="4"/>
  <c r="U144" i="4"/>
  <c r="S145" i="4"/>
  <c r="T145" i="4"/>
  <c r="U145" i="4"/>
  <c r="S146" i="4"/>
  <c r="T146" i="4"/>
  <c r="U146" i="4"/>
  <c r="S147" i="4"/>
  <c r="T147" i="4"/>
  <c r="U147" i="4"/>
  <c r="S148" i="4"/>
  <c r="T148" i="4"/>
  <c r="U148" i="4"/>
  <c r="S149" i="4"/>
  <c r="T149" i="4"/>
  <c r="U149" i="4"/>
  <c r="S150" i="4"/>
  <c r="T150" i="4"/>
  <c r="U150" i="4"/>
  <c r="S151" i="4"/>
  <c r="T151" i="4"/>
  <c r="U151" i="4"/>
  <c r="S152" i="4"/>
  <c r="T152" i="4"/>
  <c r="U152" i="4"/>
  <c r="S153" i="4"/>
  <c r="T153" i="4"/>
  <c r="U153" i="4"/>
  <c r="S154" i="4"/>
  <c r="T154" i="4"/>
  <c r="U154" i="4"/>
  <c r="S155" i="4"/>
  <c r="T155" i="4"/>
  <c r="U155" i="4"/>
  <c r="S156" i="4"/>
  <c r="T156" i="4"/>
  <c r="U156" i="4"/>
  <c r="S157" i="4"/>
  <c r="T157" i="4"/>
  <c r="U157" i="4"/>
  <c r="S158" i="4"/>
  <c r="T158" i="4"/>
  <c r="U158" i="4"/>
  <c r="S159" i="4"/>
  <c r="T159" i="4"/>
  <c r="U159" i="4"/>
  <c r="S160" i="4"/>
  <c r="T160" i="4"/>
  <c r="U160" i="4"/>
  <c r="S161" i="4"/>
  <c r="T161" i="4"/>
  <c r="U161" i="4"/>
  <c r="S162" i="4"/>
  <c r="T162" i="4"/>
  <c r="U162" i="4"/>
  <c r="S163" i="4"/>
  <c r="T163" i="4"/>
  <c r="U163" i="4"/>
  <c r="S164" i="4"/>
  <c r="T164" i="4"/>
  <c r="U164" i="4"/>
  <c r="S165" i="4"/>
  <c r="T165" i="4"/>
  <c r="U165" i="4"/>
  <c r="S166" i="4"/>
  <c r="T166" i="4"/>
  <c r="U166" i="4"/>
  <c r="S167" i="4"/>
  <c r="T167" i="4"/>
  <c r="U167" i="4"/>
  <c r="S168" i="4"/>
  <c r="T168" i="4"/>
  <c r="U168" i="4"/>
  <c r="S169" i="4"/>
  <c r="T169" i="4"/>
  <c r="U169" i="4"/>
  <c r="S170" i="4"/>
  <c r="T170" i="4"/>
  <c r="U170" i="4"/>
  <c r="S171" i="4"/>
  <c r="T171" i="4"/>
  <c r="U171" i="4"/>
  <c r="S172" i="4"/>
  <c r="T172" i="4"/>
  <c r="U172" i="4"/>
  <c r="S173" i="4"/>
  <c r="T173" i="4"/>
  <c r="U173" i="4"/>
  <c r="S174" i="4"/>
  <c r="T174" i="4"/>
  <c r="U174" i="4"/>
  <c r="S175" i="4"/>
  <c r="T175" i="4"/>
  <c r="U175" i="4"/>
  <c r="S176" i="4"/>
  <c r="T176" i="4"/>
  <c r="U176" i="4"/>
  <c r="S177" i="4"/>
  <c r="T177" i="4"/>
  <c r="U177" i="4"/>
  <c r="S178" i="4"/>
  <c r="T178" i="4"/>
  <c r="U178" i="4"/>
  <c r="S179" i="4"/>
  <c r="T179" i="4"/>
  <c r="U179" i="4"/>
  <c r="S180" i="4"/>
  <c r="T180" i="4"/>
  <c r="U180" i="4"/>
  <c r="S181" i="4"/>
  <c r="T181" i="4"/>
  <c r="U181" i="4"/>
  <c r="S182" i="4"/>
  <c r="T182" i="4"/>
  <c r="U182" i="4"/>
  <c r="S183" i="4"/>
  <c r="T183" i="4"/>
  <c r="U183" i="4"/>
  <c r="S184" i="4"/>
  <c r="T184" i="4"/>
  <c r="U184" i="4"/>
  <c r="S185" i="4"/>
  <c r="T185" i="4"/>
  <c r="U185" i="4"/>
  <c r="S186" i="4"/>
  <c r="T186" i="4"/>
  <c r="U186" i="4"/>
  <c r="S187" i="4"/>
  <c r="T187" i="4"/>
  <c r="U187" i="4"/>
  <c r="S188" i="4"/>
  <c r="T188" i="4"/>
  <c r="U188" i="4"/>
  <c r="S189" i="4"/>
  <c r="T189" i="4"/>
  <c r="U189" i="4"/>
  <c r="S190" i="4"/>
  <c r="T190" i="4"/>
  <c r="U190" i="4"/>
  <c r="S191" i="4"/>
  <c r="T191" i="4"/>
  <c r="U191" i="4"/>
  <c r="S192" i="4"/>
  <c r="T192" i="4"/>
  <c r="U192" i="4"/>
  <c r="S193" i="4"/>
  <c r="T193" i="4"/>
  <c r="U193" i="4"/>
  <c r="S194" i="4"/>
  <c r="T194" i="4"/>
  <c r="U194" i="4"/>
  <c r="S195" i="4"/>
  <c r="T195" i="4"/>
  <c r="U195" i="4"/>
  <c r="S196" i="4"/>
  <c r="T196" i="4"/>
  <c r="U196" i="4"/>
  <c r="S197" i="4"/>
  <c r="T197" i="4"/>
  <c r="U197" i="4"/>
  <c r="S198" i="4"/>
  <c r="T198" i="4"/>
  <c r="U198" i="4"/>
  <c r="S199" i="4"/>
  <c r="T199" i="4"/>
  <c r="U199" i="4"/>
  <c r="S200" i="4"/>
  <c r="T200" i="4"/>
  <c r="U200" i="4"/>
  <c r="S201" i="4"/>
  <c r="T201" i="4"/>
  <c r="U201" i="4"/>
  <c r="S202" i="4"/>
  <c r="T202" i="4"/>
  <c r="U202" i="4"/>
  <c r="S203" i="4"/>
  <c r="T203" i="4"/>
  <c r="U203" i="4"/>
  <c r="S204" i="4"/>
  <c r="T204" i="4"/>
  <c r="U204" i="4"/>
  <c r="S205" i="4"/>
  <c r="T205" i="4"/>
  <c r="U205" i="4"/>
  <c r="S206" i="4"/>
  <c r="T206" i="4"/>
  <c r="U206" i="4"/>
  <c r="S207" i="4"/>
  <c r="T207" i="4"/>
  <c r="U207" i="4"/>
  <c r="S208" i="4"/>
  <c r="T208" i="4"/>
  <c r="U208" i="4"/>
  <c r="S209" i="4"/>
  <c r="T209" i="4"/>
  <c r="U209" i="4"/>
  <c r="S210" i="4"/>
  <c r="T210" i="4"/>
  <c r="U210" i="4"/>
  <c r="S211" i="4"/>
  <c r="T211" i="4"/>
  <c r="U211" i="4"/>
  <c r="S212" i="4"/>
  <c r="T212" i="4"/>
  <c r="U212" i="4"/>
  <c r="S213" i="4"/>
  <c r="T213" i="4"/>
  <c r="U213" i="4"/>
  <c r="S214" i="4"/>
  <c r="T214" i="4"/>
  <c r="U214" i="4"/>
  <c r="S215" i="4"/>
  <c r="T215" i="4"/>
  <c r="U215" i="4"/>
  <c r="S216" i="4"/>
  <c r="T216" i="4"/>
  <c r="U216" i="4"/>
  <c r="S217" i="4"/>
  <c r="T217" i="4"/>
  <c r="U217" i="4"/>
  <c r="S218" i="4"/>
  <c r="T218" i="4"/>
  <c r="U218" i="4"/>
  <c r="S219" i="4"/>
  <c r="T219" i="4"/>
  <c r="U219" i="4"/>
  <c r="S220" i="4"/>
  <c r="T220" i="4"/>
  <c r="U220" i="4"/>
  <c r="S221" i="4"/>
  <c r="T221" i="4"/>
  <c r="U221" i="4"/>
  <c r="S222" i="4"/>
  <c r="T222" i="4"/>
  <c r="U222" i="4"/>
  <c r="S223" i="4"/>
  <c r="T223" i="4"/>
  <c r="U223" i="4"/>
  <c r="S224" i="4"/>
  <c r="T224" i="4"/>
  <c r="U224" i="4"/>
  <c r="S225" i="4"/>
  <c r="T225" i="4"/>
  <c r="U225" i="4"/>
  <c r="S226" i="4"/>
  <c r="T226" i="4"/>
  <c r="U226" i="4"/>
  <c r="S227" i="4"/>
  <c r="T227" i="4"/>
  <c r="U227" i="4"/>
  <c r="S228" i="4"/>
  <c r="T228" i="4"/>
  <c r="U228" i="4"/>
  <c r="S229" i="4"/>
  <c r="T229" i="4"/>
  <c r="U229" i="4"/>
  <c r="S230" i="4"/>
  <c r="T230" i="4"/>
  <c r="U230" i="4"/>
  <c r="S231" i="4"/>
  <c r="T231" i="4"/>
  <c r="U231" i="4"/>
  <c r="S232" i="4"/>
  <c r="T232" i="4"/>
  <c r="U232" i="4"/>
  <c r="S233" i="4"/>
  <c r="T233" i="4"/>
  <c r="U233" i="4"/>
  <c r="S234" i="4"/>
  <c r="T234" i="4"/>
  <c r="U234" i="4"/>
  <c r="S235" i="4"/>
  <c r="T235" i="4"/>
  <c r="U235" i="4"/>
  <c r="S236" i="4"/>
  <c r="T236" i="4"/>
  <c r="U236" i="4"/>
  <c r="S237" i="4"/>
  <c r="T237" i="4"/>
  <c r="U237" i="4"/>
  <c r="S238" i="4"/>
  <c r="T238" i="4"/>
  <c r="U238" i="4"/>
  <c r="S239" i="4"/>
  <c r="T239" i="4"/>
  <c r="U239" i="4"/>
  <c r="S240" i="4"/>
  <c r="T240" i="4"/>
  <c r="U240" i="4"/>
  <c r="S241" i="4"/>
  <c r="T241" i="4"/>
  <c r="U241" i="4"/>
  <c r="S242" i="4"/>
  <c r="T242" i="4"/>
  <c r="U242" i="4"/>
  <c r="S243" i="4"/>
  <c r="T243" i="4"/>
  <c r="U243" i="4"/>
  <c r="S244" i="4"/>
  <c r="T244" i="4"/>
  <c r="U244" i="4"/>
  <c r="S245" i="4"/>
  <c r="T245" i="4"/>
  <c r="U245" i="4"/>
  <c r="S246" i="4"/>
  <c r="T246" i="4"/>
  <c r="U246" i="4"/>
  <c r="S247" i="4"/>
  <c r="T247" i="4"/>
  <c r="U247" i="4"/>
  <c r="S248" i="4"/>
  <c r="T248" i="4"/>
  <c r="U248" i="4"/>
  <c r="S249" i="4"/>
  <c r="T249" i="4"/>
  <c r="U249" i="4"/>
  <c r="S250" i="4"/>
  <c r="T250" i="4"/>
  <c r="U250" i="4"/>
  <c r="S251" i="4"/>
  <c r="T251" i="4"/>
  <c r="U251" i="4"/>
  <c r="S252" i="4"/>
  <c r="T252" i="4"/>
  <c r="U252" i="4"/>
  <c r="S253" i="4"/>
  <c r="T253" i="4"/>
  <c r="U253" i="4"/>
  <c r="S254" i="4"/>
  <c r="T254" i="4"/>
  <c r="U254" i="4"/>
  <c r="S255" i="4"/>
  <c r="T255" i="4"/>
  <c r="U255" i="4"/>
  <c r="S256" i="4"/>
  <c r="T256" i="4"/>
  <c r="U256" i="4"/>
  <c r="S257" i="4"/>
  <c r="T257" i="4"/>
  <c r="U257" i="4"/>
  <c r="S258" i="4"/>
  <c r="T258" i="4"/>
  <c r="U258" i="4"/>
  <c r="S259" i="4"/>
  <c r="T259" i="4"/>
  <c r="U259" i="4"/>
  <c r="S260" i="4"/>
  <c r="T260" i="4"/>
  <c r="U260" i="4"/>
  <c r="S261" i="4"/>
  <c r="T261" i="4"/>
  <c r="U261" i="4"/>
  <c r="S262" i="4"/>
  <c r="T262" i="4"/>
  <c r="U262" i="4"/>
  <c r="S263" i="4"/>
  <c r="T263" i="4"/>
  <c r="U263" i="4"/>
  <c r="S264" i="4"/>
  <c r="T264" i="4"/>
  <c r="U264" i="4"/>
  <c r="S265" i="4"/>
  <c r="T265" i="4"/>
  <c r="U265" i="4"/>
  <c r="S266" i="4"/>
  <c r="T266" i="4"/>
  <c r="U266" i="4"/>
  <c r="S267" i="4"/>
  <c r="T267" i="4"/>
  <c r="U267" i="4"/>
  <c r="S268" i="4"/>
  <c r="T268" i="4"/>
  <c r="U268" i="4"/>
  <c r="S269" i="4"/>
  <c r="T269" i="4"/>
  <c r="U269" i="4"/>
  <c r="S270" i="4"/>
  <c r="T270" i="4"/>
  <c r="U270" i="4"/>
  <c r="S271" i="4"/>
  <c r="T271" i="4"/>
  <c r="U271" i="4"/>
  <c r="S272" i="4"/>
  <c r="T272" i="4"/>
  <c r="U272" i="4"/>
  <c r="S273" i="4"/>
  <c r="T273" i="4"/>
  <c r="U273" i="4"/>
  <c r="S274" i="4"/>
  <c r="T274" i="4"/>
  <c r="U274" i="4"/>
  <c r="S275" i="4"/>
  <c r="T275" i="4"/>
  <c r="U275" i="4"/>
  <c r="S276" i="4"/>
  <c r="T276" i="4"/>
  <c r="U276" i="4"/>
  <c r="S277" i="4"/>
  <c r="T277" i="4"/>
  <c r="U277" i="4"/>
  <c r="S278" i="4"/>
  <c r="T278" i="4"/>
  <c r="U278" i="4"/>
  <c r="S279" i="4"/>
  <c r="T279" i="4"/>
  <c r="U279" i="4"/>
  <c r="S280" i="4"/>
  <c r="T280" i="4"/>
  <c r="U280" i="4"/>
  <c r="S281" i="4"/>
  <c r="T281" i="4"/>
  <c r="U281" i="4"/>
  <c r="S282" i="4"/>
  <c r="T282" i="4"/>
  <c r="U282" i="4"/>
  <c r="S283" i="4"/>
  <c r="T283" i="4"/>
  <c r="U283" i="4"/>
  <c r="S284" i="4"/>
  <c r="T284" i="4"/>
  <c r="U284" i="4"/>
  <c r="S285" i="4"/>
  <c r="T285" i="4"/>
  <c r="U285" i="4"/>
  <c r="S286" i="4"/>
  <c r="T286" i="4"/>
  <c r="U286" i="4"/>
  <c r="S287" i="4"/>
  <c r="T287" i="4"/>
  <c r="U287" i="4"/>
  <c r="S288" i="4"/>
  <c r="T288" i="4"/>
  <c r="U288" i="4"/>
  <c r="S289" i="4"/>
  <c r="T289" i="4"/>
  <c r="U289" i="4"/>
  <c r="S290" i="4"/>
  <c r="T290" i="4"/>
  <c r="U290" i="4"/>
  <c r="S291" i="4"/>
  <c r="T291" i="4"/>
  <c r="U291" i="4"/>
  <c r="S292" i="4"/>
  <c r="T292" i="4"/>
  <c r="U292" i="4"/>
  <c r="S293" i="4"/>
  <c r="T293" i="4"/>
  <c r="U293" i="4"/>
  <c r="S294" i="4"/>
  <c r="T294" i="4"/>
  <c r="U294" i="4"/>
  <c r="S295" i="4"/>
  <c r="T295" i="4"/>
  <c r="U295" i="4"/>
  <c r="S296" i="4"/>
  <c r="T296" i="4"/>
  <c r="U296" i="4"/>
  <c r="S297" i="4"/>
  <c r="T297" i="4"/>
  <c r="U297" i="4"/>
  <c r="S298" i="4"/>
  <c r="T298" i="4"/>
  <c r="U298" i="4"/>
  <c r="S299" i="4"/>
  <c r="T299" i="4"/>
  <c r="U299" i="4"/>
  <c r="S300" i="4"/>
  <c r="T300" i="4"/>
  <c r="U300" i="4"/>
  <c r="S301" i="4"/>
  <c r="T301" i="4"/>
  <c r="U301" i="4"/>
  <c r="S302" i="4"/>
  <c r="T302" i="4"/>
  <c r="U302" i="4"/>
  <c r="S303" i="4"/>
  <c r="T303" i="4"/>
  <c r="U303" i="4"/>
  <c r="S304" i="4"/>
  <c r="T304" i="4"/>
  <c r="U304" i="4"/>
  <c r="S305" i="4"/>
  <c r="T305" i="4"/>
  <c r="U305" i="4"/>
  <c r="S306" i="4"/>
  <c r="T306" i="4"/>
  <c r="U306" i="4"/>
  <c r="S307" i="4"/>
  <c r="T307" i="4"/>
  <c r="U307" i="4"/>
  <c r="S308" i="4"/>
  <c r="T308" i="4"/>
  <c r="U308" i="4"/>
  <c r="S309" i="4"/>
  <c r="T309" i="4"/>
  <c r="U309" i="4"/>
  <c r="S310" i="4"/>
  <c r="T310" i="4"/>
  <c r="U310" i="4"/>
  <c r="S311" i="4"/>
  <c r="T311" i="4"/>
  <c r="U311" i="4"/>
  <c r="S312" i="4"/>
  <c r="T312" i="4"/>
  <c r="U312" i="4"/>
  <c r="S313" i="4"/>
  <c r="T313" i="4"/>
  <c r="U313" i="4"/>
  <c r="S314" i="4"/>
  <c r="T314" i="4"/>
  <c r="U314" i="4"/>
  <c r="S315" i="4"/>
  <c r="T315" i="4"/>
  <c r="U315" i="4"/>
  <c r="S316" i="4"/>
  <c r="T316" i="4"/>
  <c r="U316" i="4"/>
  <c r="S317" i="4"/>
  <c r="T317" i="4"/>
  <c r="U317" i="4"/>
  <c r="S318" i="4"/>
  <c r="T318" i="4"/>
  <c r="U318" i="4"/>
  <c r="S319" i="4"/>
  <c r="T319" i="4"/>
  <c r="U319" i="4"/>
  <c r="S320" i="4"/>
  <c r="T320" i="4"/>
  <c r="U320" i="4"/>
  <c r="S321" i="4"/>
  <c r="T321" i="4"/>
  <c r="U321" i="4"/>
  <c r="S322" i="4"/>
  <c r="T322" i="4"/>
  <c r="U322" i="4"/>
  <c r="S323" i="4"/>
  <c r="T323" i="4"/>
  <c r="U323" i="4"/>
  <c r="S324" i="4"/>
  <c r="T324" i="4"/>
  <c r="U324" i="4"/>
  <c r="S325" i="4"/>
  <c r="T325" i="4"/>
  <c r="U325" i="4"/>
  <c r="S326" i="4"/>
  <c r="T326" i="4"/>
  <c r="U326" i="4"/>
  <c r="S327" i="4"/>
  <c r="T327" i="4"/>
  <c r="U327" i="4"/>
  <c r="S328" i="4"/>
  <c r="T328" i="4"/>
  <c r="U328" i="4"/>
  <c r="S329" i="4"/>
  <c r="T329" i="4"/>
  <c r="U329" i="4"/>
  <c r="S330" i="4"/>
  <c r="T330" i="4"/>
  <c r="U330" i="4"/>
  <c r="S331" i="4"/>
  <c r="T331" i="4"/>
  <c r="U331" i="4"/>
  <c r="S332" i="4"/>
  <c r="T332" i="4"/>
  <c r="U332" i="4"/>
  <c r="S333" i="4"/>
  <c r="T333" i="4"/>
  <c r="U333" i="4"/>
  <c r="S334" i="4"/>
  <c r="T334" i="4"/>
  <c r="U334" i="4"/>
  <c r="S335" i="4"/>
  <c r="T335" i="4"/>
  <c r="U335" i="4"/>
  <c r="S336" i="4"/>
  <c r="T336" i="4"/>
  <c r="U336" i="4"/>
  <c r="S337" i="4"/>
  <c r="T337" i="4"/>
  <c r="U337" i="4"/>
  <c r="S338" i="4"/>
  <c r="T338" i="4"/>
  <c r="U338" i="4"/>
  <c r="S339" i="4"/>
  <c r="T339" i="4"/>
  <c r="U339" i="4"/>
  <c r="S340" i="4"/>
  <c r="T340" i="4"/>
  <c r="U340" i="4"/>
  <c r="S341" i="4"/>
  <c r="T341" i="4"/>
  <c r="U341" i="4"/>
  <c r="S342" i="4"/>
  <c r="T342" i="4"/>
  <c r="U342" i="4"/>
  <c r="S343" i="4"/>
  <c r="T343" i="4"/>
  <c r="U343" i="4"/>
  <c r="S344" i="4"/>
  <c r="T344" i="4"/>
  <c r="U344" i="4"/>
  <c r="S345" i="4"/>
  <c r="T345" i="4"/>
  <c r="U345" i="4"/>
  <c r="S346" i="4"/>
  <c r="T346" i="4"/>
  <c r="U346" i="4"/>
  <c r="S347" i="4"/>
  <c r="T347" i="4"/>
  <c r="U347" i="4"/>
  <c r="S348" i="4"/>
  <c r="T348" i="4"/>
  <c r="U348" i="4"/>
  <c r="S349" i="4"/>
  <c r="T349" i="4"/>
  <c r="U349" i="4"/>
  <c r="S350" i="4"/>
  <c r="T350" i="4"/>
  <c r="U350" i="4"/>
  <c r="S351" i="4"/>
  <c r="T351" i="4"/>
  <c r="U351" i="4"/>
  <c r="S352" i="4"/>
  <c r="T352" i="4"/>
  <c r="U352" i="4"/>
  <c r="S353" i="4"/>
  <c r="T353" i="4"/>
  <c r="U353" i="4"/>
  <c r="S354" i="4"/>
  <c r="T354" i="4"/>
  <c r="U354" i="4"/>
  <c r="S355" i="4"/>
  <c r="T355" i="4"/>
  <c r="U355" i="4"/>
  <c r="S356" i="4"/>
  <c r="T356" i="4"/>
  <c r="U356" i="4"/>
  <c r="S357" i="4"/>
  <c r="T357" i="4"/>
  <c r="U357" i="4"/>
  <c r="S358" i="4"/>
  <c r="T358" i="4"/>
  <c r="U358" i="4"/>
  <c r="S359" i="4"/>
  <c r="T359" i="4"/>
  <c r="U359" i="4"/>
  <c r="S360" i="4"/>
  <c r="T360" i="4"/>
  <c r="U360" i="4"/>
  <c r="S361" i="4"/>
  <c r="T361" i="4"/>
  <c r="U361" i="4"/>
  <c r="S362" i="4"/>
  <c r="T362" i="4"/>
  <c r="U362" i="4"/>
  <c r="S363" i="4"/>
  <c r="T363" i="4"/>
  <c r="U363" i="4"/>
  <c r="S364" i="4"/>
  <c r="T364" i="4"/>
  <c r="U364" i="4"/>
  <c r="S365" i="4"/>
  <c r="T365" i="4"/>
  <c r="U365" i="4"/>
  <c r="S366" i="4"/>
  <c r="T366" i="4"/>
  <c r="U366" i="4"/>
  <c r="S367" i="4"/>
  <c r="T367" i="4"/>
  <c r="U367" i="4"/>
  <c r="S368" i="4"/>
  <c r="T368" i="4"/>
  <c r="U368" i="4"/>
  <c r="S369" i="4"/>
  <c r="T369" i="4"/>
  <c r="U369" i="4"/>
  <c r="S370" i="4"/>
  <c r="T370" i="4"/>
  <c r="U370" i="4"/>
  <c r="S371" i="4"/>
  <c r="T371" i="4"/>
  <c r="U371" i="4"/>
  <c r="S372" i="4"/>
  <c r="T372" i="4"/>
  <c r="U372" i="4"/>
  <c r="S373" i="4"/>
  <c r="T373" i="4"/>
  <c r="U373" i="4"/>
  <c r="S374" i="4"/>
  <c r="T374" i="4"/>
  <c r="U374" i="4"/>
  <c r="S375" i="4"/>
  <c r="T375" i="4"/>
  <c r="U375" i="4"/>
  <c r="S376" i="4"/>
  <c r="T376" i="4"/>
  <c r="U376" i="4"/>
  <c r="S377" i="4"/>
  <c r="T377" i="4"/>
  <c r="U377" i="4"/>
  <c r="S378" i="4"/>
  <c r="T378" i="4"/>
  <c r="U378" i="4"/>
  <c r="S379" i="4"/>
  <c r="T379" i="4"/>
  <c r="U379" i="4"/>
  <c r="S380" i="4"/>
  <c r="T380" i="4"/>
  <c r="U380" i="4"/>
  <c r="S381" i="4"/>
  <c r="T381" i="4"/>
  <c r="U381" i="4"/>
  <c r="S382" i="4"/>
  <c r="T382" i="4"/>
  <c r="U382" i="4"/>
  <c r="S383" i="4"/>
  <c r="T383" i="4"/>
  <c r="U383" i="4"/>
  <c r="S384" i="4"/>
  <c r="T384" i="4"/>
  <c r="U384" i="4"/>
  <c r="S385" i="4"/>
  <c r="T385" i="4"/>
  <c r="U385" i="4"/>
  <c r="S386" i="4"/>
  <c r="T386" i="4"/>
  <c r="U386" i="4"/>
  <c r="S387" i="4"/>
  <c r="T387" i="4"/>
  <c r="U387" i="4"/>
  <c r="S388" i="4"/>
  <c r="T388" i="4"/>
  <c r="U388" i="4"/>
  <c r="S389" i="4"/>
  <c r="T389" i="4"/>
  <c r="U389" i="4"/>
  <c r="S390" i="4"/>
  <c r="T390" i="4"/>
  <c r="U390" i="4"/>
  <c r="S391" i="4"/>
  <c r="T391" i="4"/>
  <c r="U391" i="4"/>
  <c r="S392" i="4"/>
  <c r="T392" i="4"/>
  <c r="U392" i="4"/>
  <c r="S393" i="4"/>
  <c r="T393" i="4"/>
  <c r="U393" i="4"/>
  <c r="S394" i="4"/>
  <c r="T394" i="4"/>
  <c r="U394" i="4"/>
  <c r="S395" i="4"/>
  <c r="T395" i="4"/>
  <c r="U395" i="4"/>
  <c r="S396" i="4"/>
  <c r="T396" i="4"/>
  <c r="U396" i="4"/>
  <c r="S397" i="4"/>
  <c r="T397" i="4"/>
  <c r="U397" i="4"/>
  <c r="S398" i="4"/>
  <c r="T398" i="4"/>
  <c r="U398" i="4"/>
  <c r="S399" i="4"/>
  <c r="T399" i="4"/>
  <c r="U399" i="4"/>
  <c r="S400" i="4"/>
  <c r="T400" i="4"/>
  <c r="U400" i="4"/>
  <c r="S401" i="4"/>
  <c r="T401" i="4"/>
  <c r="U401" i="4"/>
  <c r="S402" i="4"/>
  <c r="T402" i="4"/>
  <c r="U402" i="4"/>
  <c r="S403" i="4"/>
  <c r="T403" i="4"/>
  <c r="U403" i="4"/>
  <c r="S404" i="4"/>
  <c r="T404" i="4"/>
  <c r="U404" i="4"/>
  <c r="S405" i="4"/>
  <c r="T405" i="4"/>
  <c r="U405" i="4"/>
  <c r="S406" i="4"/>
  <c r="T406" i="4"/>
  <c r="U406" i="4"/>
  <c r="S407" i="4"/>
  <c r="T407" i="4"/>
  <c r="U407" i="4"/>
  <c r="S408" i="4"/>
  <c r="T408" i="4"/>
  <c r="U408" i="4"/>
  <c r="S409" i="4"/>
  <c r="T409" i="4"/>
  <c r="U409" i="4"/>
  <c r="S410" i="4"/>
  <c r="T410" i="4"/>
  <c r="U410" i="4"/>
  <c r="S411" i="4"/>
  <c r="T411" i="4"/>
  <c r="U411" i="4"/>
  <c r="S412" i="4"/>
  <c r="T412" i="4"/>
  <c r="U412" i="4"/>
  <c r="S413" i="4"/>
  <c r="T413" i="4"/>
  <c r="U413" i="4"/>
  <c r="S414" i="4"/>
  <c r="T414" i="4"/>
  <c r="U414" i="4"/>
  <c r="S415" i="4"/>
  <c r="T415" i="4"/>
  <c r="U415" i="4"/>
  <c r="S416" i="4"/>
  <c r="T416" i="4"/>
  <c r="U416" i="4"/>
  <c r="S417" i="4"/>
  <c r="T417" i="4"/>
  <c r="U417" i="4"/>
  <c r="S418" i="4"/>
  <c r="T418" i="4"/>
  <c r="U418" i="4"/>
  <c r="S419" i="4"/>
  <c r="T419" i="4"/>
  <c r="U419" i="4"/>
  <c r="S420" i="4"/>
  <c r="T420" i="4"/>
  <c r="U420" i="4"/>
  <c r="S421" i="4"/>
  <c r="T421" i="4"/>
  <c r="U421" i="4"/>
  <c r="S422" i="4"/>
  <c r="T422" i="4"/>
  <c r="U422" i="4"/>
  <c r="S423" i="4"/>
  <c r="T423" i="4"/>
  <c r="U423" i="4"/>
  <c r="S424" i="4"/>
  <c r="T424" i="4"/>
  <c r="U424" i="4"/>
  <c r="S425" i="4"/>
  <c r="T425" i="4"/>
  <c r="U425" i="4"/>
  <c r="S426" i="4"/>
  <c r="T426" i="4"/>
  <c r="U426" i="4"/>
  <c r="S427" i="4"/>
  <c r="T427" i="4"/>
  <c r="U427" i="4"/>
  <c r="S428" i="4"/>
  <c r="T428" i="4"/>
  <c r="U428" i="4"/>
  <c r="S429" i="4"/>
  <c r="T429" i="4"/>
  <c r="U429" i="4"/>
  <c r="S430" i="4"/>
  <c r="T430" i="4"/>
  <c r="U430" i="4"/>
  <c r="S431" i="4"/>
  <c r="T431" i="4"/>
  <c r="U431" i="4"/>
  <c r="S432" i="4"/>
  <c r="T432" i="4"/>
  <c r="U432" i="4"/>
  <c r="S433" i="4"/>
  <c r="T433" i="4"/>
  <c r="U433" i="4"/>
  <c r="S434" i="4"/>
  <c r="T434" i="4"/>
  <c r="U434" i="4"/>
  <c r="S435" i="4"/>
  <c r="T435" i="4"/>
  <c r="U435" i="4"/>
  <c r="S436" i="4"/>
  <c r="T436" i="4"/>
  <c r="U436" i="4"/>
  <c r="S437" i="4"/>
  <c r="T437" i="4"/>
  <c r="U437" i="4"/>
  <c r="S438" i="4"/>
  <c r="T438" i="4"/>
  <c r="U438" i="4"/>
  <c r="S439" i="4"/>
  <c r="T439" i="4"/>
  <c r="U439" i="4"/>
  <c r="S440" i="4"/>
  <c r="T440" i="4"/>
  <c r="U440" i="4"/>
  <c r="S441" i="4"/>
  <c r="T441" i="4"/>
  <c r="U441" i="4"/>
  <c r="S442" i="4"/>
  <c r="T442" i="4"/>
  <c r="U442" i="4"/>
  <c r="S443" i="4"/>
  <c r="T443" i="4"/>
  <c r="U443" i="4"/>
  <c r="S444" i="4"/>
  <c r="T444" i="4"/>
  <c r="U444" i="4"/>
  <c r="S445" i="4"/>
  <c r="T445" i="4"/>
  <c r="U445" i="4"/>
  <c r="S446" i="4"/>
  <c r="T446" i="4"/>
  <c r="U446" i="4"/>
  <c r="S447" i="4"/>
  <c r="T447" i="4"/>
  <c r="U447" i="4"/>
  <c r="S448" i="4"/>
  <c r="T448" i="4"/>
  <c r="U448" i="4"/>
  <c r="S449" i="4"/>
  <c r="T449" i="4"/>
  <c r="U449" i="4"/>
  <c r="S450" i="4"/>
  <c r="T450" i="4"/>
  <c r="U450" i="4"/>
  <c r="S451" i="4"/>
  <c r="T451" i="4"/>
  <c r="U451" i="4"/>
  <c r="S452" i="4"/>
  <c r="T452" i="4"/>
  <c r="U452" i="4"/>
  <c r="S453" i="4"/>
  <c r="T453" i="4"/>
  <c r="U453" i="4"/>
  <c r="S454" i="4"/>
  <c r="T454" i="4"/>
  <c r="U454" i="4"/>
  <c r="S455" i="4"/>
  <c r="T455" i="4"/>
  <c r="U455" i="4"/>
  <c r="S456" i="4"/>
  <c r="T456" i="4"/>
  <c r="U456" i="4"/>
  <c r="S457" i="4"/>
  <c r="T457" i="4"/>
  <c r="U457" i="4"/>
  <c r="S458" i="4"/>
  <c r="T458" i="4"/>
  <c r="U458" i="4"/>
  <c r="S459" i="4"/>
  <c r="T459" i="4"/>
  <c r="U459" i="4"/>
  <c r="S460" i="4"/>
  <c r="T460" i="4"/>
  <c r="U460" i="4"/>
  <c r="S461" i="4"/>
  <c r="T461" i="4"/>
  <c r="U461" i="4"/>
  <c r="S462" i="4"/>
  <c r="T462" i="4"/>
  <c r="U462" i="4"/>
  <c r="S463" i="4"/>
  <c r="T463" i="4"/>
  <c r="U463" i="4"/>
  <c r="S464" i="4"/>
  <c r="T464" i="4"/>
  <c r="U464" i="4"/>
  <c r="S465" i="4"/>
  <c r="T465" i="4"/>
  <c r="U465" i="4"/>
  <c r="S466" i="4"/>
  <c r="T466" i="4"/>
  <c r="U466" i="4"/>
  <c r="S467" i="4"/>
  <c r="T467" i="4"/>
  <c r="U467" i="4"/>
  <c r="S468" i="4"/>
  <c r="T468" i="4"/>
  <c r="U468" i="4"/>
  <c r="S469" i="4"/>
  <c r="T469" i="4"/>
  <c r="U469" i="4"/>
  <c r="S470" i="4"/>
  <c r="T470" i="4"/>
  <c r="U470" i="4"/>
  <c r="S471" i="4"/>
  <c r="T471" i="4"/>
  <c r="U471" i="4"/>
  <c r="S472" i="4"/>
  <c r="T472" i="4"/>
  <c r="U472" i="4"/>
  <c r="S473" i="4"/>
  <c r="T473" i="4"/>
  <c r="U473" i="4"/>
  <c r="S474" i="4"/>
  <c r="T474" i="4"/>
  <c r="U474" i="4"/>
  <c r="S475" i="4"/>
  <c r="T475" i="4"/>
  <c r="U475" i="4"/>
  <c r="S476" i="4"/>
  <c r="T476" i="4"/>
  <c r="U476" i="4"/>
  <c r="S477" i="4"/>
  <c r="T477" i="4"/>
  <c r="U477" i="4"/>
  <c r="S478" i="4"/>
  <c r="T478" i="4"/>
  <c r="U478" i="4"/>
  <c r="S479" i="4"/>
  <c r="T479" i="4"/>
  <c r="U479" i="4"/>
  <c r="S480" i="4"/>
  <c r="T480" i="4"/>
  <c r="U480" i="4"/>
  <c r="S481" i="4"/>
  <c r="T481" i="4"/>
  <c r="U481" i="4"/>
  <c r="S482" i="4"/>
  <c r="T482" i="4"/>
  <c r="U482" i="4"/>
  <c r="S483" i="4"/>
  <c r="T483" i="4"/>
  <c r="U483" i="4"/>
  <c r="S484" i="4"/>
  <c r="T484" i="4"/>
  <c r="U484" i="4"/>
  <c r="S485" i="4"/>
  <c r="T485" i="4"/>
  <c r="U485" i="4"/>
  <c r="S486" i="4"/>
  <c r="T486" i="4"/>
  <c r="U486" i="4"/>
  <c r="S487" i="4"/>
  <c r="T487" i="4"/>
  <c r="U487" i="4"/>
  <c r="S488" i="4"/>
  <c r="T488" i="4"/>
  <c r="U488" i="4"/>
  <c r="S489" i="4"/>
  <c r="T489" i="4"/>
  <c r="U489" i="4"/>
  <c r="S490" i="4"/>
  <c r="T490" i="4"/>
  <c r="U490" i="4"/>
  <c r="S491" i="4"/>
  <c r="T491" i="4"/>
  <c r="U491" i="4"/>
  <c r="S492" i="4"/>
  <c r="T492" i="4"/>
  <c r="U492" i="4"/>
  <c r="S493" i="4"/>
  <c r="T493" i="4"/>
  <c r="U493" i="4"/>
  <c r="S494" i="4"/>
  <c r="T494" i="4"/>
  <c r="U494" i="4"/>
  <c r="S495" i="4"/>
  <c r="T495" i="4"/>
  <c r="U495" i="4"/>
  <c r="S496" i="4"/>
  <c r="T496" i="4"/>
  <c r="U496" i="4"/>
  <c r="S497" i="4"/>
  <c r="T497" i="4"/>
  <c r="U497" i="4"/>
  <c r="S498" i="4"/>
  <c r="T498" i="4"/>
  <c r="U498" i="4"/>
  <c r="S499" i="4"/>
  <c r="T499" i="4"/>
  <c r="U499" i="4"/>
  <c r="S500" i="4"/>
  <c r="T500" i="4"/>
  <c r="U500" i="4"/>
  <c r="S501" i="4"/>
  <c r="T501" i="4"/>
  <c r="U501" i="4"/>
  <c r="S502" i="4"/>
  <c r="T502" i="4"/>
  <c r="U502" i="4"/>
  <c r="S503" i="4"/>
  <c r="T503" i="4"/>
  <c r="U503" i="4"/>
  <c r="S504" i="4"/>
  <c r="T504" i="4"/>
  <c r="U504" i="4"/>
  <c r="S505" i="4"/>
  <c r="T505" i="4"/>
  <c r="U505" i="4"/>
  <c r="S506" i="4"/>
  <c r="T506" i="4"/>
  <c r="U506" i="4"/>
  <c r="U2" i="4"/>
  <c r="T2" i="4"/>
  <c r="S2" i="4"/>
  <c r="B504" i="4"/>
  <c r="C504" i="4"/>
  <c r="D504" i="4"/>
  <c r="E504" i="4"/>
  <c r="F504" i="4"/>
  <c r="G504" i="4"/>
  <c r="H504" i="4"/>
  <c r="I504" i="4"/>
  <c r="J504" i="4"/>
  <c r="K504" i="4"/>
  <c r="L504" i="4"/>
  <c r="M504" i="4"/>
  <c r="N504" i="4"/>
  <c r="O504" i="4"/>
  <c r="P504" i="4"/>
  <c r="Q504" i="4"/>
  <c r="R504" i="4"/>
  <c r="B505" i="4"/>
  <c r="C505" i="4"/>
  <c r="D505" i="4"/>
  <c r="E505" i="4"/>
  <c r="F505" i="4"/>
  <c r="G505" i="4"/>
  <c r="H505" i="4"/>
  <c r="I505" i="4"/>
  <c r="J505" i="4"/>
  <c r="K505" i="4"/>
  <c r="L505" i="4"/>
  <c r="M505" i="4"/>
  <c r="N505" i="4"/>
  <c r="O505" i="4"/>
  <c r="P505" i="4"/>
  <c r="Q505" i="4"/>
  <c r="R505" i="4"/>
  <c r="B506" i="4"/>
  <c r="C506" i="4"/>
  <c r="D506" i="4"/>
  <c r="E506" i="4"/>
  <c r="F506" i="4"/>
  <c r="G506" i="4"/>
  <c r="H506" i="4"/>
  <c r="I506" i="4"/>
  <c r="J506" i="4"/>
  <c r="K506" i="4"/>
  <c r="L506" i="4"/>
  <c r="M506" i="4"/>
  <c r="N506" i="4"/>
  <c r="O506" i="4"/>
  <c r="P506" i="4"/>
  <c r="Q506" i="4"/>
  <c r="R506" i="4"/>
  <c r="B23" i="3"/>
  <c r="B9" i="2"/>
  <c r="R101" i="5"/>
  <c r="Q101" i="5"/>
  <c r="P101" i="5"/>
  <c r="O101" i="5"/>
  <c r="N101" i="5"/>
  <c r="M101" i="5"/>
  <c r="L101" i="5"/>
  <c r="K101" i="5"/>
  <c r="J101" i="5"/>
  <c r="I101" i="5"/>
  <c r="H101" i="5"/>
  <c r="G101" i="5"/>
  <c r="F101" i="5"/>
  <c r="E101" i="5"/>
  <c r="D101" i="5"/>
  <c r="C101" i="5"/>
  <c r="B101" i="5"/>
  <c r="R100" i="5"/>
  <c r="Q100" i="5"/>
  <c r="P100" i="5"/>
  <c r="O100" i="5"/>
  <c r="N100" i="5"/>
  <c r="M100" i="5"/>
  <c r="L100" i="5"/>
  <c r="K100" i="5"/>
  <c r="J100" i="5"/>
  <c r="I100" i="5"/>
  <c r="H100" i="5"/>
  <c r="G100" i="5"/>
  <c r="F100" i="5"/>
  <c r="E100" i="5"/>
  <c r="D100" i="5"/>
  <c r="C100" i="5"/>
  <c r="B100" i="5"/>
  <c r="R99" i="5"/>
  <c r="Q99" i="5"/>
  <c r="P99" i="5"/>
  <c r="O99" i="5"/>
  <c r="N99" i="5"/>
  <c r="M99" i="5"/>
  <c r="L99" i="5"/>
  <c r="K99" i="5"/>
  <c r="J99" i="5"/>
  <c r="I99" i="5"/>
  <c r="H99" i="5"/>
  <c r="G99" i="5"/>
  <c r="F99" i="5"/>
  <c r="E99" i="5"/>
  <c r="D99" i="5"/>
  <c r="C99" i="5"/>
  <c r="B99" i="5"/>
  <c r="R98" i="5"/>
  <c r="Q98" i="5"/>
  <c r="P98" i="5"/>
  <c r="O98" i="5"/>
  <c r="N98" i="5"/>
  <c r="M98" i="5"/>
  <c r="L98" i="5"/>
  <c r="K98" i="5"/>
  <c r="J98" i="5"/>
  <c r="I98" i="5"/>
  <c r="H98" i="5"/>
  <c r="G98" i="5"/>
  <c r="F98" i="5"/>
  <c r="E98" i="5"/>
  <c r="D98" i="5"/>
  <c r="C98" i="5"/>
  <c r="B98" i="5"/>
  <c r="R97" i="5"/>
  <c r="Q97" i="5"/>
  <c r="P97" i="5"/>
  <c r="O97" i="5"/>
  <c r="N97" i="5"/>
  <c r="M97" i="5"/>
  <c r="L97" i="5"/>
  <c r="K97" i="5"/>
  <c r="J97" i="5"/>
  <c r="I97" i="5"/>
  <c r="H97" i="5"/>
  <c r="G97" i="5"/>
  <c r="F97" i="5"/>
  <c r="E97" i="5"/>
  <c r="D97" i="5"/>
  <c r="C97" i="5"/>
  <c r="B97" i="5"/>
  <c r="R96" i="5"/>
  <c r="Q96" i="5"/>
  <c r="P96" i="5"/>
  <c r="O96" i="5"/>
  <c r="N96" i="5"/>
  <c r="M96" i="5"/>
  <c r="L96" i="5"/>
  <c r="K96" i="5"/>
  <c r="J96" i="5"/>
  <c r="I96" i="5"/>
  <c r="H96" i="5"/>
  <c r="G96" i="5"/>
  <c r="F96" i="5"/>
  <c r="E96" i="5"/>
  <c r="D96" i="5"/>
  <c r="C96" i="5"/>
  <c r="B96" i="5"/>
  <c r="R95" i="5"/>
  <c r="Q95" i="5"/>
  <c r="P95" i="5"/>
  <c r="O95" i="5"/>
  <c r="N95" i="5"/>
  <c r="M95" i="5"/>
  <c r="L95" i="5"/>
  <c r="K95" i="5"/>
  <c r="J95" i="5"/>
  <c r="I95" i="5"/>
  <c r="H95" i="5"/>
  <c r="G95" i="5"/>
  <c r="F95" i="5"/>
  <c r="E95" i="5"/>
  <c r="D95" i="5"/>
  <c r="C95" i="5"/>
  <c r="B95" i="5"/>
  <c r="R94" i="5"/>
  <c r="Q94" i="5"/>
  <c r="P94" i="5"/>
  <c r="O94" i="5"/>
  <c r="N94" i="5"/>
  <c r="M94" i="5"/>
  <c r="L94" i="5"/>
  <c r="K94" i="5"/>
  <c r="J94" i="5"/>
  <c r="I94" i="5"/>
  <c r="H94" i="5"/>
  <c r="G94" i="5"/>
  <c r="F94" i="5"/>
  <c r="E94" i="5"/>
  <c r="D94" i="5"/>
  <c r="C94" i="5"/>
  <c r="B94" i="5"/>
  <c r="R93" i="5"/>
  <c r="Q93" i="5"/>
  <c r="P93" i="5"/>
  <c r="O93" i="5"/>
  <c r="N93" i="5"/>
  <c r="M93" i="5"/>
  <c r="L93" i="5"/>
  <c r="K93" i="5"/>
  <c r="J93" i="5"/>
  <c r="I93" i="5"/>
  <c r="H93" i="5"/>
  <c r="G93" i="5"/>
  <c r="F93" i="5"/>
  <c r="E93" i="5"/>
  <c r="D93" i="5"/>
  <c r="C93" i="5"/>
  <c r="B93" i="5"/>
  <c r="R92" i="5"/>
  <c r="Q92" i="5"/>
  <c r="P92" i="5"/>
  <c r="O92" i="5"/>
  <c r="N92" i="5"/>
  <c r="M92" i="5"/>
  <c r="L92" i="5"/>
  <c r="K92" i="5"/>
  <c r="J92" i="5"/>
  <c r="I92" i="5"/>
  <c r="H92" i="5"/>
  <c r="G92" i="5"/>
  <c r="F92" i="5"/>
  <c r="E92" i="5"/>
  <c r="D92" i="5"/>
  <c r="C92" i="5"/>
  <c r="B92" i="5"/>
  <c r="R91" i="5"/>
  <c r="Q91" i="5"/>
  <c r="P91" i="5"/>
  <c r="O91" i="5"/>
  <c r="N91" i="5"/>
  <c r="M91" i="5"/>
  <c r="L91" i="5"/>
  <c r="K91" i="5"/>
  <c r="J91" i="5"/>
  <c r="I91" i="5"/>
  <c r="H91" i="5"/>
  <c r="G91" i="5"/>
  <c r="F91" i="5"/>
  <c r="E91" i="5"/>
  <c r="D91" i="5"/>
  <c r="C91" i="5"/>
  <c r="B91" i="5"/>
  <c r="R90" i="5"/>
  <c r="Q90" i="5"/>
  <c r="P90" i="5"/>
  <c r="O90" i="5"/>
  <c r="N90" i="5"/>
  <c r="M90" i="5"/>
  <c r="L90" i="5"/>
  <c r="K90" i="5"/>
  <c r="J90" i="5"/>
  <c r="I90" i="5"/>
  <c r="H90" i="5"/>
  <c r="G90" i="5"/>
  <c r="F90" i="5"/>
  <c r="E90" i="5"/>
  <c r="D90" i="5"/>
  <c r="C90" i="5"/>
  <c r="B90" i="5"/>
  <c r="R89" i="5"/>
  <c r="Q89" i="5"/>
  <c r="P89" i="5"/>
  <c r="O89" i="5"/>
  <c r="N89" i="5"/>
  <c r="M89" i="5"/>
  <c r="L89" i="5"/>
  <c r="K89" i="5"/>
  <c r="J89" i="5"/>
  <c r="I89" i="5"/>
  <c r="H89" i="5"/>
  <c r="G89" i="5"/>
  <c r="F89" i="5"/>
  <c r="E89" i="5"/>
  <c r="D89" i="5"/>
  <c r="C89" i="5"/>
  <c r="B89" i="5"/>
  <c r="R88" i="5"/>
  <c r="Q88" i="5"/>
  <c r="P88" i="5"/>
  <c r="O88" i="5"/>
  <c r="N88" i="5"/>
  <c r="M88" i="5"/>
  <c r="L88" i="5"/>
  <c r="K88" i="5"/>
  <c r="J88" i="5"/>
  <c r="I88" i="5"/>
  <c r="H88" i="5"/>
  <c r="G88" i="5"/>
  <c r="F88" i="5"/>
  <c r="E88" i="5"/>
  <c r="D88" i="5"/>
  <c r="C88" i="5"/>
  <c r="B88" i="5"/>
  <c r="R87" i="5"/>
  <c r="Q87" i="5"/>
  <c r="P87" i="5"/>
  <c r="O87" i="5"/>
  <c r="N87" i="5"/>
  <c r="M87" i="5"/>
  <c r="L87" i="5"/>
  <c r="K87" i="5"/>
  <c r="J87" i="5"/>
  <c r="I87" i="5"/>
  <c r="H87" i="5"/>
  <c r="G87" i="5"/>
  <c r="F87" i="5"/>
  <c r="E87" i="5"/>
  <c r="D87" i="5"/>
  <c r="C87" i="5"/>
  <c r="B87" i="5"/>
  <c r="R86" i="5"/>
  <c r="Q86" i="5"/>
  <c r="P86" i="5"/>
  <c r="O86" i="5"/>
  <c r="N86" i="5"/>
  <c r="M86" i="5"/>
  <c r="L86" i="5"/>
  <c r="K86" i="5"/>
  <c r="J86" i="5"/>
  <c r="I86" i="5"/>
  <c r="H86" i="5"/>
  <c r="G86" i="5"/>
  <c r="F86" i="5"/>
  <c r="E86" i="5"/>
  <c r="D86" i="5"/>
  <c r="C86" i="5"/>
  <c r="B86" i="5"/>
  <c r="R85" i="5"/>
  <c r="Q85" i="5"/>
  <c r="P85" i="5"/>
  <c r="O85" i="5"/>
  <c r="N85" i="5"/>
  <c r="M85" i="5"/>
  <c r="L85" i="5"/>
  <c r="K85" i="5"/>
  <c r="J85" i="5"/>
  <c r="I85" i="5"/>
  <c r="H85" i="5"/>
  <c r="G85" i="5"/>
  <c r="F85" i="5"/>
  <c r="E85" i="5"/>
  <c r="D85" i="5"/>
  <c r="C85" i="5"/>
  <c r="B85" i="5"/>
  <c r="R84" i="5"/>
  <c r="Q84" i="5"/>
  <c r="P84" i="5"/>
  <c r="O84" i="5"/>
  <c r="N84" i="5"/>
  <c r="M84" i="5"/>
  <c r="L84" i="5"/>
  <c r="K84" i="5"/>
  <c r="J84" i="5"/>
  <c r="I84" i="5"/>
  <c r="H84" i="5"/>
  <c r="G84" i="5"/>
  <c r="F84" i="5"/>
  <c r="E84" i="5"/>
  <c r="D84" i="5"/>
  <c r="C84" i="5"/>
  <c r="B84" i="5"/>
  <c r="R83" i="5"/>
  <c r="Q83" i="5"/>
  <c r="P83" i="5"/>
  <c r="O83" i="5"/>
  <c r="N83" i="5"/>
  <c r="M83" i="5"/>
  <c r="L83" i="5"/>
  <c r="K83" i="5"/>
  <c r="J83" i="5"/>
  <c r="I83" i="5"/>
  <c r="H83" i="5"/>
  <c r="G83" i="5"/>
  <c r="F83" i="5"/>
  <c r="E83" i="5"/>
  <c r="D83" i="5"/>
  <c r="C83" i="5"/>
  <c r="B83" i="5"/>
  <c r="R82" i="5"/>
  <c r="Q82" i="5"/>
  <c r="P82" i="5"/>
  <c r="O82" i="5"/>
  <c r="N82" i="5"/>
  <c r="M82" i="5"/>
  <c r="L82" i="5"/>
  <c r="K82" i="5"/>
  <c r="J82" i="5"/>
  <c r="I82" i="5"/>
  <c r="H82" i="5"/>
  <c r="G82" i="5"/>
  <c r="F82" i="5"/>
  <c r="E82" i="5"/>
  <c r="D82" i="5"/>
  <c r="C82" i="5"/>
  <c r="B82" i="5"/>
  <c r="R81" i="5"/>
  <c r="Q81" i="5"/>
  <c r="P81" i="5"/>
  <c r="O81" i="5"/>
  <c r="N81" i="5"/>
  <c r="M81" i="5"/>
  <c r="L81" i="5"/>
  <c r="K81" i="5"/>
  <c r="J81" i="5"/>
  <c r="I81" i="5"/>
  <c r="H81" i="5"/>
  <c r="G81" i="5"/>
  <c r="F81" i="5"/>
  <c r="E81" i="5"/>
  <c r="D81" i="5"/>
  <c r="C81" i="5"/>
  <c r="B81" i="5"/>
  <c r="R80" i="5"/>
  <c r="Q80" i="5"/>
  <c r="P80" i="5"/>
  <c r="O80" i="5"/>
  <c r="N80" i="5"/>
  <c r="M80" i="5"/>
  <c r="L80" i="5"/>
  <c r="K80" i="5"/>
  <c r="J80" i="5"/>
  <c r="I80" i="5"/>
  <c r="H80" i="5"/>
  <c r="G80" i="5"/>
  <c r="F80" i="5"/>
  <c r="E80" i="5"/>
  <c r="D80" i="5"/>
  <c r="C80" i="5"/>
  <c r="B80" i="5"/>
  <c r="R79" i="5"/>
  <c r="Q79" i="5"/>
  <c r="P79" i="5"/>
  <c r="O79" i="5"/>
  <c r="N79" i="5"/>
  <c r="M79" i="5"/>
  <c r="L79" i="5"/>
  <c r="K79" i="5"/>
  <c r="J79" i="5"/>
  <c r="I79" i="5"/>
  <c r="H79" i="5"/>
  <c r="G79" i="5"/>
  <c r="F79" i="5"/>
  <c r="E79" i="5"/>
  <c r="D79" i="5"/>
  <c r="C79" i="5"/>
  <c r="B79" i="5"/>
  <c r="R78" i="5"/>
  <c r="Q78" i="5"/>
  <c r="P78" i="5"/>
  <c r="O78" i="5"/>
  <c r="N78" i="5"/>
  <c r="M78" i="5"/>
  <c r="L78" i="5"/>
  <c r="K78" i="5"/>
  <c r="J78" i="5"/>
  <c r="I78" i="5"/>
  <c r="H78" i="5"/>
  <c r="G78" i="5"/>
  <c r="F78" i="5"/>
  <c r="E78" i="5"/>
  <c r="D78" i="5"/>
  <c r="C78" i="5"/>
  <c r="B78" i="5"/>
  <c r="R77" i="5"/>
  <c r="Q77" i="5"/>
  <c r="P77" i="5"/>
  <c r="O77" i="5"/>
  <c r="N77" i="5"/>
  <c r="M77" i="5"/>
  <c r="L77" i="5"/>
  <c r="K77" i="5"/>
  <c r="J77" i="5"/>
  <c r="I77" i="5"/>
  <c r="H77" i="5"/>
  <c r="G77" i="5"/>
  <c r="F77" i="5"/>
  <c r="E77" i="5"/>
  <c r="D77" i="5"/>
  <c r="C77" i="5"/>
  <c r="B77" i="5"/>
  <c r="R76" i="5"/>
  <c r="Q76" i="5"/>
  <c r="P76" i="5"/>
  <c r="O76" i="5"/>
  <c r="N76" i="5"/>
  <c r="M76" i="5"/>
  <c r="L76" i="5"/>
  <c r="K76" i="5"/>
  <c r="J76" i="5"/>
  <c r="I76" i="5"/>
  <c r="H76" i="5"/>
  <c r="G76" i="5"/>
  <c r="F76" i="5"/>
  <c r="E76" i="5"/>
  <c r="D76" i="5"/>
  <c r="C76" i="5"/>
  <c r="B76" i="5"/>
  <c r="R75" i="5"/>
  <c r="Q75" i="5"/>
  <c r="P75" i="5"/>
  <c r="O75" i="5"/>
  <c r="N75" i="5"/>
  <c r="M75" i="5"/>
  <c r="L75" i="5"/>
  <c r="K75" i="5"/>
  <c r="J75" i="5"/>
  <c r="I75" i="5"/>
  <c r="H75" i="5"/>
  <c r="G75" i="5"/>
  <c r="F75" i="5"/>
  <c r="E75" i="5"/>
  <c r="D75" i="5"/>
  <c r="C75" i="5"/>
  <c r="B75" i="5"/>
  <c r="R74" i="5"/>
  <c r="Q74" i="5"/>
  <c r="P74" i="5"/>
  <c r="O74" i="5"/>
  <c r="N74" i="5"/>
  <c r="M74" i="5"/>
  <c r="L74" i="5"/>
  <c r="K74" i="5"/>
  <c r="J74" i="5"/>
  <c r="I74" i="5"/>
  <c r="H74" i="5"/>
  <c r="G74" i="5"/>
  <c r="F74" i="5"/>
  <c r="E74" i="5"/>
  <c r="D74" i="5"/>
  <c r="C74" i="5"/>
  <c r="B74" i="5"/>
  <c r="R73" i="5"/>
  <c r="Q73" i="5"/>
  <c r="P73" i="5"/>
  <c r="O73" i="5"/>
  <c r="N73" i="5"/>
  <c r="M73" i="5"/>
  <c r="L73" i="5"/>
  <c r="K73" i="5"/>
  <c r="J73" i="5"/>
  <c r="I73" i="5"/>
  <c r="H73" i="5"/>
  <c r="G73" i="5"/>
  <c r="F73" i="5"/>
  <c r="E73" i="5"/>
  <c r="D73" i="5"/>
  <c r="C73" i="5"/>
  <c r="B73" i="5"/>
  <c r="R72" i="5"/>
  <c r="Q72" i="5"/>
  <c r="P72" i="5"/>
  <c r="O72" i="5"/>
  <c r="N72" i="5"/>
  <c r="M72" i="5"/>
  <c r="L72" i="5"/>
  <c r="K72" i="5"/>
  <c r="J72" i="5"/>
  <c r="I72" i="5"/>
  <c r="H72" i="5"/>
  <c r="G72" i="5"/>
  <c r="F72" i="5"/>
  <c r="E72" i="5"/>
  <c r="D72" i="5"/>
  <c r="C72" i="5"/>
  <c r="B72" i="5"/>
  <c r="R71" i="5"/>
  <c r="Q71" i="5"/>
  <c r="P71" i="5"/>
  <c r="O71" i="5"/>
  <c r="N71" i="5"/>
  <c r="M71" i="5"/>
  <c r="L71" i="5"/>
  <c r="K71" i="5"/>
  <c r="J71" i="5"/>
  <c r="I71" i="5"/>
  <c r="H71" i="5"/>
  <c r="G71" i="5"/>
  <c r="F71" i="5"/>
  <c r="E71" i="5"/>
  <c r="D71" i="5"/>
  <c r="C71" i="5"/>
  <c r="B71" i="5"/>
  <c r="R70" i="5"/>
  <c r="Q70" i="5"/>
  <c r="P70" i="5"/>
  <c r="O70" i="5"/>
  <c r="N70" i="5"/>
  <c r="M70" i="5"/>
  <c r="L70" i="5"/>
  <c r="K70" i="5"/>
  <c r="J70" i="5"/>
  <c r="I70" i="5"/>
  <c r="H70" i="5"/>
  <c r="G70" i="5"/>
  <c r="F70" i="5"/>
  <c r="E70" i="5"/>
  <c r="D70" i="5"/>
  <c r="C70" i="5"/>
  <c r="B70" i="5"/>
  <c r="R69" i="5"/>
  <c r="Q69" i="5"/>
  <c r="P69" i="5"/>
  <c r="O69" i="5"/>
  <c r="N69" i="5"/>
  <c r="M69" i="5"/>
  <c r="L69" i="5"/>
  <c r="K69" i="5"/>
  <c r="J69" i="5"/>
  <c r="I69" i="5"/>
  <c r="H69" i="5"/>
  <c r="G69" i="5"/>
  <c r="F69" i="5"/>
  <c r="E69" i="5"/>
  <c r="D69" i="5"/>
  <c r="C69" i="5"/>
  <c r="B69" i="5"/>
  <c r="R68" i="5"/>
  <c r="Q68" i="5"/>
  <c r="P68" i="5"/>
  <c r="O68" i="5"/>
  <c r="N68" i="5"/>
  <c r="M68" i="5"/>
  <c r="L68" i="5"/>
  <c r="K68" i="5"/>
  <c r="J68" i="5"/>
  <c r="I68" i="5"/>
  <c r="H68" i="5"/>
  <c r="G68" i="5"/>
  <c r="F68" i="5"/>
  <c r="E68" i="5"/>
  <c r="D68" i="5"/>
  <c r="C68" i="5"/>
  <c r="B68" i="5"/>
  <c r="R67" i="5"/>
  <c r="Q67" i="5"/>
  <c r="P67" i="5"/>
  <c r="O67" i="5"/>
  <c r="N67" i="5"/>
  <c r="M67" i="5"/>
  <c r="L67" i="5"/>
  <c r="K67" i="5"/>
  <c r="J67" i="5"/>
  <c r="I67" i="5"/>
  <c r="H67" i="5"/>
  <c r="G67" i="5"/>
  <c r="F67" i="5"/>
  <c r="E67" i="5"/>
  <c r="D67" i="5"/>
  <c r="C67" i="5"/>
  <c r="B67" i="5"/>
  <c r="R66" i="5"/>
  <c r="Q66" i="5"/>
  <c r="P66" i="5"/>
  <c r="O66" i="5"/>
  <c r="N66" i="5"/>
  <c r="M66" i="5"/>
  <c r="L66" i="5"/>
  <c r="K66" i="5"/>
  <c r="J66" i="5"/>
  <c r="I66" i="5"/>
  <c r="H66" i="5"/>
  <c r="G66" i="5"/>
  <c r="F66" i="5"/>
  <c r="E66" i="5"/>
  <c r="D66" i="5"/>
  <c r="C66" i="5"/>
  <c r="B66" i="5"/>
  <c r="R65" i="5"/>
  <c r="Q65" i="5"/>
  <c r="P65" i="5"/>
  <c r="O65" i="5"/>
  <c r="N65" i="5"/>
  <c r="M65" i="5"/>
  <c r="L65" i="5"/>
  <c r="K65" i="5"/>
  <c r="J65" i="5"/>
  <c r="I65" i="5"/>
  <c r="H65" i="5"/>
  <c r="G65" i="5"/>
  <c r="F65" i="5"/>
  <c r="E65" i="5"/>
  <c r="D65" i="5"/>
  <c r="C65" i="5"/>
  <c r="B65" i="5"/>
  <c r="R64" i="5"/>
  <c r="Q64" i="5"/>
  <c r="P64" i="5"/>
  <c r="O64" i="5"/>
  <c r="N64" i="5"/>
  <c r="M64" i="5"/>
  <c r="L64" i="5"/>
  <c r="K64" i="5"/>
  <c r="J64" i="5"/>
  <c r="I64" i="5"/>
  <c r="H64" i="5"/>
  <c r="G64" i="5"/>
  <c r="F64" i="5"/>
  <c r="E64" i="5"/>
  <c r="D64" i="5"/>
  <c r="C64" i="5"/>
  <c r="B64" i="5"/>
  <c r="R63" i="5"/>
  <c r="Q63" i="5"/>
  <c r="P63" i="5"/>
  <c r="O63" i="5"/>
  <c r="N63" i="5"/>
  <c r="M63" i="5"/>
  <c r="L63" i="5"/>
  <c r="K63" i="5"/>
  <c r="J63" i="5"/>
  <c r="I63" i="5"/>
  <c r="H63" i="5"/>
  <c r="G63" i="5"/>
  <c r="F63" i="5"/>
  <c r="E63" i="5"/>
  <c r="D63" i="5"/>
  <c r="C63" i="5"/>
  <c r="B63" i="5"/>
  <c r="R62" i="5"/>
  <c r="Q62" i="5"/>
  <c r="P62" i="5"/>
  <c r="O62" i="5"/>
  <c r="N62" i="5"/>
  <c r="M62" i="5"/>
  <c r="L62" i="5"/>
  <c r="K62" i="5"/>
  <c r="J62" i="5"/>
  <c r="I62" i="5"/>
  <c r="H62" i="5"/>
  <c r="G62" i="5"/>
  <c r="F62" i="5"/>
  <c r="E62" i="5"/>
  <c r="D62" i="5"/>
  <c r="C62" i="5"/>
  <c r="B62" i="5"/>
  <c r="R61" i="5"/>
  <c r="Q61" i="5"/>
  <c r="P61" i="5"/>
  <c r="O61" i="5"/>
  <c r="N61" i="5"/>
  <c r="M61" i="5"/>
  <c r="L61" i="5"/>
  <c r="K61" i="5"/>
  <c r="J61" i="5"/>
  <c r="I61" i="5"/>
  <c r="H61" i="5"/>
  <c r="G61" i="5"/>
  <c r="F61" i="5"/>
  <c r="E61" i="5"/>
  <c r="D61" i="5"/>
  <c r="C61" i="5"/>
  <c r="B61" i="5"/>
  <c r="R60" i="5"/>
  <c r="Q60" i="5"/>
  <c r="P60" i="5"/>
  <c r="O60" i="5"/>
  <c r="N60" i="5"/>
  <c r="M60" i="5"/>
  <c r="L60" i="5"/>
  <c r="K60" i="5"/>
  <c r="J60" i="5"/>
  <c r="I60" i="5"/>
  <c r="H60" i="5"/>
  <c r="G60" i="5"/>
  <c r="F60" i="5"/>
  <c r="E60" i="5"/>
  <c r="D60" i="5"/>
  <c r="C60" i="5"/>
  <c r="B60" i="5"/>
  <c r="R59" i="5"/>
  <c r="Q59" i="5"/>
  <c r="P59" i="5"/>
  <c r="O59" i="5"/>
  <c r="N59" i="5"/>
  <c r="M59" i="5"/>
  <c r="L59" i="5"/>
  <c r="K59" i="5"/>
  <c r="J59" i="5"/>
  <c r="I59" i="5"/>
  <c r="H59" i="5"/>
  <c r="G59" i="5"/>
  <c r="F59" i="5"/>
  <c r="E59" i="5"/>
  <c r="D59" i="5"/>
  <c r="C59" i="5"/>
  <c r="B59" i="5"/>
  <c r="R58" i="5"/>
  <c r="Q58" i="5"/>
  <c r="P58" i="5"/>
  <c r="O58" i="5"/>
  <c r="N58" i="5"/>
  <c r="M58" i="5"/>
  <c r="L58" i="5"/>
  <c r="K58" i="5"/>
  <c r="J58" i="5"/>
  <c r="I58" i="5"/>
  <c r="H58" i="5"/>
  <c r="G58" i="5"/>
  <c r="F58" i="5"/>
  <c r="E58" i="5"/>
  <c r="D58" i="5"/>
  <c r="C58" i="5"/>
  <c r="B58" i="5"/>
  <c r="R57" i="5"/>
  <c r="Q57" i="5"/>
  <c r="P57" i="5"/>
  <c r="O57" i="5"/>
  <c r="N57" i="5"/>
  <c r="M57" i="5"/>
  <c r="L57" i="5"/>
  <c r="K57" i="5"/>
  <c r="J57" i="5"/>
  <c r="I57" i="5"/>
  <c r="H57" i="5"/>
  <c r="G57" i="5"/>
  <c r="F57" i="5"/>
  <c r="E57" i="5"/>
  <c r="D57" i="5"/>
  <c r="C57" i="5"/>
  <c r="B57" i="5"/>
  <c r="R56" i="5"/>
  <c r="Q56" i="5"/>
  <c r="P56" i="5"/>
  <c r="O56" i="5"/>
  <c r="N56" i="5"/>
  <c r="M56" i="5"/>
  <c r="L56" i="5"/>
  <c r="K56" i="5"/>
  <c r="J56" i="5"/>
  <c r="I56" i="5"/>
  <c r="H56" i="5"/>
  <c r="G56" i="5"/>
  <c r="F56" i="5"/>
  <c r="E56" i="5"/>
  <c r="D56" i="5"/>
  <c r="C56" i="5"/>
  <c r="B56" i="5"/>
  <c r="R55" i="5"/>
  <c r="Q55" i="5"/>
  <c r="P55" i="5"/>
  <c r="O55" i="5"/>
  <c r="N55" i="5"/>
  <c r="M55" i="5"/>
  <c r="L55" i="5"/>
  <c r="K55" i="5"/>
  <c r="J55" i="5"/>
  <c r="I55" i="5"/>
  <c r="H55" i="5"/>
  <c r="G55" i="5"/>
  <c r="F55" i="5"/>
  <c r="E55" i="5"/>
  <c r="D55" i="5"/>
  <c r="C55" i="5"/>
  <c r="B55" i="5"/>
  <c r="R54" i="5"/>
  <c r="Q54" i="5"/>
  <c r="P54" i="5"/>
  <c r="O54" i="5"/>
  <c r="N54" i="5"/>
  <c r="M54" i="5"/>
  <c r="L54" i="5"/>
  <c r="K54" i="5"/>
  <c r="J54" i="5"/>
  <c r="I54" i="5"/>
  <c r="H54" i="5"/>
  <c r="G54" i="5"/>
  <c r="F54" i="5"/>
  <c r="E54" i="5"/>
  <c r="D54" i="5"/>
  <c r="C54" i="5"/>
  <c r="B54" i="5"/>
  <c r="R53" i="5"/>
  <c r="Q53" i="5"/>
  <c r="P53" i="5"/>
  <c r="O53" i="5"/>
  <c r="N53" i="5"/>
  <c r="M53" i="5"/>
  <c r="L53" i="5"/>
  <c r="K53" i="5"/>
  <c r="J53" i="5"/>
  <c r="I53" i="5"/>
  <c r="H53" i="5"/>
  <c r="G53" i="5"/>
  <c r="F53" i="5"/>
  <c r="E53" i="5"/>
  <c r="D53" i="5"/>
  <c r="C53" i="5"/>
  <c r="B53" i="5"/>
  <c r="R52" i="5"/>
  <c r="Q52" i="5"/>
  <c r="P52" i="5"/>
  <c r="O52" i="5"/>
  <c r="N52" i="5"/>
  <c r="M52" i="5"/>
  <c r="L52" i="5"/>
  <c r="K52" i="5"/>
  <c r="J52" i="5"/>
  <c r="I52" i="5"/>
  <c r="H52" i="5"/>
  <c r="G52" i="5"/>
  <c r="F52" i="5"/>
  <c r="E52" i="5"/>
  <c r="D52" i="5"/>
  <c r="C52" i="5"/>
  <c r="B52" i="5"/>
  <c r="R51" i="5"/>
  <c r="Q51" i="5"/>
  <c r="P51" i="5"/>
  <c r="O51" i="5"/>
  <c r="N51" i="5"/>
  <c r="M51" i="5"/>
  <c r="L51" i="5"/>
  <c r="K51" i="5"/>
  <c r="J51" i="5"/>
  <c r="I51" i="5"/>
  <c r="H51" i="5"/>
  <c r="G51" i="5"/>
  <c r="F51" i="5"/>
  <c r="E51" i="5"/>
  <c r="D51" i="5"/>
  <c r="C51" i="5"/>
  <c r="B51" i="5"/>
  <c r="R50" i="5"/>
  <c r="Q50" i="5"/>
  <c r="P50" i="5"/>
  <c r="O50" i="5"/>
  <c r="N50" i="5"/>
  <c r="M50" i="5"/>
  <c r="L50" i="5"/>
  <c r="K50" i="5"/>
  <c r="J50" i="5"/>
  <c r="I50" i="5"/>
  <c r="H50" i="5"/>
  <c r="G50" i="5"/>
  <c r="F50" i="5"/>
  <c r="E50" i="5"/>
  <c r="D50" i="5"/>
  <c r="C50" i="5"/>
  <c r="B50" i="5"/>
  <c r="R49" i="5"/>
  <c r="Q49" i="5"/>
  <c r="P49" i="5"/>
  <c r="O49" i="5"/>
  <c r="N49" i="5"/>
  <c r="M49" i="5"/>
  <c r="L49" i="5"/>
  <c r="K49" i="5"/>
  <c r="J49" i="5"/>
  <c r="I49" i="5"/>
  <c r="H49" i="5"/>
  <c r="G49" i="5"/>
  <c r="F49" i="5"/>
  <c r="E49" i="5"/>
  <c r="D49" i="5"/>
  <c r="C49" i="5"/>
  <c r="B49" i="5"/>
  <c r="R48" i="5"/>
  <c r="Q48" i="5"/>
  <c r="P48" i="5"/>
  <c r="O48" i="5"/>
  <c r="N48" i="5"/>
  <c r="M48" i="5"/>
  <c r="L48" i="5"/>
  <c r="K48" i="5"/>
  <c r="J48" i="5"/>
  <c r="I48" i="5"/>
  <c r="H48" i="5"/>
  <c r="G48" i="5"/>
  <c r="F48" i="5"/>
  <c r="E48" i="5"/>
  <c r="D48" i="5"/>
  <c r="C48" i="5"/>
  <c r="B48" i="5"/>
  <c r="R47" i="5"/>
  <c r="Q47" i="5"/>
  <c r="P47" i="5"/>
  <c r="O47" i="5"/>
  <c r="N47" i="5"/>
  <c r="M47" i="5"/>
  <c r="L47" i="5"/>
  <c r="K47" i="5"/>
  <c r="J47" i="5"/>
  <c r="I47" i="5"/>
  <c r="H47" i="5"/>
  <c r="G47" i="5"/>
  <c r="F47" i="5"/>
  <c r="E47" i="5"/>
  <c r="D47" i="5"/>
  <c r="C47" i="5"/>
  <c r="B47" i="5"/>
  <c r="R46" i="5"/>
  <c r="Q46" i="5"/>
  <c r="P46" i="5"/>
  <c r="O46" i="5"/>
  <c r="N46" i="5"/>
  <c r="M46" i="5"/>
  <c r="L46" i="5"/>
  <c r="K46" i="5"/>
  <c r="J46" i="5"/>
  <c r="I46" i="5"/>
  <c r="H46" i="5"/>
  <c r="G46" i="5"/>
  <c r="F46" i="5"/>
  <c r="E46" i="5"/>
  <c r="D46" i="5"/>
  <c r="C46" i="5"/>
  <c r="B46" i="5"/>
  <c r="R45" i="5"/>
  <c r="Q45" i="5"/>
  <c r="P45" i="5"/>
  <c r="O45" i="5"/>
  <c r="N45" i="5"/>
  <c r="M45" i="5"/>
  <c r="L45" i="5"/>
  <c r="K45" i="5"/>
  <c r="J45" i="5"/>
  <c r="I45" i="5"/>
  <c r="H45" i="5"/>
  <c r="G45" i="5"/>
  <c r="F45" i="5"/>
  <c r="E45" i="5"/>
  <c r="D45" i="5"/>
  <c r="C45" i="5"/>
  <c r="B45" i="5"/>
  <c r="R44" i="5"/>
  <c r="Q44" i="5"/>
  <c r="P44" i="5"/>
  <c r="O44" i="5"/>
  <c r="N44" i="5"/>
  <c r="M44" i="5"/>
  <c r="L44" i="5"/>
  <c r="K44" i="5"/>
  <c r="J44" i="5"/>
  <c r="I44" i="5"/>
  <c r="H44" i="5"/>
  <c r="G44" i="5"/>
  <c r="F44" i="5"/>
  <c r="E44" i="5"/>
  <c r="D44" i="5"/>
  <c r="C44" i="5"/>
  <c r="B44" i="5"/>
  <c r="R43" i="5"/>
  <c r="Q43" i="5"/>
  <c r="P43" i="5"/>
  <c r="O43" i="5"/>
  <c r="N43" i="5"/>
  <c r="M43" i="5"/>
  <c r="L43" i="5"/>
  <c r="K43" i="5"/>
  <c r="J43" i="5"/>
  <c r="I43" i="5"/>
  <c r="H43" i="5"/>
  <c r="G43" i="5"/>
  <c r="F43" i="5"/>
  <c r="E43" i="5"/>
  <c r="D43" i="5"/>
  <c r="C43" i="5"/>
  <c r="B43" i="5"/>
  <c r="R42" i="5"/>
  <c r="Q42" i="5"/>
  <c r="P42" i="5"/>
  <c r="O42" i="5"/>
  <c r="N42" i="5"/>
  <c r="M42" i="5"/>
  <c r="L42" i="5"/>
  <c r="K42" i="5"/>
  <c r="J42" i="5"/>
  <c r="I42" i="5"/>
  <c r="H42" i="5"/>
  <c r="G42" i="5"/>
  <c r="F42" i="5"/>
  <c r="E42" i="5"/>
  <c r="D42" i="5"/>
  <c r="C42" i="5"/>
  <c r="B42" i="5"/>
  <c r="R41" i="5"/>
  <c r="Q41" i="5"/>
  <c r="P41" i="5"/>
  <c r="O41" i="5"/>
  <c r="N41" i="5"/>
  <c r="M41" i="5"/>
  <c r="L41" i="5"/>
  <c r="K41" i="5"/>
  <c r="J41" i="5"/>
  <c r="I41" i="5"/>
  <c r="H41" i="5"/>
  <c r="G41" i="5"/>
  <c r="F41" i="5"/>
  <c r="E41" i="5"/>
  <c r="D41" i="5"/>
  <c r="C41" i="5"/>
  <c r="B41" i="5"/>
  <c r="R40" i="5"/>
  <c r="Q40" i="5"/>
  <c r="P40" i="5"/>
  <c r="O40" i="5"/>
  <c r="N40" i="5"/>
  <c r="M40" i="5"/>
  <c r="L40" i="5"/>
  <c r="K40" i="5"/>
  <c r="J40" i="5"/>
  <c r="I40" i="5"/>
  <c r="H40" i="5"/>
  <c r="G40" i="5"/>
  <c r="F40" i="5"/>
  <c r="E40" i="5"/>
  <c r="D40" i="5"/>
  <c r="C40" i="5"/>
  <c r="B40" i="5"/>
  <c r="R39" i="5"/>
  <c r="Q39" i="5"/>
  <c r="P39" i="5"/>
  <c r="O39" i="5"/>
  <c r="N39" i="5"/>
  <c r="M39" i="5"/>
  <c r="L39" i="5"/>
  <c r="K39" i="5"/>
  <c r="J39" i="5"/>
  <c r="I39" i="5"/>
  <c r="H39" i="5"/>
  <c r="G39" i="5"/>
  <c r="F39" i="5"/>
  <c r="E39" i="5"/>
  <c r="D39" i="5"/>
  <c r="C39" i="5"/>
  <c r="B39" i="5"/>
  <c r="R38" i="5"/>
  <c r="Q38" i="5"/>
  <c r="P38" i="5"/>
  <c r="O38" i="5"/>
  <c r="N38" i="5"/>
  <c r="M38" i="5"/>
  <c r="L38" i="5"/>
  <c r="K38" i="5"/>
  <c r="J38" i="5"/>
  <c r="I38" i="5"/>
  <c r="H38" i="5"/>
  <c r="G38" i="5"/>
  <c r="F38" i="5"/>
  <c r="E38" i="5"/>
  <c r="D38" i="5"/>
  <c r="C38" i="5"/>
  <c r="B38" i="5"/>
  <c r="R37" i="5"/>
  <c r="Q37" i="5"/>
  <c r="P37" i="5"/>
  <c r="O37" i="5"/>
  <c r="N37" i="5"/>
  <c r="M37" i="5"/>
  <c r="L37" i="5"/>
  <c r="K37" i="5"/>
  <c r="J37" i="5"/>
  <c r="I37" i="5"/>
  <c r="H37" i="5"/>
  <c r="G37" i="5"/>
  <c r="F37" i="5"/>
  <c r="E37" i="5"/>
  <c r="D37" i="5"/>
  <c r="C37" i="5"/>
  <c r="B37" i="5"/>
  <c r="R36" i="5"/>
  <c r="Q36" i="5"/>
  <c r="P36" i="5"/>
  <c r="O36" i="5"/>
  <c r="N36" i="5"/>
  <c r="M36" i="5"/>
  <c r="L36" i="5"/>
  <c r="K36" i="5"/>
  <c r="J36" i="5"/>
  <c r="I36" i="5"/>
  <c r="H36" i="5"/>
  <c r="G36" i="5"/>
  <c r="F36" i="5"/>
  <c r="E36" i="5"/>
  <c r="D36" i="5"/>
  <c r="C36" i="5"/>
  <c r="B36" i="5"/>
  <c r="R35" i="5"/>
  <c r="Q35" i="5"/>
  <c r="P35" i="5"/>
  <c r="O35" i="5"/>
  <c r="N35" i="5"/>
  <c r="M35" i="5"/>
  <c r="L35" i="5"/>
  <c r="K35" i="5"/>
  <c r="J35" i="5"/>
  <c r="I35" i="5"/>
  <c r="H35" i="5"/>
  <c r="G35" i="5"/>
  <c r="F35" i="5"/>
  <c r="E35" i="5"/>
  <c r="D35" i="5"/>
  <c r="C35" i="5"/>
  <c r="B35" i="5"/>
  <c r="R34" i="5"/>
  <c r="Q34" i="5"/>
  <c r="P34" i="5"/>
  <c r="O34" i="5"/>
  <c r="N34" i="5"/>
  <c r="M34" i="5"/>
  <c r="L34" i="5"/>
  <c r="K34" i="5"/>
  <c r="J34" i="5"/>
  <c r="I34" i="5"/>
  <c r="H34" i="5"/>
  <c r="G34" i="5"/>
  <c r="F34" i="5"/>
  <c r="E34" i="5"/>
  <c r="D34" i="5"/>
  <c r="C34" i="5"/>
  <c r="B34" i="5"/>
  <c r="R33" i="5"/>
  <c r="Q33" i="5"/>
  <c r="P33" i="5"/>
  <c r="O33" i="5"/>
  <c r="N33" i="5"/>
  <c r="M33" i="5"/>
  <c r="L33" i="5"/>
  <c r="K33" i="5"/>
  <c r="J33" i="5"/>
  <c r="I33" i="5"/>
  <c r="H33" i="5"/>
  <c r="G33" i="5"/>
  <c r="F33" i="5"/>
  <c r="E33" i="5"/>
  <c r="D33" i="5"/>
  <c r="C33" i="5"/>
  <c r="B33" i="5"/>
  <c r="R32" i="5"/>
  <c r="Q32" i="5"/>
  <c r="P32" i="5"/>
  <c r="O32" i="5"/>
  <c r="N32" i="5"/>
  <c r="M32" i="5"/>
  <c r="L32" i="5"/>
  <c r="K32" i="5"/>
  <c r="J32" i="5"/>
  <c r="I32" i="5"/>
  <c r="H32" i="5"/>
  <c r="G32" i="5"/>
  <c r="F32" i="5"/>
  <c r="E32" i="5"/>
  <c r="D32" i="5"/>
  <c r="C32" i="5"/>
  <c r="B32" i="5"/>
  <c r="R31" i="5"/>
  <c r="Q31" i="5"/>
  <c r="P31" i="5"/>
  <c r="O31" i="5"/>
  <c r="N31" i="5"/>
  <c r="M31" i="5"/>
  <c r="L31" i="5"/>
  <c r="K31" i="5"/>
  <c r="J31" i="5"/>
  <c r="I31" i="5"/>
  <c r="H31" i="5"/>
  <c r="G31" i="5"/>
  <c r="F31" i="5"/>
  <c r="E31" i="5"/>
  <c r="D31" i="5"/>
  <c r="C31" i="5"/>
  <c r="B31" i="5"/>
  <c r="R30" i="5"/>
  <c r="Q30" i="5"/>
  <c r="P30" i="5"/>
  <c r="O30" i="5"/>
  <c r="N30" i="5"/>
  <c r="M30" i="5"/>
  <c r="L30" i="5"/>
  <c r="K30" i="5"/>
  <c r="J30" i="5"/>
  <c r="I30" i="5"/>
  <c r="H30" i="5"/>
  <c r="G30" i="5"/>
  <c r="F30" i="5"/>
  <c r="E30" i="5"/>
  <c r="D30" i="5"/>
  <c r="C30" i="5"/>
  <c r="B30" i="5"/>
  <c r="R29" i="5"/>
  <c r="Q29" i="5"/>
  <c r="P29" i="5"/>
  <c r="O29" i="5"/>
  <c r="N29" i="5"/>
  <c r="M29" i="5"/>
  <c r="L29" i="5"/>
  <c r="K29" i="5"/>
  <c r="J29" i="5"/>
  <c r="I29" i="5"/>
  <c r="H29" i="5"/>
  <c r="G29" i="5"/>
  <c r="F29" i="5"/>
  <c r="E29" i="5"/>
  <c r="D29" i="5"/>
  <c r="C29" i="5"/>
  <c r="B29" i="5"/>
  <c r="R28" i="5"/>
  <c r="Q28" i="5"/>
  <c r="P28" i="5"/>
  <c r="O28" i="5"/>
  <c r="N28" i="5"/>
  <c r="M28" i="5"/>
  <c r="L28" i="5"/>
  <c r="K28" i="5"/>
  <c r="J28" i="5"/>
  <c r="I28" i="5"/>
  <c r="H28" i="5"/>
  <c r="G28" i="5"/>
  <c r="F28" i="5"/>
  <c r="E28" i="5"/>
  <c r="D28" i="5"/>
  <c r="C28" i="5"/>
  <c r="B28" i="5"/>
  <c r="R27" i="5"/>
  <c r="Q27" i="5"/>
  <c r="P27" i="5"/>
  <c r="O27" i="5"/>
  <c r="N27" i="5"/>
  <c r="M27" i="5"/>
  <c r="L27" i="5"/>
  <c r="K27" i="5"/>
  <c r="J27" i="5"/>
  <c r="I27" i="5"/>
  <c r="H27" i="5"/>
  <c r="G27" i="5"/>
  <c r="F27" i="5"/>
  <c r="E27" i="5"/>
  <c r="D27" i="5"/>
  <c r="C27" i="5"/>
  <c r="B27" i="5"/>
  <c r="R26" i="5"/>
  <c r="Q26" i="5"/>
  <c r="P26" i="5"/>
  <c r="O26" i="5"/>
  <c r="N26" i="5"/>
  <c r="M26" i="5"/>
  <c r="L26" i="5"/>
  <c r="K26" i="5"/>
  <c r="J26" i="5"/>
  <c r="I26" i="5"/>
  <c r="H26" i="5"/>
  <c r="G26" i="5"/>
  <c r="F26" i="5"/>
  <c r="E26" i="5"/>
  <c r="D26" i="5"/>
  <c r="C26" i="5"/>
  <c r="B26" i="5"/>
  <c r="R25" i="5"/>
  <c r="Q25" i="5"/>
  <c r="P25" i="5"/>
  <c r="O25" i="5"/>
  <c r="N25" i="5"/>
  <c r="M25" i="5"/>
  <c r="L25" i="5"/>
  <c r="K25" i="5"/>
  <c r="J25" i="5"/>
  <c r="I25" i="5"/>
  <c r="H25" i="5"/>
  <c r="G25" i="5"/>
  <c r="F25" i="5"/>
  <c r="E25" i="5"/>
  <c r="D25" i="5"/>
  <c r="C25" i="5"/>
  <c r="B25" i="5"/>
  <c r="R24" i="5"/>
  <c r="Q24" i="5"/>
  <c r="P24" i="5"/>
  <c r="O24" i="5"/>
  <c r="N24" i="5"/>
  <c r="M24" i="5"/>
  <c r="L24" i="5"/>
  <c r="K24" i="5"/>
  <c r="J24" i="5"/>
  <c r="I24" i="5"/>
  <c r="H24" i="5"/>
  <c r="G24" i="5"/>
  <c r="F24" i="5"/>
  <c r="E24" i="5"/>
  <c r="D24" i="5"/>
  <c r="C24" i="5"/>
  <c r="B24" i="5"/>
  <c r="R23" i="5"/>
  <c r="Q23" i="5"/>
  <c r="P23" i="5"/>
  <c r="O23" i="5"/>
  <c r="N23" i="5"/>
  <c r="M23" i="5"/>
  <c r="L23" i="5"/>
  <c r="K23" i="5"/>
  <c r="J23" i="5"/>
  <c r="I23" i="5"/>
  <c r="H23" i="5"/>
  <c r="G23" i="5"/>
  <c r="F23" i="5"/>
  <c r="E23" i="5"/>
  <c r="D23" i="5"/>
  <c r="C23" i="5"/>
  <c r="B23" i="5"/>
  <c r="R22" i="5"/>
  <c r="Q22" i="5"/>
  <c r="P22" i="5"/>
  <c r="O22" i="5"/>
  <c r="N22" i="5"/>
  <c r="M22" i="5"/>
  <c r="L22" i="5"/>
  <c r="K22" i="5"/>
  <c r="J22" i="5"/>
  <c r="I22" i="5"/>
  <c r="H22" i="5"/>
  <c r="G22" i="5"/>
  <c r="F22" i="5"/>
  <c r="E22" i="5"/>
  <c r="D22" i="5"/>
  <c r="C22" i="5"/>
  <c r="B22" i="5"/>
  <c r="R21" i="5"/>
  <c r="Q21" i="5"/>
  <c r="P21" i="5"/>
  <c r="O21" i="5"/>
  <c r="N21" i="5"/>
  <c r="M21" i="5"/>
  <c r="L21" i="5"/>
  <c r="K21" i="5"/>
  <c r="J21" i="5"/>
  <c r="I21" i="5"/>
  <c r="H21" i="5"/>
  <c r="G21" i="5"/>
  <c r="F21" i="5"/>
  <c r="E21" i="5"/>
  <c r="D21" i="5"/>
  <c r="C21" i="5"/>
  <c r="B21" i="5"/>
  <c r="R20" i="5"/>
  <c r="Q20" i="5"/>
  <c r="P20" i="5"/>
  <c r="O20" i="5"/>
  <c r="N20" i="5"/>
  <c r="M20" i="5"/>
  <c r="L20" i="5"/>
  <c r="K20" i="5"/>
  <c r="J20" i="5"/>
  <c r="I20" i="5"/>
  <c r="H20" i="5"/>
  <c r="G20" i="5"/>
  <c r="F20" i="5"/>
  <c r="E20" i="5"/>
  <c r="D20" i="5"/>
  <c r="C20" i="5"/>
  <c r="B20" i="5"/>
  <c r="R19" i="5"/>
  <c r="Q19" i="5"/>
  <c r="P19" i="5"/>
  <c r="O19" i="5"/>
  <c r="N19" i="5"/>
  <c r="M19" i="5"/>
  <c r="L19" i="5"/>
  <c r="K19" i="5"/>
  <c r="J19" i="5"/>
  <c r="I19" i="5"/>
  <c r="H19" i="5"/>
  <c r="G19" i="5"/>
  <c r="F19" i="5"/>
  <c r="E19" i="5"/>
  <c r="D19" i="5"/>
  <c r="C19" i="5"/>
  <c r="B19" i="5"/>
  <c r="R18" i="5"/>
  <c r="Q18" i="5"/>
  <c r="P18" i="5"/>
  <c r="O18" i="5"/>
  <c r="N18" i="5"/>
  <c r="M18" i="5"/>
  <c r="L18" i="5"/>
  <c r="K18" i="5"/>
  <c r="J18" i="5"/>
  <c r="I18" i="5"/>
  <c r="H18" i="5"/>
  <c r="G18" i="5"/>
  <c r="F18" i="5"/>
  <c r="E18" i="5"/>
  <c r="D18" i="5"/>
  <c r="C18" i="5"/>
  <c r="B18" i="5"/>
  <c r="R17" i="5"/>
  <c r="Q17" i="5"/>
  <c r="P17" i="5"/>
  <c r="O17" i="5"/>
  <c r="N17" i="5"/>
  <c r="M17" i="5"/>
  <c r="L17" i="5"/>
  <c r="K17" i="5"/>
  <c r="J17" i="5"/>
  <c r="I17" i="5"/>
  <c r="H17" i="5"/>
  <c r="G17" i="5"/>
  <c r="F17" i="5"/>
  <c r="E17" i="5"/>
  <c r="D17" i="5"/>
  <c r="C17" i="5"/>
  <c r="B17" i="5"/>
  <c r="R16" i="5"/>
  <c r="Q16" i="5"/>
  <c r="P16" i="5"/>
  <c r="O16" i="5"/>
  <c r="N16" i="5"/>
  <c r="M16" i="5"/>
  <c r="L16" i="5"/>
  <c r="K16" i="5"/>
  <c r="J16" i="5"/>
  <c r="I16" i="5"/>
  <c r="H16" i="5"/>
  <c r="G16" i="5"/>
  <c r="F16" i="5"/>
  <c r="E16" i="5"/>
  <c r="D16" i="5"/>
  <c r="C16" i="5"/>
  <c r="B16" i="5"/>
  <c r="R15" i="5"/>
  <c r="Q15" i="5"/>
  <c r="P15" i="5"/>
  <c r="O15" i="5"/>
  <c r="N15" i="5"/>
  <c r="M15" i="5"/>
  <c r="L15" i="5"/>
  <c r="K15" i="5"/>
  <c r="J15" i="5"/>
  <c r="I15" i="5"/>
  <c r="H15" i="5"/>
  <c r="G15" i="5"/>
  <c r="F15" i="5"/>
  <c r="E15" i="5"/>
  <c r="D15" i="5"/>
  <c r="C15" i="5"/>
  <c r="B15" i="5"/>
  <c r="R14" i="5"/>
  <c r="Q14" i="5"/>
  <c r="P14" i="5"/>
  <c r="O14" i="5"/>
  <c r="N14" i="5"/>
  <c r="M14" i="5"/>
  <c r="L14" i="5"/>
  <c r="K14" i="5"/>
  <c r="J14" i="5"/>
  <c r="I14" i="5"/>
  <c r="H14" i="5"/>
  <c r="G14" i="5"/>
  <c r="F14" i="5"/>
  <c r="E14" i="5"/>
  <c r="D14" i="5"/>
  <c r="C14" i="5"/>
  <c r="B14" i="5"/>
  <c r="R13" i="5"/>
  <c r="Q13" i="5"/>
  <c r="P13" i="5"/>
  <c r="O13" i="5"/>
  <c r="N13" i="5"/>
  <c r="M13" i="5"/>
  <c r="L13" i="5"/>
  <c r="K13" i="5"/>
  <c r="J13" i="5"/>
  <c r="I13" i="5"/>
  <c r="H13" i="5"/>
  <c r="G13" i="5"/>
  <c r="F13" i="5"/>
  <c r="E13" i="5"/>
  <c r="D13" i="5"/>
  <c r="C13" i="5"/>
  <c r="B13" i="5"/>
  <c r="R12" i="5"/>
  <c r="Q12" i="5"/>
  <c r="P12" i="5"/>
  <c r="O12" i="5"/>
  <c r="N12" i="5"/>
  <c r="M12" i="5"/>
  <c r="L12" i="5"/>
  <c r="K12" i="5"/>
  <c r="J12" i="5"/>
  <c r="I12" i="5"/>
  <c r="H12" i="5"/>
  <c r="G12" i="5"/>
  <c r="F12" i="5"/>
  <c r="E12" i="5"/>
  <c r="D12" i="5"/>
  <c r="C12" i="5"/>
  <c r="B12" i="5"/>
  <c r="R11" i="5"/>
  <c r="Q11" i="5"/>
  <c r="P11" i="5"/>
  <c r="O11" i="5"/>
  <c r="N11" i="5"/>
  <c r="M11" i="5"/>
  <c r="L11" i="5"/>
  <c r="K11" i="5"/>
  <c r="J11" i="5"/>
  <c r="I11" i="5"/>
  <c r="H11" i="5"/>
  <c r="G11" i="5"/>
  <c r="F11" i="5"/>
  <c r="E11" i="5"/>
  <c r="D11" i="5"/>
  <c r="C11" i="5"/>
  <c r="B11" i="5"/>
  <c r="R10" i="5"/>
  <c r="Q10" i="5"/>
  <c r="P10" i="5"/>
  <c r="O10" i="5"/>
  <c r="N10" i="5"/>
  <c r="M10" i="5"/>
  <c r="L10" i="5"/>
  <c r="K10" i="5"/>
  <c r="J10" i="5"/>
  <c r="I10" i="5"/>
  <c r="H10" i="5"/>
  <c r="G10" i="5"/>
  <c r="F10" i="5"/>
  <c r="E10" i="5"/>
  <c r="D10" i="5"/>
  <c r="C10" i="5"/>
  <c r="B10" i="5"/>
  <c r="R9" i="5"/>
  <c r="Q9" i="5"/>
  <c r="P9" i="5"/>
  <c r="O9" i="5"/>
  <c r="N9" i="5"/>
  <c r="M9" i="5"/>
  <c r="L9" i="5"/>
  <c r="K9" i="5"/>
  <c r="J9" i="5"/>
  <c r="I9" i="5"/>
  <c r="H9" i="5"/>
  <c r="G9" i="5"/>
  <c r="F9" i="5"/>
  <c r="E9" i="5"/>
  <c r="D9" i="5"/>
  <c r="C9" i="5"/>
  <c r="B9" i="5"/>
  <c r="R8" i="5"/>
  <c r="Q8" i="5"/>
  <c r="P8" i="5"/>
  <c r="O8" i="5"/>
  <c r="N8" i="5"/>
  <c r="M8" i="5"/>
  <c r="L8" i="5"/>
  <c r="K8" i="5"/>
  <c r="J8" i="5"/>
  <c r="I8" i="5"/>
  <c r="H8" i="5"/>
  <c r="G8" i="5"/>
  <c r="F8" i="5"/>
  <c r="E8" i="5"/>
  <c r="D8" i="5"/>
  <c r="C8" i="5"/>
  <c r="B8" i="5"/>
  <c r="R7" i="5"/>
  <c r="Q7" i="5"/>
  <c r="P7" i="5"/>
  <c r="O7" i="5"/>
  <c r="N7" i="5"/>
  <c r="M7" i="5"/>
  <c r="L7" i="5"/>
  <c r="K7" i="5"/>
  <c r="J7" i="5"/>
  <c r="I7" i="5"/>
  <c r="H7" i="5"/>
  <c r="G7" i="5"/>
  <c r="F7" i="5"/>
  <c r="E7" i="5"/>
  <c r="D7" i="5"/>
  <c r="C7" i="5"/>
  <c r="B7" i="5"/>
  <c r="R6" i="5"/>
  <c r="Q6" i="5"/>
  <c r="P6" i="5"/>
  <c r="O6" i="5"/>
  <c r="N6" i="5"/>
  <c r="M6" i="5"/>
  <c r="L6" i="5"/>
  <c r="K6" i="5"/>
  <c r="J6" i="5"/>
  <c r="I6" i="5"/>
  <c r="H6" i="5"/>
  <c r="G6" i="5"/>
  <c r="F6" i="5"/>
  <c r="E6" i="5"/>
  <c r="D6" i="5"/>
  <c r="C6" i="5"/>
  <c r="B6" i="5"/>
  <c r="R5" i="5"/>
  <c r="Q5" i="5"/>
  <c r="P5" i="5"/>
  <c r="O5" i="5"/>
  <c r="N5" i="5"/>
  <c r="M5" i="5"/>
  <c r="L5" i="5"/>
  <c r="K5" i="5"/>
  <c r="J5" i="5"/>
  <c r="I5" i="5"/>
  <c r="H5" i="5"/>
  <c r="G5" i="5"/>
  <c r="F5" i="5"/>
  <c r="E5" i="5"/>
  <c r="D5" i="5"/>
  <c r="C5" i="5"/>
  <c r="B5" i="5"/>
  <c r="R4" i="5"/>
  <c r="Q4" i="5"/>
  <c r="P4" i="5"/>
  <c r="O4" i="5"/>
  <c r="N4" i="5"/>
  <c r="M4" i="5"/>
  <c r="L4" i="5"/>
  <c r="K4" i="5"/>
  <c r="J4" i="5"/>
  <c r="I4" i="5"/>
  <c r="H4" i="5"/>
  <c r="G4" i="5"/>
  <c r="F4" i="5"/>
  <c r="E4" i="5"/>
  <c r="D4" i="5"/>
  <c r="C4" i="5"/>
  <c r="B4" i="5"/>
  <c r="R3" i="5"/>
  <c r="Q3" i="5"/>
  <c r="P3" i="5"/>
  <c r="O3" i="5"/>
  <c r="N3" i="5"/>
  <c r="M3" i="5"/>
  <c r="L3" i="5"/>
  <c r="K3" i="5"/>
  <c r="J3" i="5"/>
  <c r="I3" i="5"/>
  <c r="H3" i="5"/>
  <c r="G3" i="5"/>
  <c r="F3" i="5"/>
  <c r="E3" i="5"/>
  <c r="D3" i="5"/>
  <c r="C3" i="5"/>
  <c r="B3" i="5"/>
  <c r="R2" i="5"/>
  <c r="Q2" i="5"/>
  <c r="P2" i="5"/>
  <c r="O2" i="5"/>
  <c r="N2" i="5"/>
  <c r="M2" i="5"/>
  <c r="L2" i="5"/>
  <c r="K2" i="5"/>
  <c r="J2" i="5"/>
  <c r="I2" i="5"/>
  <c r="H2" i="5"/>
  <c r="G2" i="5"/>
  <c r="F2" i="5"/>
  <c r="E2" i="5"/>
  <c r="D2" i="5"/>
  <c r="C2" i="5"/>
  <c r="C3" i="4"/>
  <c r="D3" i="4"/>
  <c r="E3" i="4"/>
  <c r="F3" i="4"/>
  <c r="G3" i="4"/>
  <c r="H3" i="4"/>
  <c r="I3" i="4"/>
  <c r="J3" i="4"/>
  <c r="K3" i="4"/>
  <c r="L3" i="4"/>
  <c r="M3" i="4"/>
  <c r="N3" i="4"/>
  <c r="O3" i="4"/>
  <c r="P3" i="4"/>
  <c r="Q3" i="4"/>
  <c r="R3" i="4"/>
  <c r="C4" i="4"/>
  <c r="D4" i="4"/>
  <c r="E4" i="4"/>
  <c r="F4" i="4"/>
  <c r="G4" i="4"/>
  <c r="H4" i="4"/>
  <c r="I4" i="4"/>
  <c r="J4" i="4"/>
  <c r="K4" i="4"/>
  <c r="L4" i="4"/>
  <c r="M4" i="4"/>
  <c r="N4" i="4"/>
  <c r="O4" i="4"/>
  <c r="P4" i="4"/>
  <c r="Q4" i="4"/>
  <c r="R4" i="4"/>
  <c r="C5" i="4"/>
  <c r="D5" i="4"/>
  <c r="E5" i="4"/>
  <c r="F5" i="4"/>
  <c r="G5" i="4"/>
  <c r="H5" i="4"/>
  <c r="I5" i="4"/>
  <c r="J5" i="4"/>
  <c r="K5" i="4"/>
  <c r="L5" i="4"/>
  <c r="M5" i="4"/>
  <c r="N5" i="4"/>
  <c r="O5" i="4"/>
  <c r="P5" i="4"/>
  <c r="Q5" i="4"/>
  <c r="R5" i="4"/>
  <c r="C6" i="4"/>
  <c r="D6" i="4"/>
  <c r="E6" i="4"/>
  <c r="F6" i="4"/>
  <c r="G6" i="4"/>
  <c r="H6" i="4"/>
  <c r="I6" i="4"/>
  <c r="J6" i="4"/>
  <c r="K6" i="4"/>
  <c r="L6" i="4"/>
  <c r="M6" i="4"/>
  <c r="N6" i="4"/>
  <c r="O6" i="4"/>
  <c r="P6" i="4"/>
  <c r="Q6" i="4"/>
  <c r="R6" i="4"/>
  <c r="C7" i="4"/>
  <c r="D7" i="4"/>
  <c r="E7" i="4"/>
  <c r="F7" i="4"/>
  <c r="G7" i="4"/>
  <c r="H7" i="4"/>
  <c r="I7" i="4"/>
  <c r="J7" i="4"/>
  <c r="K7" i="4"/>
  <c r="L7" i="4"/>
  <c r="M7" i="4"/>
  <c r="N7" i="4"/>
  <c r="O7" i="4"/>
  <c r="P7" i="4"/>
  <c r="Q7" i="4"/>
  <c r="R7" i="4"/>
  <c r="C8" i="4"/>
  <c r="D8" i="4"/>
  <c r="E8" i="4"/>
  <c r="F8" i="4"/>
  <c r="G8" i="4"/>
  <c r="H8" i="4"/>
  <c r="I8" i="4"/>
  <c r="J8" i="4"/>
  <c r="K8" i="4"/>
  <c r="L8" i="4"/>
  <c r="M8" i="4"/>
  <c r="N8" i="4"/>
  <c r="O8" i="4"/>
  <c r="P8" i="4"/>
  <c r="Q8" i="4"/>
  <c r="R8" i="4"/>
  <c r="C9" i="4"/>
  <c r="D9" i="4"/>
  <c r="E9" i="4"/>
  <c r="F9" i="4"/>
  <c r="G9" i="4"/>
  <c r="H9" i="4"/>
  <c r="I9" i="4"/>
  <c r="J9" i="4"/>
  <c r="K9" i="4"/>
  <c r="L9" i="4"/>
  <c r="M9" i="4"/>
  <c r="N9" i="4"/>
  <c r="O9" i="4"/>
  <c r="P9" i="4"/>
  <c r="Q9" i="4"/>
  <c r="R9" i="4"/>
  <c r="C10" i="4"/>
  <c r="D10" i="4"/>
  <c r="E10" i="4"/>
  <c r="F10" i="4"/>
  <c r="G10" i="4"/>
  <c r="H10" i="4"/>
  <c r="I10" i="4"/>
  <c r="J10" i="4"/>
  <c r="K10" i="4"/>
  <c r="L10" i="4"/>
  <c r="M10" i="4"/>
  <c r="N10" i="4"/>
  <c r="O10" i="4"/>
  <c r="P10" i="4"/>
  <c r="Q10" i="4"/>
  <c r="R10" i="4"/>
  <c r="C11" i="4"/>
  <c r="D11" i="4"/>
  <c r="E11" i="4"/>
  <c r="F11" i="4"/>
  <c r="G11" i="4"/>
  <c r="H11" i="4"/>
  <c r="I11" i="4"/>
  <c r="J11" i="4"/>
  <c r="K11" i="4"/>
  <c r="L11" i="4"/>
  <c r="M11" i="4"/>
  <c r="N11" i="4"/>
  <c r="O11" i="4"/>
  <c r="P11" i="4"/>
  <c r="Q11" i="4"/>
  <c r="R11" i="4"/>
  <c r="C12" i="4"/>
  <c r="D12" i="4"/>
  <c r="E12" i="4"/>
  <c r="F12" i="4"/>
  <c r="G12" i="4"/>
  <c r="H12" i="4"/>
  <c r="I12" i="4"/>
  <c r="J12" i="4"/>
  <c r="K12" i="4"/>
  <c r="L12" i="4"/>
  <c r="M12" i="4"/>
  <c r="N12" i="4"/>
  <c r="O12" i="4"/>
  <c r="P12" i="4"/>
  <c r="Q12" i="4"/>
  <c r="R12" i="4"/>
  <c r="C13" i="4"/>
  <c r="D13" i="4"/>
  <c r="E13" i="4"/>
  <c r="F13" i="4"/>
  <c r="G13" i="4"/>
  <c r="H13" i="4"/>
  <c r="I13" i="4"/>
  <c r="J13" i="4"/>
  <c r="K13" i="4"/>
  <c r="L13" i="4"/>
  <c r="M13" i="4"/>
  <c r="N13" i="4"/>
  <c r="O13" i="4"/>
  <c r="P13" i="4"/>
  <c r="Q13" i="4"/>
  <c r="R13" i="4"/>
  <c r="C14" i="4"/>
  <c r="D14" i="4"/>
  <c r="E14" i="4"/>
  <c r="F14" i="4"/>
  <c r="G14" i="4"/>
  <c r="H14" i="4"/>
  <c r="I14" i="4"/>
  <c r="J14" i="4"/>
  <c r="K14" i="4"/>
  <c r="L14" i="4"/>
  <c r="M14" i="4"/>
  <c r="N14" i="4"/>
  <c r="O14" i="4"/>
  <c r="P14" i="4"/>
  <c r="Q14" i="4"/>
  <c r="R14" i="4"/>
  <c r="C15" i="4"/>
  <c r="D15" i="4"/>
  <c r="E15" i="4"/>
  <c r="F15" i="4"/>
  <c r="G15" i="4"/>
  <c r="H15" i="4"/>
  <c r="I15" i="4"/>
  <c r="J15" i="4"/>
  <c r="K15" i="4"/>
  <c r="L15" i="4"/>
  <c r="M15" i="4"/>
  <c r="N15" i="4"/>
  <c r="O15" i="4"/>
  <c r="P15" i="4"/>
  <c r="Q15" i="4"/>
  <c r="R15" i="4"/>
  <c r="C16" i="4"/>
  <c r="D16" i="4"/>
  <c r="E16" i="4"/>
  <c r="F16" i="4"/>
  <c r="G16" i="4"/>
  <c r="H16" i="4"/>
  <c r="I16" i="4"/>
  <c r="J16" i="4"/>
  <c r="K16" i="4"/>
  <c r="L16" i="4"/>
  <c r="M16" i="4"/>
  <c r="N16" i="4"/>
  <c r="O16" i="4"/>
  <c r="P16" i="4"/>
  <c r="Q16" i="4"/>
  <c r="R16" i="4"/>
  <c r="C17" i="4"/>
  <c r="D17" i="4"/>
  <c r="E17" i="4"/>
  <c r="F17" i="4"/>
  <c r="G17" i="4"/>
  <c r="H17" i="4"/>
  <c r="I17" i="4"/>
  <c r="J17" i="4"/>
  <c r="K17" i="4"/>
  <c r="L17" i="4"/>
  <c r="M17" i="4"/>
  <c r="N17" i="4"/>
  <c r="O17" i="4"/>
  <c r="P17" i="4"/>
  <c r="Q17" i="4"/>
  <c r="R17" i="4"/>
  <c r="C18" i="4"/>
  <c r="D18" i="4"/>
  <c r="E18" i="4"/>
  <c r="F18" i="4"/>
  <c r="G18" i="4"/>
  <c r="H18" i="4"/>
  <c r="I18" i="4"/>
  <c r="J18" i="4"/>
  <c r="K18" i="4"/>
  <c r="L18" i="4"/>
  <c r="M18" i="4"/>
  <c r="N18" i="4"/>
  <c r="O18" i="4"/>
  <c r="P18" i="4"/>
  <c r="Q18" i="4"/>
  <c r="R18" i="4"/>
  <c r="C19" i="4"/>
  <c r="D19" i="4"/>
  <c r="E19" i="4"/>
  <c r="F19" i="4"/>
  <c r="G19" i="4"/>
  <c r="H19" i="4"/>
  <c r="I19" i="4"/>
  <c r="J19" i="4"/>
  <c r="K19" i="4"/>
  <c r="L19" i="4"/>
  <c r="M19" i="4"/>
  <c r="N19" i="4"/>
  <c r="O19" i="4"/>
  <c r="P19" i="4"/>
  <c r="Q19" i="4"/>
  <c r="R19" i="4"/>
  <c r="C20" i="4"/>
  <c r="D20" i="4"/>
  <c r="E20" i="4"/>
  <c r="F20" i="4"/>
  <c r="G20" i="4"/>
  <c r="H20" i="4"/>
  <c r="I20" i="4"/>
  <c r="J20" i="4"/>
  <c r="K20" i="4"/>
  <c r="L20" i="4"/>
  <c r="M20" i="4"/>
  <c r="N20" i="4"/>
  <c r="O20" i="4"/>
  <c r="P20" i="4"/>
  <c r="Q20" i="4"/>
  <c r="R20" i="4"/>
  <c r="C21" i="4"/>
  <c r="D21" i="4"/>
  <c r="E21" i="4"/>
  <c r="F21" i="4"/>
  <c r="G21" i="4"/>
  <c r="H21" i="4"/>
  <c r="I21" i="4"/>
  <c r="J21" i="4"/>
  <c r="K21" i="4"/>
  <c r="L21" i="4"/>
  <c r="M21" i="4"/>
  <c r="N21" i="4"/>
  <c r="O21" i="4"/>
  <c r="P21" i="4"/>
  <c r="Q21" i="4"/>
  <c r="R21" i="4"/>
  <c r="C22" i="4"/>
  <c r="D22" i="4"/>
  <c r="E22" i="4"/>
  <c r="F22" i="4"/>
  <c r="G22" i="4"/>
  <c r="H22" i="4"/>
  <c r="I22" i="4"/>
  <c r="J22" i="4"/>
  <c r="K22" i="4"/>
  <c r="L22" i="4"/>
  <c r="M22" i="4"/>
  <c r="N22" i="4"/>
  <c r="O22" i="4"/>
  <c r="P22" i="4"/>
  <c r="Q22" i="4"/>
  <c r="R22" i="4"/>
  <c r="C23" i="4"/>
  <c r="D23" i="4"/>
  <c r="E23" i="4"/>
  <c r="F23" i="4"/>
  <c r="G23" i="4"/>
  <c r="H23" i="4"/>
  <c r="I23" i="4"/>
  <c r="J23" i="4"/>
  <c r="K23" i="4"/>
  <c r="L23" i="4"/>
  <c r="M23" i="4"/>
  <c r="N23" i="4"/>
  <c r="O23" i="4"/>
  <c r="P23" i="4"/>
  <c r="Q23" i="4"/>
  <c r="R23" i="4"/>
  <c r="C24" i="4"/>
  <c r="D24" i="4"/>
  <c r="E24" i="4"/>
  <c r="F24" i="4"/>
  <c r="G24" i="4"/>
  <c r="H24" i="4"/>
  <c r="I24" i="4"/>
  <c r="J24" i="4"/>
  <c r="K24" i="4"/>
  <c r="L24" i="4"/>
  <c r="M24" i="4"/>
  <c r="N24" i="4"/>
  <c r="O24" i="4"/>
  <c r="P24" i="4"/>
  <c r="Q24" i="4"/>
  <c r="R24" i="4"/>
  <c r="C25" i="4"/>
  <c r="D25" i="4"/>
  <c r="E25" i="4"/>
  <c r="F25" i="4"/>
  <c r="G25" i="4"/>
  <c r="H25" i="4"/>
  <c r="I25" i="4"/>
  <c r="J25" i="4"/>
  <c r="K25" i="4"/>
  <c r="L25" i="4"/>
  <c r="M25" i="4"/>
  <c r="N25" i="4"/>
  <c r="O25" i="4"/>
  <c r="P25" i="4"/>
  <c r="Q25" i="4"/>
  <c r="R25" i="4"/>
  <c r="C26" i="4"/>
  <c r="D26" i="4"/>
  <c r="E26" i="4"/>
  <c r="F26" i="4"/>
  <c r="G26" i="4"/>
  <c r="H26" i="4"/>
  <c r="I26" i="4"/>
  <c r="J26" i="4"/>
  <c r="K26" i="4"/>
  <c r="L26" i="4"/>
  <c r="M26" i="4"/>
  <c r="N26" i="4"/>
  <c r="O26" i="4"/>
  <c r="P26" i="4"/>
  <c r="Q26" i="4"/>
  <c r="R26" i="4"/>
  <c r="C27" i="4"/>
  <c r="D27" i="4"/>
  <c r="E27" i="4"/>
  <c r="F27" i="4"/>
  <c r="G27" i="4"/>
  <c r="H27" i="4"/>
  <c r="I27" i="4"/>
  <c r="J27" i="4"/>
  <c r="K27" i="4"/>
  <c r="L27" i="4"/>
  <c r="M27" i="4"/>
  <c r="N27" i="4"/>
  <c r="O27" i="4"/>
  <c r="P27" i="4"/>
  <c r="Q27" i="4"/>
  <c r="R27" i="4"/>
  <c r="C28" i="4"/>
  <c r="D28" i="4"/>
  <c r="E28" i="4"/>
  <c r="F28" i="4"/>
  <c r="G28" i="4"/>
  <c r="H28" i="4"/>
  <c r="I28" i="4"/>
  <c r="J28" i="4"/>
  <c r="K28" i="4"/>
  <c r="L28" i="4"/>
  <c r="M28" i="4"/>
  <c r="N28" i="4"/>
  <c r="O28" i="4"/>
  <c r="P28" i="4"/>
  <c r="Q28" i="4"/>
  <c r="R28" i="4"/>
  <c r="C29" i="4"/>
  <c r="D29" i="4"/>
  <c r="E29" i="4"/>
  <c r="F29" i="4"/>
  <c r="G29" i="4"/>
  <c r="H29" i="4"/>
  <c r="I29" i="4"/>
  <c r="J29" i="4"/>
  <c r="K29" i="4"/>
  <c r="L29" i="4"/>
  <c r="M29" i="4"/>
  <c r="N29" i="4"/>
  <c r="O29" i="4"/>
  <c r="P29" i="4"/>
  <c r="Q29" i="4"/>
  <c r="R29" i="4"/>
  <c r="C30" i="4"/>
  <c r="D30" i="4"/>
  <c r="E30" i="4"/>
  <c r="F30" i="4"/>
  <c r="G30" i="4"/>
  <c r="H30" i="4"/>
  <c r="I30" i="4"/>
  <c r="J30" i="4"/>
  <c r="K30" i="4"/>
  <c r="L30" i="4"/>
  <c r="M30" i="4"/>
  <c r="N30" i="4"/>
  <c r="O30" i="4"/>
  <c r="P30" i="4"/>
  <c r="Q30" i="4"/>
  <c r="R30" i="4"/>
  <c r="C31" i="4"/>
  <c r="D31" i="4"/>
  <c r="E31" i="4"/>
  <c r="F31" i="4"/>
  <c r="G31" i="4"/>
  <c r="H31" i="4"/>
  <c r="I31" i="4"/>
  <c r="J31" i="4"/>
  <c r="K31" i="4"/>
  <c r="L31" i="4"/>
  <c r="M31" i="4"/>
  <c r="N31" i="4"/>
  <c r="O31" i="4"/>
  <c r="P31" i="4"/>
  <c r="Q31" i="4"/>
  <c r="R31" i="4"/>
  <c r="C32" i="4"/>
  <c r="D32" i="4"/>
  <c r="E32" i="4"/>
  <c r="F32" i="4"/>
  <c r="G32" i="4"/>
  <c r="H32" i="4"/>
  <c r="I32" i="4"/>
  <c r="J32" i="4"/>
  <c r="K32" i="4"/>
  <c r="L32" i="4"/>
  <c r="M32" i="4"/>
  <c r="N32" i="4"/>
  <c r="O32" i="4"/>
  <c r="P32" i="4"/>
  <c r="Q32" i="4"/>
  <c r="R32" i="4"/>
  <c r="C33" i="4"/>
  <c r="D33" i="4"/>
  <c r="E33" i="4"/>
  <c r="F33" i="4"/>
  <c r="G33" i="4"/>
  <c r="H33" i="4"/>
  <c r="I33" i="4"/>
  <c r="J33" i="4"/>
  <c r="K33" i="4"/>
  <c r="L33" i="4"/>
  <c r="M33" i="4"/>
  <c r="N33" i="4"/>
  <c r="O33" i="4"/>
  <c r="P33" i="4"/>
  <c r="Q33" i="4"/>
  <c r="R33" i="4"/>
  <c r="C34" i="4"/>
  <c r="D34" i="4"/>
  <c r="E34" i="4"/>
  <c r="F34" i="4"/>
  <c r="G34" i="4"/>
  <c r="H34" i="4"/>
  <c r="I34" i="4"/>
  <c r="J34" i="4"/>
  <c r="K34" i="4"/>
  <c r="L34" i="4"/>
  <c r="M34" i="4"/>
  <c r="N34" i="4"/>
  <c r="O34" i="4"/>
  <c r="P34" i="4"/>
  <c r="Q34" i="4"/>
  <c r="R34" i="4"/>
  <c r="C35" i="4"/>
  <c r="D35" i="4"/>
  <c r="E35" i="4"/>
  <c r="F35" i="4"/>
  <c r="G35" i="4"/>
  <c r="H35" i="4"/>
  <c r="I35" i="4"/>
  <c r="J35" i="4"/>
  <c r="K35" i="4"/>
  <c r="L35" i="4"/>
  <c r="M35" i="4"/>
  <c r="N35" i="4"/>
  <c r="O35" i="4"/>
  <c r="P35" i="4"/>
  <c r="Q35" i="4"/>
  <c r="R35" i="4"/>
  <c r="C36" i="4"/>
  <c r="D36" i="4"/>
  <c r="E36" i="4"/>
  <c r="F36" i="4"/>
  <c r="G36" i="4"/>
  <c r="H36" i="4"/>
  <c r="I36" i="4"/>
  <c r="J36" i="4"/>
  <c r="K36" i="4"/>
  <c r="L36" i="4"/>
  <c r="M36" i="4"/>
  <c r="N36" i="4"/>
  <c r="O36" i="4"/>
  <c r="P36" i="4"/>
  <c r="Q36" i="4"/>
  <c r="R36" i="4"/>
  <c r="C37" i="4"/>
  <c r="D37" i="4"/>
  <c r="E37" i="4"/>
  <c r="F37" i="4"/>
  <c r="G37" i="4"/>
  <c r="H37" i="4"/>
  <c r="I37" i="4"/>
  <c r="J37" i="4"/>
  <c r="K37" i="4"/>
  <c r="L37" i="4"/>
  <c r="M37" i="4"/>
  <c r="N37" i="4"/>
  <c r="O37" i="4"/>
  <c r="P37" i="4"/>
  <c r="Q37" i="4"/>
  <c r="R37" i="4"/>
  <c r="C38" i="4"/>
  <c r="D38" i="4"/>
  <c r="E38" i="4"/>
  <c r="F38" i="4"/>
  <c r="G38" i="4"/>
  <c r="H38" i="4"/>
  <c r="I38" i="4"/>
  <c r="J38" i="4"/>
  <c r="K38" i="4"/>
  <c r="L38" i="4"/>
  <c r="M38" i="4"/>
  <c r="N38" i="4"/>
  <c r="O38" i="4"/>
  <c r="P38" i="4"/>
  <c r="Q38" i="4"/>
  <c r="R38" i="4"/>
  <c r="C39" i="4"/>
  <c r="D39" i="4"/>
  <c r="E39" i="4"/>
  <c r="F39" i="4"/>
  <c r="G39" i="4"/>
  <c r="H39" i="4"/>
  <c r="I39" i="4"/>
  <c r="J39" i="4"/>
  <c r="K39" i="4"/>
  <c r="L39" i="4"/>
  <c r="M39" i="4"/>
  <c r="N39" i="4"/>
  <c r="O39" i="4"/>
  <c r="P39" i="4"/>
  <c r="Q39" i="4"/>
  <c r="R39" i="4"/>
  <c r="C40" i="4"/>
  <c r="D40" i="4"/>
  <c r="E40" i="4"/>
  <c r="F40" i="4"/>
  <c r="G40" i="4"/>
  <c r="H40" i="4"/>
  <c r="I40" i="4"/>
  <c r="J40" i="4"/>
  <c r="K40" i="4"/>
  <c r="L40" i="4"/>
  <c r="M40" i="4"/>
  <c r="N40" i="4"/>
  <c r="O40" i="4"/>
  <c r="P40" i="4"/>
  <c r="Q40" i="4"/>
  <c r="R40" i="4"/>
  <c r="C41" i="4"/>
  <c r="D41" i="4"/>
  <c r="E41" i="4"/>
  <c r="F41" i="4"/>
  <c r="G41" i="4"/>
  <c r="H41" i="4"/>
  <c r="I41" i="4"/>
  <c r="J41" i="4"/>
  <c r="K41" i="4"/>
  <c r="L41" i="4"/>
  <c r="M41" i="4"/>
  <c r="N41" i="4"/>
  <c r="O41" i="4"/>
  <c r="P41" i="4"/>
  <c r="Q41" i="4"/>
  <c r="R41" i="4"/>
  <c r="C42" i="4"/>
  <c r="D42" i="4"/>
  <c r="E42" i="4"/>
  <c r="F42" i="4"/>
  <c r="G42" i="4"/>
  <c r="H42" i="4"/>
  <c r="I42" i="4"/>
  <c r="J42" i="4"/>
  <c r="K42" i="4"/>
  <c r="L42" i="4"/>
  <c r="M42" i="4"/>
  <c r="N42" i="4"/>
  <c r="O42" i="4"/>
  <c r="P42" i="4"/>
  <c r="Q42" i="4"/>
  <c r="R42" i="4"/>
  <c r="C43" i="4"/>
  <c r="D43" i="4"/>
  <c r="E43" i="4"/>
  <c r="F43" i="4"/>
  <c r="G43" i="4"/>
  <c r="H43" i="4"/>
  <c r="I43" i="4"/>
  <c r="J43" i="4"/>
  <c r="K43" i="4"/>
  <c r="L43" i="4"/>
  <c r="M43" i="4"/>
  <c r="N43" i="4"/>
  <c r="O43" i="4"/>
  <c r="P43" i="4"/>
  <c r="Q43" i="4"/>
  <c r="R43" i="4"/>
  <c r="C44" i="4"/>
  <c r="D44" i="4"/>
  <c r="E44" i="4"/>
  <c r="F44" i="4"/>
  <c r="G44" i="4"/>
  <c r="H44" i="4"/>
  <c r="I44" i="4"/>
  <c r="J44" i="4"/>
  <c r="K44" i="4"/>
  <c r="L44" i="4"/>
  <c r="M44" i="4"/>
  <c r="N44" i="4"/>
  <c r="O44" i="4"/>
  <c r="P44" i="4"/>
  <c r="Q44" i="4"/>
  <c r="R44" i="4"/>
  <c r="C45" i="4"/>
  <c r="D45" i="4"/>
  <c r="E45" i="4"/>
  <c r="F45" i="4"/>
  <c r="G45" i="4"/>
  <c r="H45" i="4"/>
  <c r="I45" i="4"/>
  <c r="J45" i="4"/>
  <c r="K45" i="4"/>
  <c r="L45" i="4"/>
  <c r="M45" i="4"/>
  <c r="N45" i="4"/>
  <c r="O45" i="4"/>
  <c r="P45" i="4"/>
  <c r="Q45" i="4"/>
  <c r="R45" i="4"/>
  <c r="C46" i="4"/>
  <c r="D46" i="4"/>
  <c r="E46" i="4"/>
  <c r="F46" i="4"/>
  <c r="G46" i="4"/>
  <c r="H46" i="4"/>
  <c r="I46" i="4"/>
  <c r="J46" i="4"/>
  <c r="K46" i="4"/>
  <c r="L46" i="4"/>
  <c r="M46" i="4"/>
  <c r="N46" i="4"/>
  <c r="O46" i="4"/>
  <c r="P46" i="4"/>
  <c r="Q46" i="4"/>
  <c r="R46" i="4"/>
  <c r="C47" i="4"/>
  <c r="D47" i="4"/>
  <c r="E47" i="4"/>
  <c r="F47" i="4"/>
  <c r="G47" i="4"/>
  <c r="H47" i="4"/>
  <c r="I47" i="4"/>
  <c r="J47" i="4"/>
  <c r="K47" i="4"/>
  <c r="L47" i="4"/>
  <c r="M47" i="4"/>
  <c r="N47" i="4"/>
  <c r="O47" i="4"/>
  <c r="P47" i="4"/>
  <c r="Q47" i="4"/>
  <c r="R47" i="4"/>
  <c r="C48" i="4"/>
  <c r="D48" i="4"/>
  <c r="E48" i="4"/>
  <c r="F48" i="4"/>
  <c r="G48" i="4"/>
  <c r="H48" i="4"/>
  <c r="I48" i="4"/>
  <c r="J48" i="4"/>
  <c r="K48" i="4"/>
  <c r="L48" i="4"/>
  <c r="M48" i="4"/>
  <c r="N48" i="4"/>
  <c r="O48" i="4"/>
  <c r="P48" i="4"/>
  <c r="Q48" i="4"/>
  <c r="R48" i="4"/>
  <c r="C49" i="4"/>
  <c r="D49" i="4"/>
  <c r="E49" i="4"/>
  <c r="F49" i="4"/>
  <c r="G49" i="4"/>
  <c r="H49" i="4"/>
  <c r="I49" i="4"/>
  <c r="J49" i="4"/>
  <c r="K49" i="4"/>
  <c r="L49" i="4"/>
  <c r="M49" i="4"/>
  <c r="N49" i="4"/>
  <c r="O49" i="4"/>
  <c r="P49" i="4"/>
  <c r="Q49" i="4"/>
  <c r="R49" i="4"/>
  <c r="C50" i="4"/>
  <c r="D50" i="4"/>
  <c r="E50" i="4"/>
  <c r="F50" i="4"/>
  <c r="G50" i="4"/>
  <c r="H50" i="4"/>
  <c r="I50" i="4"/>
  <c r="J50" i="4"/>
  <c r="K50" i="4"/>
  <c r="L50" i="4"/>
  <c r="M50" i="4"/>
  <c r="N50" i="4"/>
  <c r="O50" i="4"/>
  <c r="P50" i="4"/>
  <c r="Q50" i="4"/>
  <c r="R50" i="4"/>
  <c r="C51" i="4"/>
  <c r="D51" i="4"/>
  <c r="E51" i="4"/>
  <c r="F51" i="4"/>
  <c r="G51" i="4"/>
  <c r="H51" i="4"/>
  <c r="I51" i="4"/>
  <c r="J51" i="4"/>
  <c r="K51" i="4"/>
  <c r="L51" i="4"/>
  <c r="M51" i="4"/>
  <c r="N51" i="4"/>
  <c r="O51" i="4"/>
  <c r="P51" i="4"/>
  <c r="Q51" i="4"/>
  <c r="R51" i="4"/>
  <c r="C52" i="4"/>
  <c r="D52" i="4"/>
  <c r="E52" i="4"/>
  <c r="F52" i="4"/>
  <c r="G52" i="4"/>
  <c r="H52" i="4"/>
  <c r="I52" i="4"/>
  <c r="J52" i="4"/>
  <c r="K52" i="4"/>
  <c r="L52" i="4"/>
  <c r="M52" i="4"/>
  <c r="N52" i="4"/>
  <c r="O52" i="4"/>
  <c r="P52" i="4"/>
  <c r="Q52" i="4"/>
  <c r="R52" i="4"/>
  <c r="C53" i="4"/>
  <c r="D53" i="4"/>
  <c r="E53" i="4"/>
  <c r="F53" i="4"/>
  <c r="G53" i="4"/>
  <c r="H53" i="4"/>
  <c r="I53" i="4"/>
  <c r="J53" i="4"/>
  <c r="K53" i="4"/>
  <c r="L53" i="4"/>
  <c r="M53" i="4"/>
  <c r="N53" i="4"/>
  <c r="O53" i="4"/>
  <c r="P53" i="4"/>
  <c r="Q53" i="4"/>
  <c r="R53" i="4"/>
  <c r="C54" i="4"/>
  <c r="D54" i="4"/>
  <c r="E54" i="4"/>
  <c r="F54" i="4"/>
  <c r="G54" i="4"/>
  <c r="H54" i="4"/>
  <c r="I54" i="4"/>
  <c r="J54" i="4"/>
  <c r="K54" i="4"/>
  <c r="L54" i="4"/>
  <c r="M54" i="4"/>
  <c r="N54" i="4"/>
  <c r="O54" i="4"/>
  <c r="P54" i="4"/>
  <c r="Q54" i="4"/>
  <c r="R54" i="4"/>
  <c r="C55" i="4"/>
  <c r="D55" i="4"/>
  <c r="E55" i="4"/>
  <c r="F55" i="4"/>
  <c r="G55" i="4"/>
  <c r="H55" i="4"/>
  <c r="I55" i="4"/>
  <c r="J55" i="4"/>
  <c r="K55" i="4"/>
  <c r="L55" i="4"/>
  <c r="M55" i="4"/>
  <c r="N55" i="4"/>
  <c r="O55" i="4"/>
  <c r="P55" i="4"/>
  <c r="Q55" i="4"/>
  <c r="R55" i="4"/>
  <c r="C56" i="4"/>
  <c r="D56" i="4"/>
  <c r="E56" i="4"/>
  <c r="F56" i="4"/>
  <c r="G56" i="4"/>
  <c r="H56" i="4"/>
  <c r="I56" i="4"/>
  <c r="J56" i="4"/>
  <c r="K56" i="4"/>
  <c r="L56" i="4"/>
  <c r="M56" i="4"/>
  <c r="N56" i="4"/>
  <c r="O56" i="4"/>
  <c r="P56" i="4"/>
  <c r="Q56" i="4"/>
  <c r="R56" i="4"/>
  <c r="C57" i="4"/>
  <c r="D57" i="4"/>
  <c r="E57" i="4"/>
  <c r="F57" i="4"/>
  <c r="G57" i="4"/>
  <c r="H57" i="4"/>
  <c r="I57" i="4"/>
  <c r="J57" i="4"/>
  <c r="K57" i="4"/>
  <c r="L57" i="4"/>
  <c r="M57" i="4"/>
  <c r="N57" i="4"/>
  <c r="O57" i="4"/>
  <c r="P57" i="4"/>
  <c r="Q57" i="4"/>
  <c r="R57" i="4"/>
  <c r="C58" i="4"/>
  <c r="D58" i="4"/>
  <c r="E58" i="4"/>
  <c r="F58" i="4"/>
  <c r="G58" i="4"/>
  <c r="H58" i="4"/>
  <c r="I58" i="4"/>
  <c r="J58" i="4"/>
  <c r="K58" i="4"/>
  <c r="L58" i="4"/>
  <c r="M58" i="4"/>
  <c r="N58" i="4"/>
  <c r="O58" i="4"/>
  <c r="P58" i="4"/>
  <c r="Q58" i="4"/>
  <c r="R58" i="4"/>
  <c r="C59" i="4"/>
  <c r="D59" i="4"/>
  <c r="E59" i="4"/>
  <c r="F59" i="4"/>
  <c r="G59" i="4"/>
  <c r="H59" i="4"/>
  <c r="I59" i="4"/>
  <c r="J59" i="4"/>
  <c r="K59" i="4"/>
  <c r="L59" i="4"/>
  <c r="M59" i="4"/>
  <c r="N59" i="4"/>
  <c r="O59" i="4"/>
  <c r="P59" i="4"/>
  <c r="Q59" i="4"/>
  <c r="R59" i="4"/>
  <c r="C60" i="4"/>
  <c r="D60" i="4"/>
  <c r="E60" i="4"/>
  <c r="F60" i="4"/>
  <c r="G60" i="4"/>
  <c r="H60" i="4"/>
  <c r="I60" i="4"/>
  <c r="J60" i="4"/>
  <c r="K60" i="4"/>
  <c r="L60" i="4"/>
  <c r="M60" i="4"/>
  <c r="N60" i="4"/>
  <c r="O60" i="4"/>
  <c r="P60" i="4"/>
  <c r="Q60" i="4"/>
  <c r="R60" i="4"/>
  <c r="C61" i="4"/>
  <c r="D61" i="4"/>
  <c r="E61" i="4"/>
  <c r="F61" i="4"/>
  <c r="G61" i="4"/>
  <c r="H61" i="4"/>
  <c r="I61" i="4"/>
  <c r="J61" i="4"/>
  <c r="K61" i="4"/>
  <c r="L61" i="4"/>
  <c r="M61" i="4"/>
  <c r="N61" i="4"/>
  <c r="O61" i="4"/>
  <c r="P61" i="4"/>
  <c r="Q61" i="4"/>
  <c r="R61" i="4"/>
  <c r="C62" i="4"/>
  <c r="D62" i="4"/>
  <c r="E62" i="4"/>
  <c r="F62" i="4"/>
  <c r="G62" i="4"/>
  <c r="H62" i="4"/>
  <c r="I62" i="4"/>
  <c r="J62" i="4"/>
  <c r="K62" i="4"/>
  <c r="L62" i="4"/>
  <c r="M62" i="4"/>
  <c r="N62" i="4"/>
  <c r="O62" i="4"/>
  <c r="P62" i="4"/>
  <c r="Q62" i="4"/>
  <c r="R62" i="4"/>
  <c r="C63" i="4"/>
  <c r="D63" i="4"/>
  <c r="E63" i="4"/>
  <c r="F63" i="4"/>
  <c r="G63" i="4"/>
  <c r="H63" i="4"/>
  <c r="I63" i="4"/>
  <c r="J63" i="4"/>
  <c r="K63" i="4"/>
  <c r="L63" i="4"/>
  <c r="M63" i="4"/>
  <c r="N63" i="4"/>
  <c r="O63" i="4"/>
  <c r="P63" i="4"/>
  <c r="Q63" i="4"/>
  <c r="R63" i="4"/>
  <c r="C64" i="4"/>
  <c r="D64" i="4"/>
  <c r="E64" i="4"/>
  <c r="F64" i="4"/>
  <c r="G64" i="4"/>
  <c r="H64" i="4"/>
  <c r="I64" i="4"/>
  <c r="J64" i="4"/>
  <c r="K64" i="4"/>
  <c r="L64" i="4"/>
  <c r="M64" i="4"/>
  <c r="N64" i="4"/>
  <c r="O64" i="4"/>
  <c r="P64" i="4"/>
  <c r="Q64" i="4"/>
  <c r="R64" i="4"/>
  <c r="C65" i="4"/>
  <c r="D65" i="4"/>
  <c r="E65" i="4"/>
  <c r="F65" i="4"/>
  <c r="G65" i="4"/>
  <c r="H65" i="4"/>
  <c r="I65" i="4"/>
  <c r="J65" i="4"/>
  <c r="K65" i="4"/>
  <c r="L65" i="4"/>
  <c r="M65" i="4"/>
  <c r="N65" i="4"/>
  <c r="O65" i="4"/>
  <c r="P65" i="4"/>
  <c r="Q65" i="4"/>
  <c r="R65" i="4"/>
  <c r="C66" i="4"/>
  <c r="D66" i="4"/>
  <c r="E66" i="4"/>
  <c r="F66" i="4"/>
  <c r="G66" i="4"/>
  <c r="H66" i="4"/>
  <c r="I66" i="4"/>
  <c r="J66" i="4"/>
  <c r="K66" i="4"/>
  <c r="L66" i="4"/>
  <c r="M66" i="4"/>
  <c r="N66" i="4"/>
  <c r="O66" i="4"/>
  <c r="P66" i="4"/>
  <c r="Q66" i="4"/>
  <c r="R66" i="4"/>
  <c r="C67" i="4"/>
  <c r="D67" i="4"/>
  <c r="E67" i="4"/>
  <c r="F67" i="4"/>
  <c r="G67" i="4"/>
  <c r="H67" i="4"/>
  <c r="I67" i="4"/>
  <c r="J67" i="4"/>
  <c r="K67" i="4"/>
  <c r="L67" i="4"/>
  <c r="M67" i="4"/>
  <c r="N67" i="4"/>
  <c r="O67" i="4"/>
  <c r="P67" i="4"/>
  <c r="Q67" i="4"/>
  <c r="R67" i="4"/>
  <c r="C68" i="4"/>
  <c r="D68" i="4"/>
  <c r="E68" i="4"/>
  <c r="F68" i="4"/>
  <c r="G68" i="4"/>
  <c r="H68" i="4"/>
  <c r="I68" i="4"/>
  <c r="J68" i="4"/>
  <c r="K68" i="4"/>
  <c r="L68" i="4"/>
  <c r="M68" i="4"/>
  <c r="N68" i="4"/>
  <c r="O68" i="4"/>
  <c r="P68" i="4"/>
  <c r="Q68" i="4"/>
  <c r="R68" i="4"/>
  <c r="C69" i="4"/>
  <c r="D69" i="4"/>
  <c r="E69" i="4"/>
  <c r="F69" i="4"/>
  <c r="G69" i="4"/>
  <c r="H69" i="4"/>
  <c r="I69" i="4"/>
  <c r="J69" i="4"/>
  <c r="K69" i="4"/>
  <c r="L69" i="4"/>
  <c r="M69" i="4"/>
  <c r="N69" i="4"/>
  <c r="O69" i="4"/>
  <c r="P69" i="4"/>
  <c r="Q69" i="4"/>
  <c r="R69" i="4"/>
  <c r="C70" i="4"/>
  <c r="D70" i="4"/>
  <c r="E70" i="4"/>
  <c r="F70" i="4"/>
  <c r="G70" i="4"/>
  <c r="H70" i="4"/>
  <c r="I70" i="4"/>
  <c r="J70" i="4"/>
  <c r="K70" i="4"/>
  <c r="L70" i="4"/>
  <c r="M70" i="4"/>
  <c r="N70" i="4"/>
  <c r="O70" i="4"/>
  <c r="P70" i="4"/>
  <c r="Q70" i="4"/>
  <c r="R70" i="4"/>
  <c r="C71" i="4"/>
  <c r="D71" i="4"/>
  <c r="E71" i="4"/>
  <c r="F71" i="4"/>
  <c r="G71" i="4"/>
  <c r="H71" i="4"/>
  <c r="I71" i="4"/>
  <c r="J71" i="4"/>
  <c r="K71" i="4"/>
  <c r="L71" i="4"/>
  <c r="M71" i="4"/>
  <c r="N71" i="4"/>
  <c r="O71" i="4"/>
  <c r="P71" i="4"/>
  <c r="Q71" i="4"/>
  <c r="R71" i="4"/>
  <c r="C72" i="4"/>
  <c r="D72" i="4"/>
  <c r="E72" i="4"/>
  <c r="F72" i="4"/>
  <c r="G72" i="4"/>
  <c r="H72" i="4"/>
  <c r="I72" i="4"/>
  <c r="J72" i="4"/>
  <c r="K72" i="4"/>
  <c r="L72" i="4"/>
  <c r="M72" i="4"/>
  <c r="N72" i="4"/>
  <c r="O72" i="4"/>
  <c r="P72" i="4"/>
  <c r="Q72" i="4"/>
  <c r="R72" i="4"/>
  <c r="C73" i="4"/>
  <c r="D73" i="4"/>
  <c r="E73" i="4"/>
  <c r="F73" i="4"/>
  <c r="G73" i="4"/>
  <c r="H73" i="4"/>
  <c r="I73" i="4"/>
  <c r="J73" i="4"/>
  <c r="K73" i="4"/>
  <c r="L73" i="4"/>
  <c r="M73" i="4"/>
  <c r="N73" i="4"/>
  <c r="O73" i="4"/>
  <c r="P73" i="4"/>
  <c r="Q73" i="4"/>
  <c r="R73" i="4"/>
  <c r="C74" i="4"/>
  <c r="D74" i="4"/>
  <c r="E74" i="4"/>
  <c r="F74" i="4"/>
  <c r="G74" i="4"/>
  <c r="H74" i="4"/>
  <c r="I74" i="4"/>
  <c r="J74" i="4"/>
  <c r="K74" i="4"/>
  <c r="L74" i="4"/>
  <c r="M74" i="4"/>
  <c r="N74" i="4"/>
  <c r="O74" i="4"/>
  <c r="P74" i="4"/>
  <c r="Q74" i="4"/>
  <c r="R74" i="4"/>
  <c r="C75" i="4"/>
  <c r="D75" i="4"/>
  <c r="E75" i="4"/>
  <c r="F75" i="4"/>
  <c r="G75" i="4"/>
  <c r="H75" i="4"/>
  <c r="I75" i="4"/>
  <c r="J75" i="4"/>
  <c r="K75" i="4"/>
  <c r="L75" i="4"/>
  <c r="M75" i="4"/>
  <c r="N75" i="4"/>
  <c r="O75" i="4"/>
  <c r="P75" i="4"/>
  <c r="Q75" i="4"/>
  <c r="R75" i="4"/>
  <c r="C76" i="4"/>
  <c r="D76" i="4"/>
  <c r="E76" i="4"/>
  <c r="F76" i="4"/>
  <c r="G76" i="4"/>
  <c r="H76" i="4"/>
  <c r="I76" i="4"/>
  <c r="J76" i="4"/>
  <c r="K76" i="4"/>
  <c r="L76" i="4"/>
  <c r="M76" i="4"/>
  <c r="N76" i="4"/>
  <c r="O76" i="4"/>
  <c r="P76" i="4"/>
  <c r="Q76" i="4"/>
  <c r="R76" i="4"/>
  <c r="C77" i="4"/>
  <c r="D77" i="4"/>
  <c r="E77" i="4"/>
  <c r="F77" i="4"/>
  <c r="G77" i="4"/>
  <c r="H77" i="4"/>
  <c r="I77" i="4"/>
  <c r="J77" i="4"/>
  <c r="K77" i="4"/>
  <c r="L77" i="4"/>
  <c r="M77" i="4"/>
  <c r="N77" i="4"/>
  <c r="O77" i="4"/>
  <c r="P77" i="4"/>
  <c r="Q77" i="4"/>
  <c r="R77" i="4"/>
  <c r="C78" i="4"/>
  <c r="D78" i="4"/>
  <c r="E78" i="4"/>
  <c r="F78" i="4"/>
  <c r="G78" i="4"/>
  <c r="H78" i="4"/>
  <c r="I78" i="4"/>
  <c r="J78" i="4"/>
  <c r="K78" i="4"/>
  <c r="L78" i="4"/>
  <c r="M78" i="4"/>
  <c r="N78" i="4"/>
  <c r="O78" i="4"/>
  <c r="P78" i="4"/>
  <c r="Q78" i="4"/>
  <c r="R78" i="4"/>
  <c r="C79" i="4"/>
  <c r="D79" i="4"/>
  <c r="E79" i="4"/>
  <c r="F79" i="4"/>
  <c r="G79" i="4"/>
  <c r="H79" i="4"/>
  <c r="I79" i="4"/>
  <c r="J79" i="4"/>
  <c r="K79" i="4"/>
  <c r="L79" i="4"/>
  <c r="M79" i="4"/>
  <c r="N79" i="4"/>
  <c r="O79" i="4"/>
  <c r="P79" i="4"/>
  <c r="Q79" i="4"/>
  <c r="R79" i="4"/>
  <c r="C80" i="4"/>
  <c r="D80" i="4"/>
  <c r="E80" i="4"/>
  <c r="F80" i="4"/>
  <c r="G80" i="4"/>
  <c r="H80" i="4"/>
  <c r="I80" i="4"/>
  <c r="J80" i="4"/>
  <c r="K80" i="4"/>
  <c r="L80" i="4"/>
  <c r="M80" i="4"/>
  <c r="N80" i="4"/>
  <c r="O80" i="4"/>
  <c r="P80" i="4"/>
  <c r="Q80" i="4"/>
  <c r="R80" i="4"/>
  <c r="C81" i="4"/>
  <c r="D81" i="4"/>
  <c r="E81" i="4"/>
  <c r="F81" i="4"/>
  <c r="G81" i="4"/>
  <c r="H81" i="4"/>
  <c r="I81" i="4"/>
  <c r="J81" i="4"/>
  <c r="K81" i="4"/>
  <c r="L81" i="4"/>
  <c r="M81" i="4"/>
  <c r="N81" i="4"/>
  <c r="O81" i="4"/>
  <c r="P81" i="4"/>
  <c r="Q81" i="4"/>
  <c r="R81" i="4"/>
  <c r="C82" i="4"/>
  <c r="D82" i="4"/>
  <c r="E82" i="4"/>
  <c r="F82" i="4"/>
  <c r="G82" i="4"/>
  <c r="H82" i="4"/>
  <c r="I82" i="4"/>
  <c r="J82" i="4"/>
  <c r="K82" i="4"/>
  <c r="L82" i="4"/>
  <c r="M82" i="4"/>
  <c r="N82" i="4"/>
  <c r="O82" i="4"/>
  <c r="P82" i="4"/>
  <c r="Q82" i="4"/>
  <c r="R82" i="4"/>
  <c r="C83" i="4"/>
  <c r="D83" i="4"/>
  <c r="E83" i="4"/>
  <c r="F83" i="4"/>
  <c r="G83" i="4"/>
  <c r="H83" i="4"/>
  <c r="I83" i="4"/>
  <c r="J83" i="4"/>
  <c r="K83" i="4"/>
  <c r="L83" i="4"/>
  <c r="M83" i="4"/>
  <c r="N83" i="4"/>
  <c r="O83" i="4"/>
  <c r="P83" i="4"/>
  <c r="Q83" i="4"/>
  <c r="R83" i="4"/>
  <c r="C84" i="4"/>
  <c r="D84" i="4"/>
  <c r="E84" i="4"/>
  <c r="F84" i="4"/>
  <c r="G84" i="4"/>
  <c r="H84" i="4"/>
  <c r="I84" i="4"/>
  <c r="J84" i="4"/>
  <c r="K84" i="4"/>
  <c r="L84" i="4"/>
  <c r="M84" i="4"/>
  <c r="N84" i="4"/>
  <c r="O84" i="4"/>
  <c r="P84" i="4"/>
  <c r="Q84" i="4"/>
  <c r="R84" i="4"/>
  <c r="C85" i="4"/>
  <c r="D85" i="4"/>
  <c r="E85" i="4"/>
  <c r="F85" i="4"/>
  <c r="G85" i="4"/>
  <c r="H85" i="4"/>
  <c r="I85" i="4"/>
  <c r="J85" i="4"/>
  <c r="K85" i="4"/>
  <c r="L85" i="4"/>
  <c r="M85" i="4"/>
  <c r="N85" i="4"/>
  <c r="O85" i="4"/>
  <c r="P85" i="4"/>
  <c r="Q85" i="4"/>
  <c r="R85" i="4"/>
  <c r="C86" i="4"/>
  <c r="D86" i="4"/>
  <c r="E86" i="4"/>
  <c r="F86" i="4"/>
  <c r="G86" i="4"/>
  <c r="H86" i="4"/>
  <c r="I86" i="4"/>
  <c r="J86" i="4"/>
  <c r="K86" i="4"/>
  <c r="L86" i="4"/>
  <c r="M86" i="4"/>
  <c r="N86" i="4"/>
  <c r="O86" i="4"/>
  <c r="P86" i="4"/>
  <c r="Q86" i="4"/>
  <c r="R86" i="4"/>
  <c r="C87" i="4"/>
  <c r="D87" i="4"/>
  <c r="E87" i="4"/>
  <c r="F87" i="4"/>
  <c r="G87" i="4"/>
  <c r="H87" i="4"/>
  <c r="I87" i="4"/>
  <c r="J87" i="4"/>
  <c r="K87" i="4"/>
  <c r="L87" i="4"/>
  <c r="M87" i="4"/>
  <c r="N87" i="4"/>
  <c r="O87" i="4"/>
  <c r="P87" i="4"/>
  <c r="Q87" i="4"/>
  <c r="R87" i="4"/>
  <c r="C88" i="4"/>
  <c r="D88" i="4"/>
  <c r="E88" i="4"/>
  <c r="F88" i="4"/>
  <c r="G88" i="4"/>
  <c r="H88" i="4"/>
  <c r="I88" i="4"/>
  <c r="J88" i="4"/>
  <c r="K88" i="4"/>
  <c r="L88" i="4"/>
  <c r="M88" i="4"/>
  <c r="N88" i="4"/>
  <c r="O88" i="4"/>
  <c r="P88" i="4"/>
  <c r="Q88" i="4"/>
  <c r="R88" i="4"/>
  <c r="C89" i="4"/>
  <c r="D89" i="4"/>
  <c r="E89" i="4"/>
  <c r="F89" i="4"/>
  <c r="G89" i="4"/>
  <c r="H89" i="4"/>
  <c r="I89" i="4"/>
  <c r="J89" i="4"/>
  <c r="K89" i="4"/>
  <c r="L89" i="4"/>
  <c r="M89" i="4"/>
  <c r="N89" i="4"/>
  <c r="O89" i="4"/>
  <c r="P89" i="4"/>
  <c r="Q89" i="4"/>
  <c r="R89" i="4"/>
  <c r="C90" i="4"/>
  <c r="D90" i="4"/>
  <c r="E90" i="4"/>
  <c r="F90" i="4"/>
  <c r="G90" i="4"/>
  <c r="H90" i="4"/>
  <c r="I90" i="4"/>
  <c r="J90" i="4"/>
  <c r="K90" i="4"/>
  <c r="L90" i="4"/>
  <c r="M90" i="4"/>
  <c r="N90" i="4"/>
  <c r="O90" i="4"/>
  <c r="P90" i="4"/>
  <c r="Q90" i="4"/>
  <c r="R90" i="4"/>
  <c r="C91" i="4"/>
  <c r="D91" i="4"/>
  <c r="E91" i="4"/>
  <c r="F91" i="4"/>
  <c r="G91" i="4"/>
  <c r="H91" i="4"/>
  <c r="I91" i="4"/>
  <c r="J91" i="4"/>
  <c r="K91" i="4"/>
  <c r="L91" i="4"/>
  <c r="M91" i="4"/>
  <c r="N91" i="4"/>
  <c r="O91" i="4"/>
  <c r="P91" i="4"/>
  <c r="Q91" i="4"/>
  <c r="R91" i="4"/>
  <c r="C92" i="4"/>
  <c r="D92" i="4"/>
  <c r="E92" i="4"/>
  <c r="F92" i="4"/>
  <c r="G92" i="4"/>
  <c r="H92" i="4"/>
  <c r="I92" i="4"/>
  <c r="J92" i="4"/>
  <c r="K92" i="4"/>
  <c r="L92" i="4"/>
  <c r="M92" i="4"/>
  <c r="N92" i="4"/>
  <c r="O92" i="4"/>
  <c r="P92" i="4"/>
  <c r="Q92" i="4"/>
  <c r="R92" i="4"/>
  <c r="C93" i="4"/>
  <c r="D93" i="4"/>
  <c r="E93" i="4"/>
  <c r="F93" i="4"/>
  <c r="G93" i="4"/>
  <c r="H93" i="4"/>
  <c r="I93" i="4"/>
  <c r="J93" i="4"/>
  <c r="K93" i="4"/>
  <c r="L93" i="4"/>
  <c r="M93" i="4"/>
  <c r="N93" i="4"/>
  <c r="O93" i="4"/>
  <c r="P93" i="4"/>
  <c r="Q93" i="4"/>
  <c r="R93" i="4"/>
  <c r="C94" i="4"/>
  <c r="D94" i="4"/>
  <c r="E94" i="4"/>
  <c r="F94" i="4"/>
  <c r="G94" i="4"/>
  <c r="H94" i="4"/>
  <c r="I94" i="4"/>
  <c r="J94" i="4"/>
  <c r="K94" i="4"/>
  <c r="L94" i="4"/>
  <c r="M94" i="4"/>
  <c r="N94" i="4"/>
  <c r="O94" i="4"/>
  <c r="P94" i="4"/>
  <c r="Q94" i="4"/>
  <c r="R94" i="4"/>
  <c r="C95" i="4"/>
  <c r="D95" i="4"/>
  <c r="E95" i="4"/>
  <c r="F95" i="4"/>
  <c r="G95" i="4"/>
  <c r="H95" i="4"/>
  <c r="I95" i="4"/>
  <c r="J95" i="4"/>
  <c r="K95" i="4"/>
  <c r="L95" i="4"/>
  <c r="M95" i="4"/>
  <c r="N95" i="4"/>
  <c r="O95" i="4"/>
  <c r="P95" i="4"/>
  <c r="Q95" i="4"/>
  <c r="R95" i="4"/>
  <c r="C96" i="4"/>
  <c r="D96" i="4"/>
  <c r="E96" i="4"/>
  <c r="F96" i="4"/>
  <c r="G96" i="4"/>
  <c r="H96" i="4"/>
  <c r="I96" i="4"/>
  <c r="J96" i="4"/>
  <c r="K96" i="4"/>
  <c r="L96" i="4"/>
  <c r="M96" i="4"/>
  <c r="N96" i="4"/>
  <c r="O96" i="4"/>
  <c r="P96" i="4"/>
  <c r="Q96" i="4"/>
  <c r="R96" i="4"/>
  <c r="C97" i="4"/>
  <c r="D97" i="4"/>
  <c r="E97" i="4"/>
  <c r="F97" i="4"/>
  <c r="G97" i="4"/>
  <c r="H97" i="4"/>
  <c r="I97" i="4"/>
  <c r="J97" i="4"/>
  <c r="K97" i="4"/>
  <c r="L97" i="4"/>
  <c r="M97" i="4"/>
  <c r="N97" i="4"/>
  <c r="O97" i="4"/>
  <c r="P97" i="4"/>
  <c r="Q97" i="4"/>
  <c r="R97" i="4"/>
  <c r="C98" i="4"/>
  <c r="D98" i="4"/>
  <c r="E98" i="4"/>
  <c r="F98" i="4"/>
  <c r="G98" i="4"/>
  <c r="H98" i="4"/>
  <c r="I98" i="4"/>
  <c r="J98" i="4"/>
  <c r="K98" i="4"/>
  <c r="L98" i="4"/>
  <c r="M98" i="4"/>
  <c r="N98" i="4"/>
  <c r="O98" i="4"/>
  <c r="P98" i="4"/>
  <c r="Q98" i="4"/>
  <c r="R98" i="4"/>
  <c r="C99" i="4"/>
  <c r="D99" i="4"/>
  <c r="E99" i="4"/>
  <c r="F99" i="4"/>
  <c r="G99" i="4"/>
  <c r="H99" i="4"/>
  <c r="I99" i="4"/>
  <c r="J99" i="4"/>
  <c r="K99" i="4"/>
  <c r="L99" i="4"/>
  <c r="M99" i="4"/>
  <c r="N99" i="4"/>
  <c r="O99" i="4"/>
  <c r="P99" i="4"/>
  <c r="Q99" i="4"/>
  <c r="R99" i="4"/>
  <c r="C100" i="4"/>
  <c r="D100" i="4"/>
  <c r="E100" i="4"/>
  <c r="F100" i="4"/>
  <c r="G100" i="4"/>
  <c r="H100" i="4"/>
  <c r="I100" i="4"/>
  <c r="J100" i="4"/>
  <c r="K100" i="4"/>
  <c r="L100" i="4"/>
  <c r="M100" i="4"/>
  <c r="N100" i="4"/>
  <c r="O100" i="4"/>
  <c r="P100" i="4"/>
  <c r="Q100" i="4"/>
  <c r="R100" i="4"/>
  <c r="C101" i="4"/>
  <c r="D101" i="4"/>
  <c r="E101" i="4"/>
  <c r="F101" i="4"/>
  <c r="G101" i="4"/>
  <c r="H101" i="4"/>
  <c r="I101" i="4"/>
  <c r="J101" i="4"/>
  <c r="K101" i="4"/>
  <c r="L101" i="4"/>
  <c r="M101" i="4"/>
  <c r="N101" i="4"/>
  <c r="O101" i="4"/>
  <c r="P101" i="4"/>
  <c r="Q101" i="4"/>
  <c r="R101" i="4"/>
  <c r="C102" i="4"/>
  <c r="D102" i="4"/>
  <c r="E102" i="4"/>
  <c r="F102" i="4"/>
  <c r="G102" i="4"/>
  <c r="H102" i="4"/>
  <c r="I102" i="4"/>
  <c r="J102" i="4"/>
  <c r="K102" i="4"/>
  <c r="L102" i="4"/>
  <c r="M102" i="4"/>
  <c r="N102" i="4"/>
  <c r="O102" i="4"/>
  <c r="P102" i="4"/>
  <c r="Q102" i="4"/>
  <c r="R102" i="4"/>
  <c r="C103" i="4"/>
  <c r="D103" i="4"/>
  <c r="E103" i="4"/>
  <c r="F103" i="4"/>
  <c r="G103" i="4"/>
  <c r="H103" i="4"/>
  <c r="I103" i="4"/>
  <c r="J103" i="4"/>
  <c r="K103" i="4"/>
  <c r="L103" i="4"/>
  <c r="M103" i="4"/>
  <c r="N103" i="4"/>
  <c r="O103" i="4"/>
  <c r="P103" i="4"/>
  <c r="Q103" i="4"/>
  <c r="R103" i="4"/>
  <c r="C104" i="4"/>
  <c r="D104" i="4"/>
  <c r="E104" i="4"/>
  <c r="F104" i="4"/>
  <c r="G104" i="4"/>
  <c r="H104" i="4"/>
  <c r="I104" i="4"/>
  <c r="J104" i="4"/>
  <c r="K104" i="4"/>
  <c r="L104" i="4"/>
  <c r="M104" i="4"/>
  <c r="N104" i="4"/>
  <c r="O104" i="4"/>
  <c r="P104" i="4"/>
  <c r="Q104" i="4"/>
  <c r="R104" i="4"/>
  <c r="C105" i="4"/>
  <c r="D105" i="4"/>
  <c r="E105" i="4"/>
  <c r="F105" i="4"/>
  <c r="G105" i="4"/>
  <c r="H105" i="4"/>
  <c r="I105" i="4"/>
  <c r="J105" i="4"/>
  <c r="K105" i="4"/>
  <c r="L105" i="4"/>
  <c r="M105" i="4"/>
  <c r="N105" i="4"/>
  <c r="O105" i="4"/>
  <c r="P105" i="4"/>
  <c r="Q105" i="4"/>
  <c r="R105" i="4"/>
  <c r="C106" i="4"/>
  <c r="D106" i="4"/>
  <c r="E106" i="4"/>
  <c r="F106" i="4"/>
  <c r="G106" i="4"/>
  <c r="H106" i="4"/>
  <c r="I106" i="4"/>
  <c r="J106" i="4"/>
  <c r="K106" i="4"/>
  <c r="L106" i="4"/>
  <c r="M106" i="4"/>
  <c r="N106" i="4"/>
  <c r="O106" i="4"/>
  <c r="P106" i="4"/>
  <c r="Q106" i="4"/>
  <c r="R106" i="4"/>
  <c r="C107" i="4"/>
  <c r="D107" i="4"/>
  <c r="E107" i="4"/>
  <c r="F107" i="4"/>
  <c r="G107" i="4"/>
  <c r="H107" i="4"/>
  <c r="I107" i="4"/>
  <c r="J107" i="4"/>
  <c r="K107" i="4"/>
  <c r="L107" i="4"/>
  <c r="M107" i="4"/>
  <c r="N107" i="4"/>
  <c r="O107" i="4"/>
  <c r="P107" i="4"/>
  <c r="Q107" i="4"/>
  <c r="R107" i="4"/>
  <c r="C108" i="4"/>
  <c r="D108" i="4"/>
  <c r="E108" i="4"/>
  <c r="F108" i="4"/>
  <c r="G108" i="4"/>
  <c r="H108" i="4"/>
  <c r="I108" i="4"/>
  <c r="J108" i="4"/>
  <c r="K108" i="4"/>
  <c r="L108" i="4"/>
  <c r="M108" i="4"/>
  <c r="N108" i="4"/>
  <c r="O108" i="4"/>
  <c r="P108" i="4"/>
  <c r="Q108" i="4"/>
  <c r="R108" i="4"/>
  <c r="C109" i="4"/>
  <c r="D109" i="4"/>
  <c r="E109" i="4"/>
  <c r="F109" i="4"/>
  <c r="G109" i="4"/>
  <c r="H109" i="4"/>
  <c r="I109" i="4"/>
  <c r="J109" i="4"/>
  <c r="K109" i="4"/>
  <c r="L109" i="4"/>
  <c r="M109" i="4"/>
  <c r="N109" i="4"/>
  <c r="O109" i="4"/>
  <c r="P109" i="4"/>
  <c r="Q109" i="4"/>
  <c r="R109" i="4"/>
  <c r="C110" i="4"/>
  <c r="D110" i="4"/>
  <c r="E110" i="4"/>
  <c r="F110" i="4"/>
  <c r="G110" i="4"/>
  <c r="H110" i="4"/>
  <c r="I110" i="4"/>
  <c r="J110" i="4"/>
  <c r="K110" i="4"/>
  <c r="L110" i="4"/>
  <c r="M110" i="4"/>
  <c r="N110" i="4"/>
  <c r="O110" i="4"/>
  <c r="P110" i="4"/>
  <c r="Q110" i="4"/>
  <c r="R110" i="4"/>
  <c r="C111" i="4"/>
  <c r="D111" i="4"/>
  <c r="E111" i="4"/>
  <c r="F111" i="4"/>
  <c r="G111" i="4"/>
  <c r="H111" i="4"/>
  <c r="I111" i="4"/>
  <c r="J111" i="4"/>
  <c r="K111" i="4"/>
  <c r="L111" i="4"/>
  <c r="M111" i="4"/>
  <c r="N111" i="4"/>
  <c r="O111" i="4"/>
  <c r="P111" i="4"/>
  <c r="Q111" i="4"/>
  <c r="R111" i="4"/>
  <c r="C112" i="4"/>
  <c r="D112" i="4"/>
  <c r="E112" i="4"/>
  <c r="F112" i="4"/>
  <c r="G112" i="4"/>
  <c r="H112" i="4"/>
  <c r="I112" i="4"/>
  <c r="J112" i="4"/>
  <c r="K112" i="4"/>
  <c r="L112" i="4"/>
  <c r="M112" i="4"/>
  <c r="N112" i="4"/>
  <c r="O112" i="4"/>
  <c r="P112" i="4"/>
  <c r="Q112" i="4"/>
  <c r="R112" i="4"/>
  <c r="C113" i="4"/>
  <c r="D113" i="4"/>
  <c r="E113" i="4"/>
  <c r="F113" i="4"/>
  <c r="G113" i="4"/>
  <c r="H113" i="4"/>
  <c r="I113" i="4"/>
  <c r="J113" i="4"/>
  <c r="K113" i="4"/>
  <c r="L113" i="4"/>
  <c r="M113" i="4"/>
  <c r="N113" i="4"/>
  <c r="O113" i="4"/>
  <c r="P113" i="4"/>
  <c r="Q113" i="4"/>
  <c r="R113" i="4"/>
  <c r="C114" i="4"/>
  <c r="D114" i="4"/>
  <c r="E114" i="4"/>
  <c r="F114" i="4"/>
  <c r="G114" i="4"/>
  <c r="H114" i="4"/>
  <c r="I114" i="4"/>
  <c r="J114" i="4"/>
  <c r="K114" i="4"/>
  <c r="L114" i="4"/>
  <c r="M114" i="4"/>
  <c r="N114" i="4"/>
  <c r="O114" i="4"/>
  <c r="P114" i="4"/>
  <c r="Q114" i="4"/>
  <c r="R114" i="4"/>
  <c r="C115" i="4"/>
  <c r="D115" i="4"/>
  <c r="E115" i="4"/>
  <c r="F115" i="4"/>
  <c r="G115" i="4"/>
  <c r="H115" i="4"/>
  <c r="I115" i="4"/>
  <c r="J115" i="4"/>
  <c r="K115" i="4"/>
  <c r="L115" i="4"/>
  <c r="M115" i="4"/>
  <c r="N115" i="4"/>
  <c r="O115" i="4"/>
  <c r="P115" i="4"/>
  <c r="Q115" i="4"/>
  <c r="R115" i="4"/>
  <c r="C116" i="4"/>
  <c r="D116" i="4"/>
  <c r="E116" i="4"/>
  <c r="F116" i="4"/>
  <c r="G116" i="4"/>
  <c r="H116" i="4"/>
  <c r="I116" i="4"/>
  <c r="J116" i="4"/>
  <c r="K116" i="4"/>
  <c r="L116" i="4"/>
  <c r="M116" i="4"/>
  <c r="N116" i="4"/>
  <c r="O116" i="4"/>
  <c r="P116" i="4"/>
  <c r="Q116" i="4"/>
  <c r="R116" i="4"/>
  <c r="C117" i="4"/>
  <c r="D117" i="4"/>
  <c r="E117" i="4"/>
  <c r="F117" i="4"/>
  <c r="G117" i="4"/>
  <c r="H117" i="4"/>
  <c r="I117" i="4"/>
  <c r="J117" i="4"/>
  <c r="K117" i="4"/>
  <c r="L117" i="4"/>
  <c r="M117" i="4"/>
  <c r="N117" i="4"/>
  <c r="O117" i="4"/>
  <c r="P117" i="4"/>
  <c r="Q117" i="4"/>
  <c r="R117" i="4"/>
  <c r="C118" i="4"/>
  <c r="D118" i="4"/>
  <c r="E118" i="4"/>
  <c r="F118" i="4"/>
  <c r="G118" i="4"/>
  <c r="H118" i="4"/>
  <c r="I118" i="4"/>
  <c r="J118" i="4"/>
  <c r="K118" i="4"/>
  <c r="L118" i="4"/>
  <c r="M118" i="4"/>
  <c r="N118" i="4"/>
  <c r="O118" i="4"/>
  <c r="P118" i="4"/>
  <c r="Q118" i="4"/>
  <c r="R118" i="4"/>
  <c r="C119" i="4"/>
  <c r="D119" i="4"/>
  <c r="E119" i="4"/>
  <c r="F119" i="4"/>
  <c r="G119" i="4"/>
  <c r="H119" i="4"/>
  <c r="I119" i="4"/>
  <c r="J119" i="4"/>
  <c r="K119" i="4"/>
  <c r="L119" i="4"/>
  <c r="M119" i="4"/>
  <c r="N119" i="4"/>
  <c r="O119" i="4"/>
  <c r="P119" i="4"/>
  <c r="Q119" i="4"/>
  <c r="R119" i="4"/>
  <c r="C120" i="4"/>
  <c r="D120" i="4"/>
  <c r="E120" i="4"/>
  <c r="F120" i="4"/>
  <c r="G120" i="4"/>
  <c r="H120" i="4"/>
  <c r="I120" i="4"/>
  <c r="J120" i="4"/>
  <c r="K120" i="4"/>
  <c r="L120" i="4"/>
  <c r="M120" i="4"/>
  <c r="N120" i="4"/>
  <c r="O120" i="4"/>
  <c r="P120" i="4"/>
  <c r="Q120" i="4"/>
  <c r="R120" i="4"/>
  <c r="C121" i="4"/>
  <c r="D121" i="4"/>
  <c r="E121" i="4"/>
  <c r="F121" i="4"/>
  <c r="G121" i="4"/>
  <c r="H121" i="4"/>
  <c r="I121" i="4"/>
  <c r="J121" i="4"/>
  <c r="K121" i="4"/>
  <c r="L121" i="4"/>
  <c r="M121" i="4"/>
  <c r="N121" i="4"/>
  <c r="O121" i="4"/>
  <c r="P121" i="4"/>
  <c r="Q121" i="4"/>
  <c r="R121" i="4"/>
  <c r="C122" i="4"/>
  <c r="D122" i="4"/>
  <c r="E122" i="4"/>
  <c r="F122" i="4"/>
  <c r="G122" i="4"/>
  <c r="H122" i="4"/>
  <c r="I122" i="4"/>
  <c r="J122" i="4"/>
  <c r="K122" i="4"/>
  <c r="L122" i="4"/>
  <c r="M122" i="4"/>
  <c r="N122" i="4"/>
  <c r="O122" i="4"/>
  <c r="P122" i="4"/>
  <c r="Q122" i="4"/>
  <c r="R122" i="4"/>
  <c r="C123" i="4"/>
  <c r="D123" i="4"/>
  <c r="E123" i="4"/>
  <c r="F123" i="4"/>
  <c r="G123" i="4"/>
  <c r="H123" i="4"/>
  <c r="I123" i="4"/>
  <c r="J123" i="4"/>
  <c r="K123" i="4"/>
  <c r="L123" i="4"/>
  <c r="M123" i="4"/>
  <c r="N123" i="4"/>
  <c r="O123" i="4"/>
  <c r="P123" i="4"/>
  <c r="Q123" i="4"/>
  <c r="R123" i="4"/>
  <c r="C124" i="4"/>
  <c r="D124" i="4"/>
  <c r="E124" i="4"/>
  <c r="F124" i="4"/>
  <c r="G124" i="4"/>
  <c r="H124" i="4"/>
  <c r="I124" i="4"/>
  <c r="J124" i="4"/>
  <c r="K124" i="4"/>
  <c r="L124" i="4"/>
  <c r="M124" i="4"/>
  <c r="N124" i="4"/>
  <c r="O124" i="4"/>
  <c r="P124" i="4"/>
  <c r="Q124" i="4"/>
  <c r="R124" i="4"/>
  <c r="C125" i="4"/>
  <c r="D125" i="4"/>
  <c r="E125" i="4"/>
  <c r="F125" i="4"/>
  <c r="G125" i="4"/>
  <c r="H125" i="4"/>
  <c r="I125" i="4"/>
  <c r="J125" i="4"/>
  <c r="K125" i="4"/>
  <c r="L125" i="4"/>
  <c r="M125" i="4"/>
  <c r="N125" i="4"/>
  <c r="O125" i="4"/>
  <c r="P125" i="4"/>
  <c r="Q125" i="4"/>
  <c r="R125" i="4"/>
  <c r="C126" i="4"/>
  <c r="D126" i="4"/>
  <c r="E126" i="4"/>
  <c r="F126" i="4"/>
  <c r="G126" i="4"/>
  <c r="H126" i="4"/>
  <c r="I126" i="4"/>
  <c r="J126" i="4"/>
  <c r="K126" i="4"/>
  <c r="L126" i="4"/>
  <c r="M126" i="4"/>
  <c r="N126" i="4"/>
  <c r="O126" i="4"/>
  <c r="P126" i="4"/>
  <c r="Q126" i="4"/>
  <c r="R126" i="4"/>
  <c r="C127" i="4"/>
  <c r="D127" i="4"/>
  <c r="E127" i="4"/>
  <c r="F127" i="4"/>
  <c r="G127" i="4"/>
  <c r="H127" i="4"/>
  <c r="I127" i="4"/>
  <c r="J127" i="4"/>
  <c r="K127" i="4"/>
  <c r="L127" i="4"/>
  <c r="M127" i="4"/>
  <c r="N127" i="4"/>
  <c r="O127" i="4"/>
  <c r="P127" i="4"/>
  <c r="Q127" i="4"/>
  <c r="R127" i="4"/>
  <c r="C128" i="4"/>
  <c r="D128" i="4"/>
  <c r="E128" i="4"/>
  <c r="F128" i="4"/>
  <c r="G128" i="4"/>
  <c r="H128" i="4"/>
  <c r="I128" i="4"/>
  <c r="J128" i="4"/>
  <c r="K128" i="4"/>
  <c r="L128" i="4"/>
  <c r="M128" i="4"/>
  <c r="N128" i="4"/>
  <c r="O128" i="4"/>
  <c r="P128" i="4"/>
  <c r="Q128" i="4"/>
  <c r="R128" i="4"/>
  <c r="C129" i="4"/>
  <c r="D129" i="4"/>
  <c r="E129" i="4"/>
  <c r="F129" i="4"/>
  <c r="G129" i="4"/>
  <c r="H129" i="4"/>
  <c r="I129" i="4"/>
  <c r="J129" i="4"/>
  <c r="K129" i="4"/>
  <c r="L129" i="4"/>
  <c r="M129" i="4"/>
  <c r="N129" i="4"/>
  <c r="O129" i="4"/>
  <c r="P129" i="4"/>
  <c r="Q129" i="4"/>
  <c r="R129" i="4"/>
  <c r="C130" i="4"/>
  <c r="D130" i="4"/>
  <c r="E130" i="4"/>
  <c r="F130" i="4"/>
  <c r="G130" i="4"/>
  <c r="H130" i="4"/>
  <c r="I130" i="4"/>
  <c r="J130" i="4"/>
  <c r="K130" i="4"/>
  <c r="L130" i="4"/>
  <c r="M130" i="4"/>
  <c r="N130" i="4"/>
  <c r="O130" i="4"/>
  <c r="P130" i="4"/>
  <c r="Q130" i="4"/>
  <c r="R130" i="4"/>
  <c r="C131" i="4"/>
  <c r="D131" i="4"/>
  <c r="E131" i="4"/>
  <c r="F131" i="4"/>
  <c r="G131" i="4"/>
  <c r="H131" i="4"/>
  <c r="I131" i="4"/>
  <c r="J131" i="4"/>
  <c r="K131" i="4"/>
  <c r="L131" i="4"/>
  <c r="M131" i="4"/>
  <c r="N131" i="4"/>
  <c r="O131" i="4"/>
  <c r="P131" i="4"/>
  <c r="Q131" i="4"/>
  <c r="R131" i="4"/>
  <c r="C132" i="4"/>
  <c r="D132" i="4"/>
  <c r="E132" i="4"/>
  <c r="F132" i="4"/>
  <c r="G132" i="4"/>
  <c r="H132" i="4"/>
  <c r="I132" i="4"/>
  <c r="J132" i="4"/>
  <c r="K132" i="4"/>
  <c r="L132" i="4"/>
  <c r="M132" i="4"/>
  <c r="N132" i="4"/>
  <c r="O132" i="4"/>
  <c r="P132" i="4"/>
  <c r="Q132" i="4"/>
  <c r="R132" i="4"/>
  <c r="C133" i="4"/>
  <c r="D133" i="4"/>
  <c r="E133" i="4"/>
  <c r="F133" i="4"/>
  <c r="G133" i="4"/>
  <c r="H133" i="4"/>
  <c r="I133" i="4"/>
  <c r="J133" i="4"/>
  <c r="K133" i="4"/>
  <c r="L133" i="4"/>
  <c r="M133" i="4"/>
  <c r="N133" i="4"/>
  <c r="O133" i="4"/>
  <c r="P133" i="4"/>
  <c r="Q133" i="4"/>
  <c r="R133" i="4"/>
  <c r="C134" i="4"/>
  <c r="D134" i="4"/>
  <c r="E134" i="4"/>
  <c r="F134" i="4"/>
  <c r="G134" i="4"/>
  <c r="H134" i="4"/>
  <c r="I134" i="4"/>
  <c r="J134" i="4"/>
  <c r="K134" i="4"/>
  <c r="L134" i="4"/>
  <c r="M134" i="4"/>
  <c r="N134" i="4"/>
  <c r="O134" i="4"/>
  <c r="P134" i="4"/>
  <c r="Q134" i="4"/>
  <c r="R134" i="4"/>
  <c r="C135" i="4"/>
  <c r="D135" i="4"/>
  <c r="E135" i="4"/>
  <c r="F135" i="4"/>
  <c r="G135" i="4"/>
  <c r="H135" i="4"/>
  <c r="I135" i="4"/>
  <c r="J135" i="4"/>
  <c r="K135" i="4"/>
  <c r="L135" i="4"/>
  <c r="M135" i="4"/>
  <c r="N135" i="4"/>
  <c r="O135" i="4"/>
  <c r="P135" i="4"/>
  <c r="Q135" i="4"/>
  <c r="R135" i="4"/>
  <c r="C136" i="4"/>
  <c r="D136" i="4"/>
  <c r="E136" i="4"/>
  <c r="F136" i="4"/>
  <c r="G136" i="4"/>
  <c r="H136" i="4"/>
  <c r="I136" i="4"/>
  <c r="J136" i="4"/>
  <c r="K136" i="4"/>
  <c r="L136" i="4"/>
  <c r="M136" i="4"/>
  <c r="N136" i="4"/>
  <c r="O136" i="4"/>
  <c r="P136" i="4"/>
  <c r="Q136" i="4"/>
  <c r="R136" i="4"/>
  <c r="C137" i="4"/>
  <c r="D137" i="4"/>
  <c r="E137" i="4"/>
  <c r="F137" i="4"/>
  <c r="G137" i="4"/>
  <c r="H137" i="4"/>
  <c r="I137" i="4"/>
  <c r="J137" i="4"/>
  <c r="K137" i="4"/>
  <c r="L137" i="4"/>
  <c r="M137" i="4"/>
  <c r="N137" i="4"/>
  <c r="O137" i="4"/>
  <c r="P137" i="4"/>
  <c r="Q137" i="4"/>
  <c r="R137" i="4"/>
  <c r="C138" i="4"/>
  <c r="D138" i="4"/>
  <c r="E138" i="4"/>
  <c r="F138" i="4"/>
  <c r="G138" i="4"/>
  <c r="H138" i="4"/>
  <c r="I138" i="4"/>
  <c r="J138" i="4"/>
  <c r="K138" i="4"/>
  <c r="L138" i="4"/>
  <c r="M138" i="4"/>
  <c r="N138" i="4"/>
  <c r="O138" i="4"/>
  <c r="P138" i="4"/>
  <c r="Q138" i="4"/>
  <c r="R138" i="4"/>
  <c r="C139" i="4"/>
  <c r="D139" i="4"/>
  <c r="E139" i="4"/>
  <c r="F139" i="4"/>
  <c r="G139" i="4"/>
  <c r="H139" i="4"/>
  <c r="I139" i="4"/>
  <c r="J139" i="4"/>
  <c r="K139" i="4"/>
  <c r="L139" i="4"/>
  <c r="M139" i="4"/>
  <c r="N139" i="4"/>
  <c r="O139" i="4"/>
  <c r="P139" i="4"/>
  <c r="Q139" i="4"/>
  <c r="R139" i="4"/>
  <c r="C140" i="4"/>
  <c r="D140" i="4"/>
  <c r="E140" i="4"/>
  <c r="F140" i="4"/>
  <c r="G140" i="4"/>
  <c r="H140" i="4"/>
  <c r="I140" i="4"/>
  <c r="J140" i="4"/>
  <c r="K140" i="4"/>
  <c r="L140" i="4"/>
  <c r="M140" i="4"/>
  <c r="N140" i="4"/>
  <c r="O140" i="4"/>
  <c r="P140" i="4"/>
  <c r="Q140" i="4"/>
  <c r="R140" i="4"/>
  <c r="C141" i="4"/>
  <c r="D141" i="4"/>
  <c r="E141" i="4"/>
  <c r="F141" i="4"/>
  <c r="G141" i="4"/>
  <c r="H141" i="4"/>
  <c r="I141" i="4"/>
  <c r="J141" i="4"/>
  <c r="K141" i="4"/>
  <c r="L141" i="4"/>
  <c r="M141" i="4"/>
  <c r="N141" i="4"/>
  <c r="O141" i="4"/>
  <c r="P141" i="4"/>
  <c r="Q141" i="4"/>
  <c r="R141" i="4"/>
  <c r="C142" i="4"/>
  <c r="D142" i="4"/>
  <c r="E142" i="4"/>
  <c r="F142" i="4"/>
  <c r="G142" i="4"/>
  <c r="H142" i="4"/>
  <c r="I142" i="4"/>
  <c r="J142" i="4"/>
  <c r="K142" i="4"/>
  <c r="L142" i="4"/>
  <c r="M142" i="4"/>
  <c r="N142" i="4"/>
  <c r="O142" i="4"/>
  <c r="P142" i="4"/>
  <c r="Q142" i="4"/>
  <c r="R142" i="4"/>
  <c r="C143" i="4"/>
  <c r="D143" i="4"/>
  <c r="E143" i="4"/>
  <c r="F143" i="4"/>
  <c r="G143" i="4"/>
  <c r="H143" i="4"/>
  <c r="I143" i="4"/>
  <c r="J143" i="4"/>
  <c r="K143" i="4"/>
  <c r="L143" i="4"/>
  <c r="M143" i="4"/>
  <c r="N143" i="4"/>
  <c r="O143" i="4"/>
  <c r="P143" i="4"/>
  <c r="Q143" i="4"/>
  <c r="R143" i="4"/>
  <c r="C144" i="4"/>
  <c r="D144" i="4"/>
  <c r="E144" i="4"/>
  <c r="F144" i="4"/>
  <c r="G144" i="4"/>
  <c r="H144" i="4"/>
  <c r="I144" i="4"/>
  <c r="J144" i="4"/>
  <c r="K144" i="4"/>
  <c r="L144" i="4"/>
  <c r="M144" i="4"/>
  <c r="N144" i="4"/>
  <c r="O144" i="4"/>
  <c r="P144" i="4"/>
  <c r="Q144" i="4"/>
  <c r="R144" i="4"/>
  <c r="C145" i="4"/>
  <c r="D145" i="4"/>
  <c r="E145" i="4"/>
  <c r="F145" i="4"/>
  <c r="G145" i="4"/>
  <c r="H145" i="4"/>
  <c r="I145" i="4"/>
  <c r="J145" i="4"/>
  <c r="K145" i="4"/>
  <c r="L145" i="4"/>
  <c r="M145" i="4"/>
  <c r="N145" i="4"/>
  <c r="O145" i="4"/>
  <c r="P145" i="4"/>
  <c r="Q145" i="4"/>
  <c r="R145" i="4"/>
  <c r="C146" i="4"/>
  <c r="D146" i="4"/>
  <c r="E146" i="4"/>
  <c r="F146" i="4"/>
  <c r="G146" i="4"/>
  <c r="H146" i="4"/>
  <c r="I146" i="4"/>
  <c r="J146" i="4"/>
  <c r="K146" i="4"/>
  <c r="L146" i="4"/>
  <c r="M146" i="4"/>
  <c r="N146" i="4"/>
  <c r="O146" i="4"/>
  <c r="P146" i="4"/>
  <c r="Q146" i="4"/>
  <c r="R146" i="4"/>
  <c r="C147" i="4"/>
  <c r="D147" i="4"/>
  <c r="E147" i="4"/>
  <c r="F147" i="4"/>
  <c r="G147" i="4"/>
  <c r="H147" i="4"/>
  <c r="I147" i="4"/>
  <c r="J147" i="4"/>
  <c r="K147" i="4"/>
  <c r="L147" i="4"/>
  <c r="M147" i="4"/>
  <c r="N147" i="4"/>
  <c r="O147" i="4"/>
  <c r="P147" i="4"/>
  <c r="Q147" i="4"/>
  <c r="R147" i="4"/>
  <c r="C148" i="4"/>
  <c r="D148" i="4"/>
  <c r="E148" i="4"/>
  <c r="F148" i="4"/>
  <c r="G148" i="4"/>
  <c r="H148" i="4"/>
  <c r="I148" i="4"/>
  <c r="J148" i="4"/>
  <c r="K148" i="4"/>
  <c r="L148" i="4"/>
  <c r="M148" i="4"/>
  <c r="N148" i="4"/>
  <c r="O148" i="4"/>
  <c r="P148" i="4"/>
  <c r="Q148" i="4"/>
  <c r="R148" i="4"/>
  <c r="C149" i="4"/>
  <c r="D149" i="4"/>
  <c r="E149" i="4"/>
  <c r="F149" i="4"/>
  <c r="G149" i="4"/>
  <c r="H149" i="4"/>
  <c r="I149" i="4"/>
  <c r="J149" i="4"/>
  <c r="K149" i="4"/>
  <c r="L149" i="4"/>
  <c r="M149" i="4"/>
  <c r="N149" i="4"/>
  <c r="O149" i="4"/>
  <c r="P149" i="4"/>
  <c r="Q149" i="4"/>
  <c r="R149" i="4"/>
  <c r="C150" i="4"/>
  <c r="D150" i="4"/>
  <c r="E150" i="4"/>
  <c r="F150" i="4"/>
  <c r="G150" i="4"/>
  <c r="H150" i="4"/>
  <c r="I150" i="4"/>
  <c r="J150" i="4"/>
  <c r="K150" i="4"/>
  <c r="L150" i="4"/>
  <c r="M150" i="4"/>
  <c r="N150" i="4"/>
  <c r="O150" i="4"/>
  <c r="P150" i="4"/>
  <c r="Q150" i="4"/>
  <c r="R150" i="4"/>
  <c r="C151" i="4"/>
  <c r="D151" i="4"/>
  <c r="E151" i="4"/>
  <c r="F151" i="4"/>
  <c r="G151" i="4"/>
  <c r="H151" i="4"/>
  <c r="I151" i="4"/>
  <c r="J151" i="4"/>
  <c r="K151" i="4"/>
  <c r="L151" i="4"/>
  <c r="M151" i="4"/>
  <c r="N151" i="4"/>
  <c r="O151" i="4"/>
  <c r="P151" i="4"/>
  <c r="Q151" i="4"/>
  <c r="R151" i="4"/>
  <c r="C152" i="4"/>
  <c r="D152" i="4"/>
  <c r="E152" i="4"/>
  <c r="F152" i="4"/>
  <c r="G152" i="4"/>
  <c r="H152" i="4"/>
  <c r="I152" i="4"/>
  <c r="J152" i="4"/>
  <c r="K152" i="4"/>
  <c r="L152" i="4"/>
  <c r="M152" i="4"/>
  <c r="N152" i="4"/>
  <c r="O152" i="4"/>
  <c r="P152" i="4"/>
  <c r="Q152" i="4"/>
  <c r="R152" i="4"/>
  <c r="C153" i="4"/>
  <c r="D153" i="4"/>
  <c r="E153" i="4"/>
  <c r="F153" i="4"/>
  <c r="G153" i="4"/>
  <c r="H153" i="4"/>
  <c r="I153" i="4"/>
  <c r="J153" i="4"/>
  <c r="K153" i="4"/>
  <c r="L153" i="4"/>
  <c r="M153" i="4"/>
  <c r="N153" i="4"/>
  <c r="O153" i="4"/>
  <c r="P153" i="4"/>
  <c r="Q153" i="4"/>
  <c r="R153" i="4"/>
  <c r="C154" i="4"/>
  <c r="D154" i="4"/>
  <c r="E154" i="4"/>
  <c r="F154" i="4"/>
  <c r="G154" i="4"/>
  <c r="H154" i="4"/>
  <c r="I154" i="4"/>
  <c r="J154" i="4"/>
  <c r="K154" i="4"/>
  <c r="L154" i="4"/>
  <c r="M154" i="4"/>
  <c r="N154" i="4"/>
  <c r="O154" i="4"/>
  <c r="P154" i="4"/>
  <c r="Q154" i="4"/>
  <c r="R154" i="4"/>
  <c r="C155" i="4"/>
  <c r="D155" i="4"/>
  <c r="E155" i="4"/>
  <c r="F155" i="4"/>
  <c r="G155" i="4"/>
  <c r="H155" i="4"/>
  <c r="I155" i="4"/>
  <c r="J155" i="4"/>
  <c r="K155" i="4"/>
  <c r="L155" i="4"/>
  <c r="M155" i="4"/>
  <c r="N155" i="4"/>
  <c r="O155" i="4"/>
  <c r="P155" i="4"/>
  <c r="Q155" i="4"/>
  <c r="R155" i="4"/>
  <c r="C156" i="4"/>
  <c r="D156" i="4"/>
  <c r="E156" i="4"/>
  <c r="F156" i="4"/>
  <c r="G156" i="4"/>
  <c r="H156" i="4"/>
  <c r="I156" i="4"/>
  <c r="J156" i="4"/>
  <c r="K156" i="4"/>
  <c r="L156" i="4"/>
  <c r="M156" i="4"/>
  <c r="N156" i="4"/>
  <c r="O156" i="4"/>
  <c r="P156" i="4"/>
  <c r="Q156" i="4"/>
  <c r="R156" i="4"/>
  <c r="C157" i="4"/>
  <c r="D157" i="4"/>
  <c r="E157" i="4"/>
  <c r="F157" i="4"/>
  <c r="G157" i="4"/>
  <c r="H157" i="4"/>
  <c r="I157" i="4"/>
  <c r="J157" i="4"/>
  <c r="K157" i="4"/>
  <c r="L157" i="4"/>
  <c r="M157" i="4"/>
  <c r="N157" i="4"/>
  <c r="O157" i="4"/>
  <c r="P157" i="4"/>
  <c r="Q157" i="4"/>
  <c r="R157" i="4"/>
  <c r="C158" i="4"/>
  <c r="D158" i="4"/>
  <c r="E158" i="4"/>
  <c r="F158" i="4"/>
  <c r="G158" i="4"/>
  <c r="H158" i="4"/>
  <c r="I158" i="4"/>
  <c r="J158" i="4"/>
  <c r="K158" i="4"/>
  <c r="L158" i="4"/>
  <c r="M158" i="4"/>
  <c r="N158" i="4"/>
  <c r="O158" i="4"/>
  <c r="P158" i="4"/>
  <c r="Q158" i="4"/>
  <c r="R158" i="4"/>
  <c r="C159" i="4"/>
  <c r="D159" i="4"/>
  <c r="E159" i="4"/>
  <c r="F159" i="4"/>
  <c r="G159" i="4"/>
  <c r="H159" i="4"/>
  <c r="I159" i="4"/>
  <c r="J159" i="4"/>
  <c r="K159" i="4"/>
  <c r="L159" i="4"/>
  <c r="M159" i="4"/>
  <c r="N159" i="4"/>
  <c r="O159" i="4"/>
  <c r="P159" i="4"/>
  <c r="Q159" i="4"/>
  <c r="R159" i="4"/>
  <c r="C160" i="4"/>
  <c r="D160" i="4"/>
  <c r="E160" i="4"/>
  <c r="F160" i="4"/>
  <c r="G160" i="4"/>
  <c r="H160" i="4"/>
  <c r="I160" i="4"/>
  <c r="J160" i="4"/>
  <c r="K160" i="4"/>
  <c r="L160" i="4"/>
  <c r="M160" i="4"/>
  <c r="N160" i="4"/>
  <c r="O160" i="4"/>
  <c r="P160" i="4"/>
  <c r="Q160" i="4"/>
  <c r="R160" i="4"/>
  <c r="C161" i="4"/>
  <c r="D161" i="4"/>
  <c r="E161" i="4"/>
  <c r="F161" i="4"/>
  <c r="G161" i="4"/>
  <c r="H161" i="4"/>
  <c r="I161" i="4"/>
  <c r="J161" i="4"/>
  <c r="K161" i="4"/>
  <c r="L161" i="4"/>
  <c r="M161" i="4"/>
  <c r="N161" i="4"/>
  <c r="O161" i="4"/>
  <c r="P161" i="4"/>
  <c r="Q161" i="4"/>
  <c r="R161" i="4"/>
  <c r="C162" i="4"/>
  <c r="D162" i="4"/>
  <c r="E162" i="4"/>
  <c r="F162" i="4"/>
  <c r="G162" i="4"/>
  <c r="H162" i="4"/>
  <c r="I162" i="4"/>
  <c r="J162" i="4"/>
  <c r="K162" i="4"/>
  <c r="L162" i="4"/>
  <c r="M162" i="4"/>
  <c r="N162" i="4"/>
  <c r="O162" i="4"/>
  <c r="P162" i="4"/>
  <c r="Q162" i="4"/>
  <c r="R162" i="4"/>
  <c r="C163" i="4"/>
  <c r="D163" i="4"/>
  <c r="E163" i="4"/>
  <c r="F163" i="4"/>
  <c r="G163" i="4"/>
  <c r="H163" i="4"/>
  <c r="I163" i="4"/>
  <c r="J163" i="4"/>
  <c r="K163" i="4"/>
  <c r="L163" i="4"/>
  <c r="M163" i="4"/>
  <c r="N163" i="4"/>
  <c r="O163" i="4"/>
  <c r="P163" i="4"/>
  <c r="Q163" i="4"/>
  <c r="R163" i="4"/>
  <c r="C164" i="4"/>
  <c r="D164" i="4"/>
  <c r="E164" i="4"/>
  <c r="F164" i="4"/>
  <c r="G164" i="4"/>
  <c r="H164" i="4"/>
  <c r="I164" i="4"/>
  <c r="J164" i="4"/>
  <c r="K164" i="4"/>
  <c r="L164" i="4"/>
  <c r="M164" i="4"/>
  <c r="N164" i="4"/>
  <c r="O164" i="4"/>
  <c r="P164" i="4"/>
  <c r="Q164" i="4"/>
  <c r="R164" i="4"/>
  <c r="C165" i="4"/>
  <c r="D165" i="4"/>
  <c r="E165" i="4"/>
  <c r="F165" i="4"/>
  <c r="G165" i="4"/>
  <c r="H165" i="4"/>
  <c r="I165" i="4"/>
  <c r="J165" i="4"/>
  <c r="K165" i="4"/>
  <c r="L165" i="4"/>
  <c r="M165" i="4"/>
  <c r="N165" i="4"/>
  <c r="O165" i="4"/>
  <c r="P165" i="4"/>
  <c r="Q165" i="4"/>
  <c r="R165" i="4"/>
  <c r="C166" i="4"/>
  <c r="D166" i="4"/>
  <c r="E166" i="4"/>
  <c r="F166" i="4"/>
  <c r="G166" i="4"/>
  <c r="H166" i="4"/>
  <c r="I166" i="4"/>
  <c r="J166" i="4"/>
  <c r="K166" i="4"/>
  <c r="L166" i="4"/>
  <c r="M166" i="4"/>
  <c r="N166" i="4"/>
  <c r="O166" i="4"/>
  <c r="P166" i="4"/>
  <c r="Q166" i="4"/>
  <c r="R166" i="4"/>
  <c r="C167" i="4"/>
  <c r="D167" i="4"/>
  <c r="E167" i="4"/>
  <c r="F167" i="4"/>
  <c r="G167" i="4"/>
  <c r="H167" i="4"/>
  <c r="I167" i="4"/>
  <c r="J167" i="4"/>
  <c r="K167" i="4"/>
  <c r="L167" i="4"/>
  <c r="M167" i="4"/>
  <c r="N167" i="4"/>
  <c r="O167" i="4"/>
  <c r="P167" i="4"/>
  <c r="Q167" i="4"/>
  <c r="R167" i="4"/>
  <c r="C168" i="4"/>
  <c r="D168" i="4"/>
  <c r="E168" i="4"/>
  <c r="F168" i="4"/>
  <c r="G168" i="4"/>
  <c r="H168" i="4"/>
  <c r="I168" i="4"/>
  <c r="J168" i="4"/>
  <c r="K168" i="4"/>
  <c r="L168" i="4"/>
  <c r="M168" i="4"/>
  <c r="N168" i="4"/>
  <c r="O168" i="4"/>
  <c r="P168" i="4"/>
  <c r="Q168" i="4"/>
  <c r="R168" i="4"/>
  <c r="C169" i="4"/>
  <c r="D169" i="4"/>
  <c r="E169" i="4"/>
  <c r="F169" i="4"/>
  <c r="G169" i="4"/>
  <c r="H169" i="4"/>
  <c r="I169" i="4"/>
  <c r="J169" i="4"/>
  <c r="K169" i="4"/>
  <c r="L169" i="4"/>
  <c r="M169" i="4"/>
  <c r="N169" i="4"/>
  <c r="O169" i="4"/>
  <c r="P169" i="4"/>
  <c r="Q169" i="4"/>
  <c r="R169" i="4"/>
  <c r="C170" i="4"/>
  <c r="D170" i="4"/>
  <c r="E170" i="4"/>
  <c r="F170" i="4"/>
  <c r="G170" i="4"/>
  <c r="H170" i="4"/>
  <c r="I170" i="4"/>
  <c r="J170" i="4"/>
  <c r="K170" i="4"/>
  <c r="L170" i="4"/>
  <c r="M170" i="4"/>
  <c r="N170" i="4"/>
  <c r="O170" i="4"/>
  <c r="P170" i="4"/>
  <c r="Q170" i="4"/>
  <c r="R170" i="4"/>
  <c r="C171" i="4"/>
  <c r="D171" i="4"/>
  <c r="E171" i="4"/>
  <c r="F171" i="4"/>
  <c r="G171" i="4"/>
  <c r="H171" i="4"/>
  <c r="I171" i="4"/>
  <c r="J171" i="4"/>
  <c r="K171" i="4"/>
  <c r="L171" i="4"/>
  <c r="M171" i="4"/>
  <c r="N171" i="4"/>
  <c r="O171" i="4"/>
  <c r="P171" i="4"/>
  <c r="Q171" i="4"/>
  <c r="R171" i="4"/>
  <c r="C172" i="4"/>
  <c r="D172" i="4"/>
  <c r="E172" i="4"/>
  <c r="F172" i="4"/>
  <c r="G172" i="4"/>
  <c r="H172" i="4"/>
  <c r="I172" i="4"/>
  <c r="J172" i="4"/>
  <c r="K172" i="4"/>
  <c r="L172" i="4"/>
  <c r="M172" i="4"/>
  <c r="N172" i="4"/>
  <c r="O172" i="4"/>
  <c r="P172" i="4"/>
  <c r="Q172" i="4"/>
  <c r="R172" i="4"/>
  <c r="C173" i="4"/>
  <c r="D173" i="4"/>
  <c r="E173" i="4"/>
  <c r="F173" i="4"/>
  <c r="G173" i="4"/>
  <c r="H173" i="4"/>
  <c r="I173" i="4"/>
  <c r="J173" i="4"/>
  <c r="K173" i="4"/>
  <c r="L173" i="4"/>
  <c r="M173" i="4"/>
  <c r="N173" i="4"/>
  <c r="O173" i="4"/>
  <c r="P173" i="4"/>
  <c r="Q173" i="4"/>
  <c r="R173" i="4"/>
  <c r="C174" i="4"/>
  <c r="D174" i="4"/>
  <c r="E174" i="4"/>
  <c r="F174" i="4"/>
  <c r="G174" i="4"/>
  <c r="H174" i="4"/>
  <c r="I174" i="4"/>
  <c r="J174" i="4"/>
  <c r="K174" i="4"/>
  <c r="L174" i="4"/>
  <c r="M174" i="4"/>
  <c r="N174" i="4"/>
  <c r="O174" i="4"/>
  <c r="P174" i="4"/>
  <c r="Q174" i="4"/>
  <c r="R174" i="4"/>
  <c r="C175" i="4"/>
  <c r="D175" i="4"/>
  <c r="E175" i="4"/>
  <c r="F175" i="4"/>
  <c r="G175" i="4"/>
  <c r="H175" i="4"/>
  <c r="I175" i="4"/>
  <c r="J175" i="4"/>
  <c r="K175" i="4"/>
  <c r="L175" i="4"/>
  <c r="M175" i="4"/>
  <c r="N175" i="4"/>
  <c r="O175" i="4"/>
  <c r="P175" i="4"/>
  <c r="Q175" i="4"/>
  <c r="R175" i="4"/>
  <c r="C176" i="4"/>
  <c r="D176" i="4"/>
  <c r="E176" i="4"/>
  <c r="F176" i="4"/>
  <c r="G176" i="4"/>
  <c r="H176" i="4"/>
  <c r="I176" i="4"/>
  <c r="J176" i="4"/>
  <c r="K176" i="4"/>
  <c r="L176" i="4"/>
  <c r="M176" i="4"/>
  <c r="N176" i="4"/>
  <c r="O176" i="4"/>
  <c r="P176" i="4"/>
  <c r="Q176" i="4"/>
  <c r="R176" i="4"/>
  <c r="C177" i="4"/>
  <c r="D177" i="4"/>
  <c r="E177" i="4"/>
  <c r="F177" i="4"/>
  <c r="G177" i="4"/>
  <c r="H177" i="4"/>
  <c r="I177" i="4"/>
  <c r="J177" i="4"/>
  <c r="K177" i="4"/>
  <c r="L177" i="4"/>
  <c r="M177" i="4"/>
  <c r="N177" i="4"/>
  <c r="O177" i="4"/>
  <c r="P177" i="4"/>
  <c r="Q177" i="4"/>
  <c r="R177" i="4"/>
  <c r="C178" i="4"/>
  <c r="D178" i="4"/>
  <c r="E178" i="4"/>
  <c r="F178" i="4"/>
  <c r="G178" i="4"/>
  <c r="H178" i="4"/>
  <c r="I178" i="4"/>
  <c r="J178" i="4"/>
  <c r="K178" i="4"/>
  <c r="L178" i="4"/>
  <c r="M178" i="4"/>
  <c r="N178" i="4"/>
  <c r="O178" i="4"/>
  <c r="P178" i="4"/>
  <c r="Q178" i="4"/>
  <c r="R178" i="4"/>
  <c r="C179" i="4"/>
  <c r="D179" i="4"/>
  <c r="E179" i="4"/>
  <c r="F179" i="4"/>
  <c r="G179" i="4"/>
  <c r="H179" i="4"/>
  <c r="I179" i="4"/>
  <c r="J179" i="4"/>
  <c r="K179" i="4"/>
  <c r="L179" i="4"/>
  <c r="M179" i="4"/>
  <c r="N179" i="4"/>
  <c r="O179" i="4"/>
  <c r="P179" i="4"/>
  <c r="Q179" i="4"/>
  <c r="R179" i="4"/>
  <c r="C180" i="4"/>
  <c r="D180" i="4"/>
  <c r="E180" i="4"/>
  <c r="F180" i="4"/>
  <c r="G180" i="4"/>
  <c r="H180" i="4"/>
  <c r="I180" i="4"/>
  <c r="J180" i="4"/>
  <c r="K180" i="4"/>
  <c r="L180" i="4"/>
  <c r="M180" i="4"/>
  <c r="N180" i="4"/>
  <c r="O180" i="4"/>
  <c r="P180" i="4"/>
  <c r="Q180" i="4"/>
  <c r="R180" i="4"/>
  <c r="C181" i="4"/>
  <c r="D181" i="4"/>
  <c r="E181" i="4"/>
  <c r="F181" i="4"/>
  <c r="G181" i="4"/>
  <c r="H181" i="4"/>
  <c r="I181" i="4"/>
  <c r="J181" i="4"/>
  <c r="K181" i="4"/>
  <c r="L181" i="4"/>
  <c r="M181" i="4"/>
  <c r="N181" i="4"/>
  <c r="O181" i="4"/>
  <c r="P181" i="4"/>
  <c r="Q181" i="4"/>
  <c r="R181" i="4"/>
  <c r="C182" i="4"/>
  <c r="D182" i="4"/>
  <c r="E182" i="4"/>
  <c r="F182" i="4"/>
  <c r="G182" i="4"/>
  <c r="H182" i="4"/>
  <c r="I182" i="4"/>
  <c r="J182" i="4"/>
  <c r="K182" i="4"/>
  <c r="L182" i="4"/>
  <c r="M182" i="4"/>
  <c r="N182" i="4"/>
  <c r="O182" i="4"/>
  <c r="P182" i="4"/>
  <c r="Q182" i="4"/>
  <c r="R182" i="4"/>
  <c r="C183" i="4"/>
  <c r="D183" i="4"/>
  <c r="E183" i="4"/>
  <c r="F183" i="4"/>
  <c r="G183" i="4"/>
  <c r="H183" i="4"/>
  <c r="I183" i="4"/>
  <c r="J183" i="4"/>
  <c r="K183" i="4"/>
  <c r="L183" i="4"/>
  <c r="M183" i="4"/>
  <c r="N183" i="4"/>
  <c r="O183" i="4"/>
  <c r="P183" i="4"/>
  <c r="Q183" i="4"/>
  <c r="R183" i="4"/>
  <c r="C184" i="4"/>
  <c r="D184" i="4"/>
  <c r="E184" i="4"/>
  <c r="F184" i="4"/>
  <c r="G184" i="4"/>
  <c r="H184" i="4"/>
  <c r="I184" i="4"/>
  <c r="J184" i="4"/>
  <c r="K184" i="4"/>
  <c r="L184" i="4"/>
  <c r="M184" i="4"/>
  <c r="N184" i="4"/>
  <c r="O184" i="4"/>
  <c r="P184" i="4"/>
  <c r="Q184" i="4"/>
  <c r="R184" i="4"/>
  <c r="C185" i="4"/>
  <c r="D185" i="4"/>
  <c r="E185" i="4"/>
  <c r="F185" i="4"/>
  <c r="G185" i="4"/>
  <c r="H185" i="4"/>
  <c r="I185" i="4"/>
  <c r="J185" i="4"/>
  <c r="K185" i="4"/>
  <c r="L185" i="4"/>
  <c r="M185" i="4"/>
  <c r="N185" i="4"/>
  <c r="O185" i="4"/>
  <c r="P185" i="4"/>
  <c r="Q185" i="4"/>
  <c r="R185" i="4"/>
  <c r="C186" i="4"/>
  <c r="D186" i="4"/>
  <c r="E186" i="4"/>
  <c r="F186" i="4"/>
  <c r="G186" i="4"/>
  <c r="H186" i="4"/>
  <c r="I186" i="4"/>
  <c r="J186" i="4"/>
  <c r="K186" i="4"/>
  <c r="L186" i="4"/>
  <c r="M186" i="4"/>
  <c r="N186" i="4"/>
  <c r="O186" i="4"/>
  <c r="P186" i="4"/>
  <c r="Q186" i="4"/>
  <c r="R186" i="4"/>
  <c r="C187" i="4"/>
  <c r="D187" i="4"/>
  <c r="E187" i="4"/>
  <c r="F187" i="4"/>
  <c r="G187" i="4"/>
  <c r="H187" i="4"/>
  <c r="I187" i="4"/>
  <c r="J187" i="4"/>
  <c r="K187" i="4"/>
  <c r="L187" i="4"/>
  <c r="M187" i="4"/>
  <c r="N187" i="4"/>
  <c r="O187" i="4"/>
  <c r="P187" i="4"/>
  <c r="Q187" i="4"/>
  <c r="R187" i="4"/>
  <c r="C188" i="4"/>
  <c r="D188" i="4"/>
  <c r="E188" i="4"/>
  <c r="F188" i="4"/>
  <c r="G188" i="4"/>
  <c r="H188" i="4"/>
  <c r="I188" i="4"/>
  <c r="J188" i="4"/>
  <c r="K188" i="4"/>
  <c r="L188" i="4"/>
  <c r="M188" i="4"/>
  <c r="N188" i="4"/>
  <c r="O188" i="4"/>
  <c r="P188" i="4"/>
  <c r="Q188" i="4"/>
  <c r="R188" i="4"/>
  <c r="C189" i="4"/>
  <c r="D189" i="4"/>
  <c r="E189" i="4"/>
  <c r="F189" i="4"/>
  <c r="G189" i="4"/>
  <c r="H189" i="4"/>
  <c r="I189" i="4"/>
  <c r="J189" i="4"/>
  <c r="K189" i="4"/>
  <c r="L189" i="4"/>
  <c r="M189" i="4"/>
  <c r="N189" i="4"/>
  <c r="O189" i="4"/>
  <c r="P189" i="4"/>
  <c r="Q189" i="4"/>
  <c r="R189" i="4"/>
  <c r="C190" i="4"/>
  <c r="D190" i="4"/>
  <c r="E190" i="4"/>
  <c r="F190" i="4"/>
  <c r="G190" i="4"/>
  <c r="H190" i="4"/>
  <c r="I190" i="4"/>
  <c r="J190" i="4"/>
  <c r="K190" i="4"/>
  <c r="L190" i="4"/>
  <c r="M190" i="4"/>
  <c r="N190" i="4"/>
  <c r="O190" i="4"/>
  <c r="P190" i="4"/>
  <c r="Q190" i="4"/>
  <c r="R190" i="4"/>
  <c r="C191" i="4"/>
  <c r="D191" i="4"/>
  <c r="E191" i="4"/>
  <c r="F191" i="4"/>
  <c r="G191" i="4"/>
  <c r="H191" i="4"/>
  <c r="I191" i="4"/>
  <c r="J191" i="4"/>
  <c r="K191" i="4"/>
  <c r="L191" i="4"/>
  <c r="M191" i="4"/>
  <c r="N191" i="4"/>
  <c r="O191" i="4"/>
  <c r="P191" i="4"/>
  <c r="Q191" i="4"/>
  <c r="R191" i="4"/>
  <c r="C192" i="4"/>
  <c r="D192" i="4"/>
  <c r="E192" i="4"/>
  <c r="F192" i="4"/>
  <c r="G192" i="4"/>
  <c r="H192" i="4"/>
  <c r="I192" i="4"/>
  <c r="J192" i="4"/>
  <c r="K192" i="4"/>
  <c r="L192" i="4"/>
  <c r="M192" i="4"/>
  <c r="N192" i="4"/>
  <c r="O192" i="4"/>
  <c r="P192" i="4"/>
  <c r="Q192" i="4"/>
  <c r="R192" i="4"/>
  <c r="C193" i="4"/>
  <c r="D193" i="4"/>
  <c r="E193" i="4"/>
  <c r="F193" i="4"/>
  <c r="G193" i="4"/>
  <c r="H193" i="4"/>
  <c r="I193" i="4"/>
  <c r="J193" i="4"/>
  <c r="K193" i="4"/>
  <c r="L193" i="4"/>
  <c r="M193" i="4"/>
  <c r="N193" i="4"/>
  <c r="O193" i="4"/>
  <c r="P193" i="4"/>
  <c r="Q193" i="4"/>
  <c r="R193" i="4"/>
  <c r="C194" i="4"/>
  <c r="D194" i="4"/>
  <c r="E194" i="4"/>
  <c r="F194" i="4"/>
  <c r="G194" i="4"/>
  <c r="H194" i="4"/>
  <c r="I194" i="4"/>
  <c r="J194" i="4"/>
  <c r="K194" i="4"/>
  <c r="L194" i="4"/>
  <c r="M194" i="4"/>
  <c r="N194" i="4"/>
  <c r="O194" i="4"/>
  <c r="P194" i="4"/>
  <c r="Q194" i="4"/>
  <c r="R194" i="4"/>
  <c r="C195" i="4"/>
  <c r="D195" i="4"/>
  <c r="E195" i="4"/>
  <c r="F195" i="4"/>
  <c r="G195" i="4"/>
  <c r="H195" i="4"/>
  <c r="I195" i="4"/>
  <c r="J195" i="4"/>
  <c r="K195" i="4"/>
  <c r="L195" i="4"/>
  <c r="M195" i="4"/>
  <c r="N195" i="4"/>
  <c r="O195" i="4"/>
  <c r="P195" i="4"/>
  <c r="Q195" i="4"/>
  <c r="R195" i="4"/>
  <c r="C196" i="4"/>
  <c r="D196" i="4"/>
  <c r="E196" i="4"/>
  <c r="F196" i="4"/>
  <c r="G196" i="4"/>
  <c r="H196" i="4"/>
  <c r="I196" i="4"/>
  <c r="J196" i="4"/>
  <c r="K196" i="4"/>
  <c r="L196" i="4"/>
  <c r="M196" i="4"/>
  <c r="N196" i="4"/>
  <c r="O196" i="4"/>
  <c r="P196" i="4"/>
  <c r="Q196" i="4"/>
  <c r="R196" i="4"/>
  <c r="C197" i="4"/>
  <c r="D197" i="4"/>
  <c r="E197" i="4"/>
  <c r="F197" i="4"/>
  <c r="G197" i="4"/>
  <c r="H197" i="4"/>
  <c r="I197" i="4"/>
  <c r="J197" i="4"/>
  <c r="K197" i="4"/>
  <c r="L197" i="4"/>
  <c r="M197" i="4"/>
  <c r="N197" i="4"/>
  <c r="O197" i="4"/>
  <c r="P197" i="4"/>
  <c r="Q197" i="4"/>
  <c r="R197" i="4"/>
  <c r="C198" i="4"/>
  <c r="D198" i="4"/>
  <c r="E198" i="4"/>
  <c r="F198" i="4"/>
  <c r="G198" i="4"/>
  <c r="H198" i="4"/>
  <c r="I198" i="4"/>
  <c r="J198" i="4"/>
  <c r="K198" i="4"/>
  <c r="L198" i="4"/>
  <c r="M198" i="4"/>
  <c r="N198" i="4"/>
  <c r="O198" i="4"/>
  <c r="P198" i="4"/>
  <c r="Q198" i="4"/>
  <c r="R198" i="4"/>
  <c r="C199" i="4"/>
  <c r="D199" i="4"/>
  <c r="E199" i="4"/>
  <c r="F199" i="4"/>
  <c r="G199" i="4"/>
  <c r="H199" i="4"/>
  <c r="I199" i="4"/>
  <c r="J199" i="4"/>
  <c r="K199" i="4"/>
  <c r="L199" i="4"/>
  <c r="M199" i="4"/>
  <c r="N199" i="4"/>
  <c r="O199" i="4"/>
  <c r="P199" i="4"/>
  <c r="Q199" i="4"/>
  <c r="R199" i="4"/>
  <c r="C200" i="4"/>
  <c r="D200" i="4"/>
  <c r="E200" i="4"/>
  <c r="F200" i="4"/>
  <c r="G200" i="4"/>
  <c r="H200" i="4"/>
  <c r="I200" i="4"/>
  <c r="J200" i="4"/>
  <c r="K200" i="4"/>
  <c r="L200" i="4"/>
  <c r="M200" i="4"/>
  <c r="N200" i="4"/>
  <c r="O200" i="4"/>
  <c r="P200" i="4"/>
  <c r="Q200" i="4"/>
  <c r="R200" i="4"/>
  <c r="C201" i="4"/>
  <c r="D201" i="4"/>
  <c r="E201" i="4"/>
  <c r="F201" i="4"/>
  <c r="G201" i="4"/>
  <c r="H201" i="4"/>
  <c r="I201" i="4"/>
  <c r="J201" i="4"/>
  <c r="K201" i="4"/>
  <c r="L201" i="4"/>
  <c r="M201" i="4"/>
  <c r="N201" i="4"/>
  <c r="O201" i="4"/>
  <c r="P201" i="4"/>
  <c r="Q201" i="4"/>
  <c r="R201" i="4"/>
  <c r="C202" i="4"/>
  <c r="D202" i="4"/>
  <c r="E202" i="4"/>
  <c r="F202" i="4"/>
  <c r="G202" i="4"/>
  <c r="H202" i="4"/>
  <c r="I202" i="4"/>
  <c r="J202" i="4"/>
  <c r="K202" i="4"/>
  <c r="L202" i="4"/>
  <c r="M202" i="4"/>
  <c r="N202" i="4"/>
  <c r="O202" i="4"/>
  <c r="P202" i="4"/>
  <c r="Q202" i="4"/>
  <c r="R202" i="4"/>
  <c r="C203" i="4"/>
  <c r="D203" i="4"/>
  <c r="E203" i="4"/>
  <c r="F203" i="4"/>
  <c r="G203" i="4"/>
  <c r="H203" i="4"/>
  <c r="I203" i="4"/>
  <c r="J203" i="4"/>
  <c r="K203" i="4"/>
  <c r="L203" i="4"/>
  <c r="M203" i="4"/>
  <c r="N203" i="4"/>
  <c r="O203" i="4"/>
  <c r="P203" i="4"/>
  <c r="Q203" i="4"/>
  <c r="R203" i="4"/>
  <c r="C204" i="4"/>
  <c r="D204" i="4"/>
  <c r="E204" i="4"/>
  <c r="F204" i="4"/>
  <c r="G204" i="4"/>
  <c r="H204" i="4"/>
  <c r="I204" i="4"/>
  <c r="J204" i="4"/>
  <c r="K204" i="4"/>
  <c r="L204" i="4"/>
  <c r="M204" i="4"/>
  <c r="N204" i="4"/>
  <c r="O204" i="4"/>
  <c r="P204" i="4"/>
  <c r="Q204" i="4"/>
  <c r="R204" i="4"/>
  <c r="C205" i="4"/>
  <c r="D205" i="4"/>
  <c r="E205" i="4"/>
  <c r="F205" i="4"/>
  <c r="G205" i="4"/>
  <c r="H205" i="4"/>
  <c r="I205" i="4"/>
  <c r="J205" i="4"/>
  <c r="K205" i="4"/>
  <c r="L205" i="4"/>
  <c r="M205" i="4"/>
  <c r="N205" i="4"/>
  <c r="O205" i="4"/>
  <c r="P205" i="4"/>
  <c r="Q205" i="4"/>
  <c r="R205" i="4"/>
  <c r="C206" i="4"/>
  <c r="D206" i="4"/>
  <c r="E206" i="4"/>
  <c r="F206" i="4"/>
  <c r="G206" i="4"/>
  <c r="H206" i="4"/>
  <c r="I206" i="4"/>
  <c r="J206" i="4"/>
  <c r="K206" i="4"/>
  <c r="L206" i="4"/>
  <c r="M206" i="4"/>
  <c r="N206" i="4"/>
  <c r="O206" i="4"/>
  <c r="P206" i="4"/>
  <c r="Q206" i="4"/>
  <c r="R206" i="4"/>
  <c r="C207" i="4"/>
  <c r="D207" i="4"/>
  <c r="E207" i="4"/>
  <c r="F207" i="4"/>
  <c r="G207" i="4"/>
  <c r="H207" i="4"/>
  <c r="I207" i="4"/>
  <c r="J207" i="4"/>
  <c r="K207" i="4"/>
  <c r="L207" i="4"/>
  <c r="M207" i="4"/>
  <c r="N207" i="4"/>
  <c r="O207" i="4"/>
  <c r="P207" i="4"/>
  <c r="Q207" i="4"/>
  <c r="R207" i="4"/>
  <c r="C208" i="4"/>
  <c r="D208" i="4"/>
  <c r="E208" i="4"/>
  <c r="F208" i="4"/>
  <c r="G208" i="4"/>
  <c r="H208" i="4"/>
  <c r="I208" i="4"/>
  <c r="J208" i="4"/>
  <c r="K208" i="4"/>
  <c r="L208" i="4"/>
  <c r="M208" i="4"/>
  <c r="N208" i="4"/>
  <c r="O208" i="4"/>
  <c r="P208" i="4"/>
  <c r="Q208" i="4"/>
  <c r="R208" i="4"/>
  <c r="C209" i="4"/>
  <c r="D209" i="4"/>
  <c r="E209" i="4"/>
  <c r="F209" i="4"/>
  <c r="G209" i="4"/>
  <c r="H209" i="4"/>
  <c r="I209" i="4"/>
  <c r="J209" i="4"/>
  <c r="K209" i="4"/>
  <c r="L209" i="4"/>
  <c r="M209" i="4"/>
  <c r="N209" i="4"/>
  <c r="O209" i="4"/>
  <c r="P209" i="4"/>
  <c r="Q209" i="4"/>
  <c r="R209" i="4"/>
  <c r="C210" i="4"/>
  <c r="D210" i="4"/>
  <c r="E210" i="4"/>
  <c r="F210" i="4"/>
  <c r="G210" i="4"/>
  <c r="H210" i="4"/>
  <c r="I210" i="4"/>
  <c r="J210" i="4"/>
  <c r="K210" i="4"/>
  <c r="L210" i="4"/>
  <c r="M210" i="4"/>
  <c r="N210" i="4"/>
  <c r="O210" i="4"/>
  <c r="P210" i="4"/>
  <c r="Q210" i="4"/>
  <c r="R210" i="4"/>
  <c r="C211" i="4"/>
  <c r="D211" i="4"/>
  <c r="E211" i="4"/>
  <c r="F211" i="4"/>
  <c r="G211" i="4"/>
  <c r="H211" i="4"/>
  <c r="I211" i="4"/>
  <c r="J211" i="4"/>
  <c r="K211" i="4"/>
  <c r="L211" i="4"/>
  <c r="M211" i="4"/>
  <c r="N211" i="4"/>
  <c r="O211" i="4"/>
  <c r="P211" i="4"/>
  <c r="Q211" i="4"/>
  <c r="R211" i="4"/>
  <c r="C212" i="4"/>
  <c r="D212" i="4"/>
  <c r="E212" i="4"/>
  <c r="F212" i="4"/>
  <c r="G212" i="4"/>
  <c r="H212" i="4"/>
  <c r="I212" i="4"/>
  <c r="J212" i="4"/>
  <c r="K212" i="4"/>
  <c r="L212" i="4"/>
  <c r="M212" i="4"/>
  <c r="N212" i="4"/>
  <c r="O212" i="4"/>
  <c r="P212" i="4"/>
  <c r="Q212" i="4"/>
  <c r="R212" i="4"/>
  <c r="C213" i="4"/>
  <c r="D213" i="4"/>
  <c r="E213" i="4"/>
  <c r="F213" i="4"/>
  <c r="G213" i="4"/>
  <c r="H213" i="4"/>
  <c r="I213" i="4"/>
  <c r="J213" i="4"/>
  <c r="K213" i="4"/>
  <c r="L213" i="4"/>
  <c r="M213" i="4"/>
  <c r="N213" i="4"/>
  <c r="O213" i="4"/>
  <c r="P213" i="4"/>
  <c r="Q213" i="4"/>
  <c r="R213" i="4"/>
  <c r="C214" i="4"/>
  <c r="D214" i="4"/>
  <c r="E214" i="4"/>
  <c r="F214" i="4"/>
  <c r="G214" i="4"/>
  <c r="H214" i="4"/>
  <c r="I214" i="4"/>
  <c r="J214" i="4"/>
  <c r="K214" i="4"/>
  <c r="L214" i="4"/>
  <c r="M214" i="4"/>
  <c r="N214" i="4"/>
  <c r="O214" i="4"/>
  <c r="P214" i="4"/>
  <c r="Q214" i="4"/>
  <c r="R214" i="4"/>
  <c r="C215" i="4"/>
  <c r="D215" i="4"/>
  <c r="E215" i="4"/>
  <c r="F215" i="4"/>
  <c r="G215" i="4"/>
  <c r="H215" i="4"/>
  <c r="I215" i="4"/>
  <c r="J215" i="4"/>
  <c r="K215" i="4"/>
  <c r="L215" i="4"/>
  <c r="M215" i="4"/>
  <c r="N215" i="4"/>
  <c r="O215" i="4"/>
  <c r="P215" i="4"/>
  <c r="Q215" i="4"/>
  <c r="R215" i="4"/>
  <c r="C216" i="4"/>
  <c r="D216" i="4"/>
  <c r="E216" i="4"/>
  <c r="F216" i="4"/>
  <c r="G216" i="4"/>
  <c r="H216" i="4"/>
  <c r="I216" i="4"/>
  <c r="J216" i="4"/>
  <c r="K216" i="4"/>
  <c r="L216" i="4"/>
  <c r="M216" i="4"/>
  <c r="N216" i="4"/>
  <c r="O216" i="4"/>
  <c r="P216" i="4"/>
  <c r="Q216" i="4"/>
  <c r="R216" i="4"/>
  <c r="C217" i="4"/>
  <c r="D217" i="4"/>
  <c r="E217" i="4"/>
  <c r="F217" i="4"/>
  <c r="G217" i="4"/>
  <c r="H217" i="4"/>
  <c r="I217" i="4"/>
  <c r="J217" i="4"/>
  <c r="K217" i="4"/>
  <c r="L217" i="4"/>
  <c r="M217" i="4"/>
  <c r="N217" i="4"/>
  <c r="O217" i="4"/>
  <c r="P217" i="4"/>
  <c r="Q217" i="4"/>
  <c r="R217" i="4"/>
  <c r="C218" i="4"/>
  <c r="D218" i="4"/>
  <c r="E218" i="4"/>
  <c r="F218" i="4"/>
  <c r="G218" i="4"/>
  <c r="H218" i="4"/>
  <c r="I218" i="4"/>
  <c r="J218" i="4"/>
  <c r="K218" i="4"/>
  <c r="L218" i="4"/>
  <c r="M218" i="4"/>
  <c r="N218" i="4"/>
  <c r="O218" i="4"/>
  <c r="P218" i="4"/>
  <c r="Q218" i="4"/>
  <c r="R218" i="4"/>
  <c r="C219" i="4"/>
  <c r="D219" i="4"/>
  <c r="E219" i="4"/>
  <c r="F219" i="4"/>
  <c r="G219" i="4"/>
  <c r="H219" i="4"/>
  <c r="I219" i="4"/>
  <c r="J219" i="4"/>
  <c r="K219" i="4"/>
  <c r="L219" i="4"/>
  <c r="M219" i="4"/>
  <c r="N219" i="4"/>
  <c r="O219" i="4"/>
  <c r="P219" i="4"/>
  <c r="Q219" i="4"/>
  <c r="R219" i="4"/>
  <c r="C220" i="4"/>
  <c r="D220" i="4"/>
  <c r="E220" i="4"/>
  <c r="F220" i="4"/>
  <c r="G220" i="4"/>
  <c r="H220" i="4"/>
  <c r="I220" i="4"/>
  <c r="J220" i="4"/>
  <c r="K220" i="4"/>
  <c r="L220" i="4"/>
  <c r="M220" i="4"/>
  <c r="N220" i="4"/>
  <c r="O220" i="4"/>
  <c r="P220" i="4"/>
  <c r="Q220" i="4"/>
  <c r="R220" i="4"/>
  <c r="C221" i="4"/>
  <c r="D221" i="4"/>
  <c r="E221" i="4"/>
  <c r="F221" i="4"/>
  <c r="G221" i="4"/>
  <c r="H221" i="4"/>
  <c r="I221" i="4"/>
  <c r="J221" i="4"/>
  <c r="K221" i="4"/>
  <c r="L221" i="4"/>
  <c r="M221" i="4"/>
  <c r="N221" i="4"/>
  <c r="O221" i="4"/>
  <c r="P221" i="4"/>
  <c r="Q221" i="4"/>
  <c r="R221" i="4"/>
  <c r="C222" i="4"/>
  <c r="D222" i="4"/>
  <c r="E222" i="4"/>
  <c r="F222" i="4"/>
  <c r="G222" i="4"/>
  <c r="H222" i="4"/>
  <c r="I222" i="4"/>
  <c r="J222" i="4"/>
  <c r="K222" i="4"/>
  <c r="L222" i="4"/>
  <c r="M222" i="4"/>
  <c r="N222" i="4"/>
  <c r="O222" i="4"/>
  <c r="P222" i="4"/>
  <c r="Q222" i="4"/>
  <c r="R222" i="4"/>
  <c r="C223" i="4"/>
  <c r="D223" i="4"/>
  <c r="E223" i="4"/>
  <c r="F223" i="4"/>
  <c r="G223" i="4"/>
  <c r="H223" i="4"/>
  <c r="I223" i="4"/>
  <c r="J223" i="4"/>
  <c r="K223" i="4"/>
  <c r="L223" i="4"/>
  <c r="M223" i="4"/>
  <c r="N223" i="4"/>
  <c r="O223" i="4"/>
  <c r="P223" i="4"/>
  <c r="Q223" i="4"/>
  <c r="R223" i="4"/>
  <c r="C224" i="4"/>
  <c r="D224" i="4"/>
  <c r="E224" i="4"/>
  <c r="F224" i="4"/>
  <c r="G224" i="4"/>
  <c r="H224" i="4"/>
  <c r="I224" i="4"/>
  <c r="J224" i="4"/>
  <c r="K224" i="4"/>
  <c r="L224" i="4"/>
  <c r="M224" i="4"/>
  <c r="N224" i="4"/>
  <c r="O224" i="4"/>
  <c r="P224" i="4"/>
  <c r="Q224" i="4"/>
  <c r="R224" i="4"/>
  <c r="C225" i="4"/>
  <c r="D225" i="4"/>
  <c r="E225" i="4"/>
  <c r="F225" i="4"/>
  <c r="G225" i="4"/>
  <c r="H225" i="4"/>
  <c r="I225" i="4"/>
  <c r="J225" i="4"/>
  <c r="K225" i="4"/>
  <c r="L225" i="4"/>
  <c r="M225" i="4"/>
  <c r="N225" i="4"/>
  <c r="O225" i="4"/>
  <c r="P225" i="4"/>
  <c r="Q225" i="4"/>
  <c r="R225" i="4"/>
  <c r="C226" i="4"/>
  <c r="D226" i="4"/>
  <c r="E226" i="4"/>
  <c r="F226" i="4"/>
  <c r="G226" i="4"/>
  <c r="H226" i="4"/>
  <c r="I226" i="4"/>
  <c r="J226" i="4"/>
  <c r="K226" i="4"/>
  <c r="L226" i="4"/>
  <c r="M226" i="4"/>
  <c r="N226" i="4"/>
  <c r="O226" i="4"/>
  <c r="P226" i="4"/>
  <c r="Q226" i="4"/>
  <c r="R226" i="4"/>
  <c r="C227" i="4"/>
  <c r="D227" i="4"/>
  <c r="E227" i="4"/>
  <c r="F227" i="4"/>
  <c r="G227" i="4"/>
  <c r="H227" i="4"/>
  <c r="I227" i="4"/>
  <c r="J227" i="4"/>
  <c r="K227" i="4"/>
  <c r="L227" i="4"/>
  <c r="M227" i="4"/>
  <c r="N227" i="4"/>
  <c r="O227" i="4"/>
  <c r="P227" i="4"/>
  <c r="Q227" i="4"/>
  <c r="R227" i="4"/>
  <c r="C228" i="4"/>
  <c r="D228" i="4"/>
  <c r="E228" i="4"/>
  <c r="F228" i="4"/>
  <c r="G228" i="4"/>
  <c r="H228" i="4"/>
  <c r="I228" i="4"/>
  <c r="J228" i="4"/>
  <c r="K228" i="4"/>
  <c r="L228" i="4"/>
  <c r="M228" i="4"/>
  <c r="N228" i="4"/>
  <c r="O228" i="4"/>
  <c r="P228" i="4"/>
  <c r="Q228" i="4"/>
  <c r="R228" i="4"/>
  <c r="C229" i="4"/>
  <c r="D229" i="4"/>
  <c r="E229" i="4"/>
  <c r="F229" i="4"/>
  <c r="G229" i="4"/>
  <c r="H229" i="4"/>
  <c r="I229" i="4"/>
  <c r="J229" i="4"/>
  <c r="K229" i="4"/>
  <c r="L229" i="4"/>
  <c r="M229" i="4"/>
  <c r="N229" i="4"/>
  <c r="O229" i="4"/>
  <c r="P229" i="4"/>
  <c r="Q229" i="4"/>
  <c r="R229" i="4"/>
  <c r="C230" i="4"/>
  <c r="D230" i="4"/>
  <c r="E230" i="4"/>
  <c r="F230" i="4"/>
  <c r="G230" i="4"/>
  <c r="H230" i="4"/>
  <c r="I230" i="4"/>
  <c r="J230" i="4"/>
  <c r="K230" i="4"/>
  <c r="L230" i="4"/>
  <c r="M230" i="4"/>
  <c r="N230" i="4"/>
  <c r="O230" i="4"/>
  <c r="P230" i="4"/>
  <c r="Q230" i="4"/>
  <c r="R230" i="4"/>
  <c r="C231" i="4"/>
  <c r="D231" i="4"/>
  <c r="E231" i="4"/>
  <c r="F231" i="4"/>
  <c r="G231" i="4"/>
  <c r="H231" i="4"/>
  <c r="I231" i="4"/>
  <c r="J231" i="4"/>
  <c r="K231" i="4"/>
  <c r="L231" i="4"/>
  <c r="M231" i="4"/>
  <c r="N231" i="4"/>
  <c r="O231" i="4"/>
  <c r="P231" i="4"/>
  <c r="Q231" i="4"/>
  <c r="R231" i="4"/>
  <c r="C232" i="4"/>
  <c r="D232" i="4"/>
  <c r="E232" i="4"/>
  <c r="F232" i="4"/>
  <c r="G232" i="4"/>
  <c r="H232" i="4"/>
  <c r="I232" i="4"/>
  <c r="J232" i="4"/>
  <c r="K232" i="4"/>
  <c r="L232" i="4"/>
  <c r="M232" i="4"/>
  <c r="N232" i="4"/>
  <c r="O232" i="4"/>
  <c r="P232" i="4"/>
  <c r="Q232" i="4"/>
  <c r="R232" i="4"/>
  <c r="C233" i="4"/>
  <c r="D233" i="4"/>
  <c r="E233" i="4"/>
  <c r="F233" i="4"/>
  <c r="G233" i="4"/>
  <c r="H233" i="4"/>
  <c r="I233" i="4"/>
  <c r="J233" i="4"/>
  <c r="K233" i="4"/>
  <c r="L233" i="4"/>
  <c r="M233" i="4"/>
  <c r="N233" i="4"/>
  <c r="O233" i="4"/>
  <c r="P233" i="4"/>
  <c r="Q233" i="4"/>
  <c r="R233" i="4"/>
  <c r="C234" i="4"/>
  <c r="D234" i="4"/>
  <c r="E234" i="4"/>
  <c r="F234" i="4"/>
  <c r="G234" i="4"/>
  <c r="H234" i="4"/>
  <c r="I234" i="4"/>
  <c r="J234" i="4"/>
  <c r="K234" i="4"/>
  <c r="L234" i="4"/>
  <c r="M234" i="4"/>
  <c r="N234" i="4"/>
  <c r="O234" i="4"/>
  <c r="P234" i="4"/>
  <c r="Q234" i="4"/>
  <c r="R234" i="4"/>
  <c r="C235" i="4"/>
  <c r="D235" i="4"/>
  <c r="E235" i="4"/>
  <c r="F235" i="4"/>
  <c r="G235" i="4"/>
  <c r="H235" i="4"/>
  <c r="I235" i="4"/>
  <c r="J235" i="4"/>
  <c r="K235" i="4"/>
  <c r="L235" i="4"/>
  <c r="M235" i="4"/>
  <c r="N235" i="4"/>
  <c r="O235" i="4"/>
  <c r="P235" i="4"/>
  <c r="Q235" i="4"/>
  <c r="R235" i="4"/>
  <c r="C236" i="4"/>
  <c r="D236" i="4"/>
  <c r="E236" i="4"/>
  <c r="F236" i="4"/>
  <c r="G236" i="4"/>
  <c r="H236" i="4"/>
  <c r="I236" i="4"/>
  <c r="J236" i="4"/>
  <c r="K236" i="4"/>
  <c r="L236" i="4"/>
  <c r="M236" i="4"/>
  <c r="N236" i="4"/>
  <c r="O236" i="4"/>
  <c r="P236" i="4"/>
  <c r="Q236" i="4"/>
  <c r="R236" i="4"/>
  <c r="C237" i="4"/>
  <c r="D237" i="4"/>
  <c r="E237" i="4"/>
  <c r="F237" i="4"/>
  <c r="G237" i="4"/>
  <c r="H237" i="4"/>
  <c r="I237" i="4"/>
  <c r="J237" i="4"/>
  <c r="K237" i="4"/>
  <c r="L237" i="4"/>
  <c r="M237" i="4"/>
  <c r="N237" i="4"/>
  <c r="O237" i="4"/>
  <c r="P237" i="4"/>
  <c r="Q237" i="4"/>
  <c r="R237" i="4"/>
  <c r="C238" i="4"/>
  <c r="D238" i="4"/>
  <c r="E238" i="4"/>
  <c r="F238" i="4"/>
  <c r="G238" i="4"/>
  <c r="H238" i="4"/>
  <c r="I238" i="4"/>
  <c r="J238" i="4"/>
  <c r="K238" i="4"/>
  <c r="L238" i="4"/>
  <c r="M238" i="4"/>
  <c r="N238" i="4"/>
  <c r="O238" i="4"/>
  <c r="P238" i="4"/>
  <c r="Q238" i="4"/>
  <c r="R238" i="4"/>
  <c r="C239" i="4"/>
  <c r="D239" i="4"/>
  <c r="E239" i="4"/>
  <c r="F239" i="4"/>
  <c r="G239" i="4"/>
  <c r="H239" i="4"/>
  <c r="I239" i="4"/>
  <c r="J239" i="4"/>
  <c r="K239" i="4"/>
  <c r="L239" i="4"/>
  <c r="M239" i="4"/>
  <c r="N239" i="4"/>
  <c r="O239" i="4"/>
  <c r="P239" i="4"/>
  <c r="Q239" i="4"/>
  <c r="R239" i="4"/>
  <c r="C240" i="4"/>
  <c r="D240" i="4"/>
  <c r="E240" i="4"/>
  <c r="F240" i="4"/>
  <c r="G240" i="4"/>
  <c r="H240" i="4"/>
  <c r="I240" i="4"/>
  <c r="J240" i="4"/>
  <c r="K240" i="4"/>
  <c r="L240" i="4"/>
  <c r="M240" i="4"/>
  <c r="N240" i="4"/>
  <c r="O240" i="4"/>
  <c r="P240" i="4"/>
  <c r="Q240" i="4"/>
  <c r="R240" i="4"/>
  <c r="C241" i="4"/>
  <c r="D241" i="4"/>
  <c r="E241" i="4"/>
  <c r="F241" i="4"/>
  <c r="G241" i="4"/>
  <c r="H241" i="4"/>
  <c r="I241" i="4"/>
  <c r="J241" i="4"/>
  <c r="K241" i="4"/>
  <c r="L241" i="4"/>
  <c r="M241" i="4"/>
  <c r="N241" i="4"/>
  <c r="O241" i="4"/>
  <c r="P241" i="4"/>
  <c r="Q241" i="4"/>
  <c r="R241" i="4"/>
  <c r="C242" i="4"/>
  <c r="D242" i="4"/>
  <c r="E242" i="4"/>
  <c r="F242" i="4"/>
  <c r="G242" i="4"/>
  <c r="H242" i="4"/>
  <c r="I242" i="4"/>
  <c r="J242" i="4"/>
  <c r="K242" i="4"/>
  <c r="L242" i="4"/>
  <c r="M242" i="4"/>
  <c r="N242" i="4"/>
  <c r="O242" i="4"/>
  <c r="P242" i="4"/>
  <c r="Q242" i="4"/>
  <c r="R242" i="4"/>
  <c r="C243" i="4"/>
  <c r="D243" i="4"/>
  <c r="E243" i="4"/>
  <c r="F243" i="4"/>
  <c r="G243" i="4"/>
  <c r="H243" i="4"/>
  <c r="I243" i="4"/>
  <c r="J243" i="4"/>
  <c r="K243" i="4"/>
  <c r="L243" i="4"/>
  <c r="M243" i="4"/>
  <c r="N243" i="4"/>
  <c r="O243" i="4"/>
  <c r="P243" i="4"/>
  <c r="Q243" i="4"/>
  <c r="R243" i="4"/>
  <c r="C244" i="4"/>
  <c r="D244" i="4"/>
  <c r="E244" i="4"/>
  <c r="F244" i="4"/>
  <c r="G244" i="4"/>
  <c r="H244" i="4"/>
  <c r="I244" i="4"/>
  <c r="J244" i="4"/>
  <c r="K244" i="4"/>
  <c r="L244" i="4"/>
  <c r="M244" i="4"/>
  <c r="N244" i="4"/>
  <c r="O244" i="4"/>
  <c r="P244" i="4"/>
  <c r="Q244" i="4"/>
  <c r="R244" i="4"/>
  <c r="C245" i="4"/>
  <c r="D245" i="4"/>
  <c r="E245" i="4"/>
  <c r="F245" i="4"/>
  <c r="G245" i="4"/>
  <c r="H245" i="4"/>
  <c r="I245" i="4"/>
  <c r="J245" i="4"/>
  <c r="K245" i="4"/>
  <c r="L245" i="4"/>
  <c r="M245" i="4"/>
  <c r="N245" i="4"/>
  <c r="O245" i="4"/>
  <c r="P245" i="4"/>
  <c r="Q245" i="4"/>
  <c r="R245" i="4"/>
  <c r="C246" i="4"/>
  <c r="D246" i="4"/>
  <c r="E246" i="4"/>
  <c r="F246" i="4"/>
  <c r="G246" i="4"/>
  <c r="H246" i="4"/>
  <c r="I246" i="4"/>
  <c r="J246" i="4"/>
  <c r="K246" i="4"/>
  <c r="L246" i="4"/>
  <c r="M246" i="4"/>
  <c r="N246" i="4"/>
  <c r="O246" i="4"/>
  <c r="P246" i="4"/>
  <c r="Q246" i="4"/>
  <c r="R246" i="4"/>
  <c r="C247" i="4"/>
  <c r="D247" i="4"/>
  <c r="E247" i="4"/>
  <c r="F247" i="4"/>
  <c r="G247" i="4"/>
  <c r="H247" i="4"/>
  <c r="I247" i="4"/>
  <c r="J247" i="4"/>
  <c r="K247" i="4"/>
  <c r="L247" i="4"/>
  <c r="M247" i="4"/>
  <c r="N247" i="4"/>
  <c r="O247" i="4"/>
  <c r="P247" i="4"/>
  <c r="Q247" i="4"/>
  <c r="R247" i="4"/>
  <c r="C248" i="4"/>
  <c r="D248" i="4"/>
  <c r="E248" i="4"/>
  <c r="F248" i="4"/>
  <c r="G248" i="4"/>
  <c r="H248" i="4"/>
  <c r="I248" i="4"/>
  <c r="J248" i="4"/>
  <c r="K248" i="4"/>
  <c r="L248" i="4"/>
  <c r="M248" i="4"/>
  <c r="N248" i="4"/>
  <c r="O248" i="4"/>
  <c r="P248" i="4"/>
  <c r="Q248" i="4"/>
  <c r="R248" i="4"/>
  <c r="C249" i="4"/>
  <c r="D249" i="4"/>
  <c r="E249" i="4"/>
  <c r="F249" i="4"/>
  <c r="G249" i="4"/>
  <c r="H249" i="4"/>
  <c r="I249" i="4"/>
  <c r="J249" i="4"/>
  <c r="K249" i="4"/>
  <c r="L249" i="4"/>
  <c r="M249" i="4"/>
  <c r="N249" i="4"/>
  <c r="O249" i="4"/>
  <c r="P249" i="4"/>
  <c r="Q249" i="4"/>
  <c r="R249" i="4"/>
  <c r="C250" i="4"/>
  <c r="D250" i="4"/>
  <c r="E250" i="4"/>
  <c r="F250" i="4"/>
  <c r="G250" i="4"/>
  <c r="H250" i="4"/>
  <c r="I250" i="4"/>
  <c r="J250" i="4"/>
  <c r="K250" i="4"/>
  <c r="L250" i="4"/>
  <c r="M250" i="4"/>
  <c r="N250" i="4"/>
  <c r="O250" i="4"/>
  <c r="P250" i="4"/>
  <c r="Q250" i="4"/>
  <c r="R250" i="4"/>
  <c r="C251" i="4"/>
  <c r="D251" i="4"/>
  <c r="E251" i="4"/>
  <c r="F251" i="4"/>
  <c r="G251" i="4"/>
  <c r="H251" i="4"/>
  <c r="I251" i="4"/>
  <c r="J251" i="4"/>
  <c r="K251" i="4"/>
  <c r="L251" i="4"/>
  <c r="M251" i="4"/>
  <c r="N251" i="4"/>
  <c r="O251" i="4"/>
  <c r="P251" i="4"/>
  <c r="Q251" i="4"/>
  <c r="R251" i="4"/>
  <c r="C252" i="4"/>
  <c r="D252" i="4"/>
  <c r="E252" i="4"/>
  <c r="F252" i="4"/>
  <c r="G252" i="4"/>
  <c r="H252" i="4"/>
  <c r="I252" i="4"/>
  <c r="J252" i="4"/>
  <c r="K252" i="4"/>
  <c r="L252" i="4"/>
  <c r="M252" i="4"/>
  <c r="N252" i="4"/>
  <c r="O252" i="4"/>
  <c r="P252" i="4"/>
  <c r="Q252" i="4"/>
  <c r="R252" i="4"/>
  <c r="C253" i="4"/>
  <c r="D253" i="4"/>
  <c r="E253" i="4"/>
  <c r="F253" i="4"/>
  <c r="G253" i="4"/>
  <c r="H253" i="4"/>
  <c r="I253" i="4"/>
  <c r="J253" i="4"/>
  <c r="K253" i="4"/>
  <c r="L253" i="4"/>
  <c r="M253" i="4"/>
  <c r="N253" i="4"/>
  <c r="O253" i="4"/>
  <c r="P253" i="4"/>
  <c r="Q253" i="4"/>
  <c r="R253" i="4"/>
  <c r="C254" i="4"/>
  <c r="D254" i="4"/>
  <c r="E254" i="4"/>
  <c r="F254" i="4"/>
  <c r="G254" i="4"/>
  <c r="H254" i="4"/>
  <c r="I254" i="4"/>
  <c r="J254" i="4"/>
  <c r="K254" i="4"/>
  <c r="L254" i="4"/>
  <c r="M254" i="4"/>
  <c r="N254" i="4"/>
  <c r="O254" i="4"/>
  <c r="P254" i="4"/>
  <c r="Q254" i="4"/>
  <c r="R254" i="4"/>
  <c r="C255" i="4"/>
  <c r="D255" i="4"/>
  <c r="E255" i="4"/>
  <c r="F255" i="4"/>
  <c r="G255" i="4"/>
  <c r="H255" i="4"/>
  <c r="I255" i="4"/>
  <c r="J255" i="4"/>
  <c r="K255" i="4"/>
  <c r="L255" i="4"/>
  <c r="M255" i="4"/>
  <c r="N255" i="4"/>
  <c r="O255" i="4"/>
  <c r="P255" i="4"/>
  <c r="Q255" i="4"/>
  <c r="R255" i="4"/>
  <c r="C256" i="4"/>
  <c r="D256" i="4"/>
  <c r="E256" i="4"/>
  <c r="F256" i="4"/>
  <c r="G256" i="4"/>
  <c r="H256" i="4"/>
  <c r="I256" i="4"/>
  <c r="J256" i="4"/>
  <c r="K256" i="4"/>
  <c r="L256" i="4"/>
  <c r="M256" i="4"/>
  <c r="N256" i="4"/>
  <c r="O256" i="4"/>
  <c r="P256" i="4"/>
  <c r="Q256" i="4"/>
  <c r="R256" i="4"/>
  <c r="C257" i="4"/>
  <c r="D257" i="4"/>
  <c r="E257" i="4"/>
  <c r="F257" i="4"/>
  <c r="G257" i="4"/>
  <c r="H257" i="4"/>
  <c r="I257" i="4"/>
  <c r="J257" i="4"/>
  <c r="K257" i="4"/>
  <c r="L257" i="4"/>
  <c r="M257" i="4"/>
  <c r="N257" i="4"/>
  <c r="O257" i="4"/>
  <c r="P257" i="4"/>
  <c r="Q257" i="4"/>
  <c r="R257" i="4"/>
  <c r="C258" i="4"/>
  <c r="D258" i="4"/>
  <c r="E258" i="4"/>
  <c r="F258" i="4"/>
  <c r="G258" i="4"/>
  <c r="H258" i="4"/>
  <c r="I258" i="4"/>
  <c r="J258" i="4"/>
  <c r="K258" i="4"/>
  <c r="L258" i="4"/>
  <c r="M258" i="4"/>
  <c r="N258" i="4"/>
  <c r="O258" i="4"/>
  <c r="P258" i="4"/>
  <c r="Q258" i="4"/>
  <c r="R258" i="4"/>
  <c r="C259" i="4"/>
  <c r="D259" i="4"/>
  <c r="E259" i="4"/>
  <c r="F259" i="4"/>
  <c r="G259" i="4"/>
  <c r="H259" i="4"/>
  <c r="I259" i="4"/>
  <c r="J259" i="4"/>
  <c r="K259" i="4"/>
  <c r="L259" i="4"/>
  <c r="M259" i="4"/>
  <c r="N259" i="4"/>
  <c r="O259" i="4"/>
  <c r="P259" i="4"/>
  <c r="Q259" i="4"/>
  <c r="R259" i="4"/>
  <c r="C260" i="4"/>
  <c r="D260" i="4"/>
  <c r="E260" i="4"/>
  <c r="F260" i="4"/>
  <c r="G260" i="4"/>
  <c r="H260" i="4"/>
  <c r="I260" i="4"/>
  <c r="J260" i="4"/>
  <c r="K260" i="4"/>
  <c r="L260" i="4"/>
  <c r="M260" i="4"/>
  <c r="N260" i="4"/>
  <c r="O260" i="4"/>
  <c r="P260" i="4"/>
  <c r="Q260" i="4"/>
  <c r="R260" i="4"/>
  <c r="C261" i="4"/>
  <c r="D261" i="4"/>
  <c r="E261" i="4"/>
  <c r="F261" i="4"/>
  <c r="G261" i="4"/>
  <c r="H261" i="4"/>
  <c r="I261" i="4"/>
  <c r="J261" i="4"/>
  <c r="K261" i="4"/>
  <c r="L261" i="4"/>
  <c r="M261" i="4"/>
  <c r="N261" i="4"/>
  <c r="O261" i="4"/>
  <c r="P261" i="4"/>
  <c r="Q261" i="4"/>
  <c r="R261" i="4"/>
  <c r="C262" i="4"/>
  <c r="D262" i="4"/>
  <c r="E262" i="4"/>
  <c r="F262" i="4"/>
  <c r="G262" i="4"/>
  <c r="H262" i="4"/>
  <c r="I262" i="4"/>
  <c r="J262" i="4"/>
  <c r="K262" i="4"/>
  <c r="L262" i="4"/>
  <c r="M262" i="4"/>
  <c r="N262" i="4"/>
  <c r="O262" i="4"/>
  <c r="P262" i="4"/>
  <c r="Q262" i="4"/>
  <c r="R262" i="4"/>
  <c r="C263" i="4"/>
  <c r="D263" i="4"/>
  <c r="E263" i="4"/>
  <c r="F263" i="4"/>
  <c r="G263" i="4"/>
  <c r="H263" i="4"/>
  <c r="I263" i="4"/>
  <c r="J263" i="4"/>
  <c r="K263" i="4"/>
  <c r="L263" i="4"/>
  <c r="M263" i="4"/>
  <c r="N263" i="4"/>
  <c r="O263" i="4"/>
  <c r="P263" i="4"/>
  <c r="Q263" i="4"/>
  <c r="R263" i="4"/>
  <c r="C264" i="4"/>
  <c r="D264" i="4"/>
  <c r="E264" i="4"/>
  <c r="F264" i="4"/>
  <c r="G264" i="4"/>
  <c r="H264" i="4"/>
  <c r="I264" i="4"/>
  <c r="J264" i="4"/>
  <c r="K264" i="4"/>
  <c r="L264" i="4"/>
  <c r="M264" i="4"/>
  <c r="N264" i="4"/>
  <c r="O264" i="4"/>
  <c r="P264" i="4"/>
  <c r="Q264" i="4"/>
  <c r="R264" i="4"/>
  <c r="C265" i="4"/>
  <c r="D265" i="4"/>
  <c r="E265" i="4"/>
  <c r="F265" i="4"/>
  <c r="G265" i="4"/>
  <c r="H265" i="4"/>
  <c r="I265" i="4"/>
  <c r="J265" i="4"/>
  <c r="K265" i="4"/>
  <c r="L265" i="4"/>
  <c r="M265" i="4"/>
  <c r="N265" i="4"/>
  <c r="O265" i="4"/>
  <c r="P265" i="4"/>
  <c r="Q265" i="4"/>
  <c r="R265" i="4"/>
  <c r="C266" i="4"/>
  <c r="D266" i="4"/>
  <c r="E266" i="4"/>
  <c r="F266" i="4"/>
  <c r="G266" i="4"/>
  <c r="H266" i="4"/>
  <c r="I266" i="4"/>
  <c r="J266" i="4"/>
  <c r="K266" i="4"/>
  <c r="L266" i="4"/>
  <c r="M266" i="4"/>
  <c r="N266" i="4"/>
  <c r="O266" i="4"/>
  <c r="P266" i="4"/>
  <c r="Q266" i="4"/>
  <c r="R266" i="4"/>
  <c r="C267" i="4"/>
  <c r="D267" i="4"/>
  <c r="E267" i="4"/>
  <c r="F267" i="4"/>
  <c r="G267" i="4"/>
  <c r="H267" i="4"/>
  <c r="I267" i="4"/>
  <c r="J267" i="4"/>
  <c r="K267" i="4"/>
  <c r="L267" i="4"/>
  <c r="M267" i="4"/>
  <c r="N267" i="4"/>
  <c r="O267" i="4"/>
  <c r="P267" i="4"/>
  <c r="Q267" i="4"/>
  <c r="R267" i="4"/>
  <c r="C268" i="4"/>
  <c r="D268" i="4"/>
  <c r="E268" i="4"/>
  <c r="F268" i="4"/>
  <c r="G268" i="4"/>
  <c r="H268" i="4"/>
  <c r="I268" i="4"/>
  <c r="J268" i="4"/>
  <c r="K268" i="4"/>
  <c r="L268" i="4"/>
  <c r="M268" i="4"/>
  <c r="N268" i="4"/>
  <c r="O268" i="4"/>
  <c r="P268" i="4"/>
  <c r="Q268" i="4"/>
  <c r="R268" i="4"/>
  <c r="C269" i="4"/>
  <c r="D269" i="4"/>
  <c r="E269" i="4"/>
  <c r="F269" i="4"/>
  <c r="G269" i="4"/>
  <c r="H269" i="4"/>
  <c r="I269" i="4"/>
  <c r="J269" i="4"/>
  <c r="K269" i="4"/>
  <c r="L269" i="4"/>
  <c r="M269" i="4"/>
  <c r="N269" i="4"/>
  <c r="O269" i="4"/>
  <c r="P269" i="4"/>
  <c r="Q269" i="4"/>
  <c r="R269" i="4"/>
  <c r="C270" i="4"/>
  <c r="D270" i="4"/>
  <c r="E270" i="4"/>
  <c r="F270" i="4"/>
  <c r="G270" i="4"/>
  <c r="H270" i="4"/>
  <c r="I270" i="4"/>
  <c r="J270" i="4"/>
  <c r="K270" i="4"/>
  <c r="L270" i="4"/>
  <c r="M270" i="4"/>
  <c r="N270" i="4"/>
  <c r="O270" i="4"/>
  <c r="P270" i="4"/>
  <c r="Q270" i="4"/>
  <c r="R270" i="4"/>
  <c r="C271" i="4"/>
  <c r="D271" i="4"/>
  <c r="E271" i="4"/>
  <c r="F271" i="4"/>
  <c r="G271" i="4"/>
  <c r="H271" i="4"/>
  <c r="I271" i="4"/>
  <c r="J271" i="4"/>
  <c r="K271" i="4"/>
  <c r="L271" i="4"/>
  <c r="M271" i="4"/>
  <c r="N271" i="4"/>
  <c r="O271" i="4"/>
  <c r="P271" i="4"/>
  <c r="Q271" i="4"/>
  <c r="R271" i="4"/>
  <c r="C272" i="4"/>
  <c r="D272" i="4"/>
  <c r="E272" i="4"/>
  <c r="F272" i="4"/>
  <c r="G272" i="4"/>
  <c r="H272" i="4"/>
  <c r="I272" i="4"/>
  <c r="J272" i="4"/>
  <c r="K272" i="4"/>
  <c r="L272" i="4"/>
  <c r="M272" i="4"/>
  <c r="N272" i="4"/>
  <c r="O272" i="4"/>
  <c r="P272" i="4"/>
  <c r="Q272" i="4"/>
  <c r="R272" i="4"/>
  <c r="C273" i="4"/>
  <c r="D273" i="4"/>
  <c r="E273" i="4"/>
  <c r="F273" i="4"/>
  <c r="G273" i="4"/>
  <c r="H273" i="4"/>
  <c r="I273" i="4"/>
  <c r="J273" i="4"/>
  <c r="K273" i="4"/>
  <c r="L273" i="4"/>
  <c r="M273" i="4"/>
  <c r="N273" i="4"/>
  <c r="O273" i="4"/>
  <c r="P273" i="4"/>
  <c r="Q273" i="4"/>
  <c r="R273" i="4"/>
  <c r="C274" i="4"/>
  <c r="D274" i="4"/>
  <c r="E274" i="4"/>
  <c r="F274" i="4"/>
  <c r="G274" i="4"/>
  <c r="H274" i="4"/>
  <c r="I274" i="4"/>
  <c r="J274" i="4"/>
  <c r="K274" i="4"/>
  <c r="L274" i="4"/>
  <c r="M274" i="4"/>
  <c r="N274" i="4"/>
  <c r="O274" i="4"/>
  <c r="P274" i="4"/>
  <c r="Q274" i="4"/>
  <c r="R274" i="4"/>
  <c r="C275" i="4"/>
  <c r="D275" i="4"/>
  <c r="E275" i="4"/>
  <c r="F275" i="4"/>
  <c r="G275" i="4"/>
  <c r="H275" i="4"/>
  <c r="I275" i="4"/>
  <c r="J275" i="4"/>
  <c r="K275" i="4"/>
  <c r="L275" i="4"/>
  <c r="M275" i="4"/>
  <c r="N275" i="4"/>
  <c r="O275" i="4"/>
  <c r="P275" i="4"/>
  <c r="Q275" i="4"/>
  <c r="R275" i="4"/>
  <c r="C276" i="4"/>
  <c r="D276" i="4"/>
  <c r="E276" i="4"/>
  <c r="F276" i="4"/>
  <c r="G276" i="4"/>
  <c r="H276" i="4"/>
  <c r="I276" i="4"/>
  <c r="J276" i="4"/>
  <c r="K276" i="4"/>
  <c r="L276" i="4"/>
  <c r="M276" i="4"/>
  <c r="N276" i="4"/>
  <c r="O276" i="4"/>
  <c r="P276" i="4"/>
  <c r="Q276" i="4"/>
  <c r="R276" i="4"/>
  <c r="C277" i="4"/>
  <c r="D277" i="4"/>
  <c r="E277" i="4"/>
  <c r="F277" i="4"/>
  <c r="G277" i="4"/>
  <c r="H277" i="4"/>
  <c r="I277" i="4"/>
  <c r="J277" i="4"/>
  <c r="K277" i="4"/>
  <c r="L277" i="4"/>
  <c r="M277" i="4"/>
  <c r="N277" i="4"/>
  <c r="O277" i="4"/>
  <c r="P277" i="4"/>
  <c r="Q277" i="4"/>
  <c r="R277" i="4"/>
  <c r="C278" i="4"/>
  <c r="D278" i="4"/>
  <c r="E278" i="4"/>
  <c r="F278" i="4"/>
  <c r="G278" i="4"/>
  <c r="H278" i="4"/>
  <c r="I278" i="4"/>
  <c r="J278" i="4"/>
  <c r="K278" i="4"/>
  <c r="L278" i="4"/>
  <c r="M278" i="4"/>
  <c r="N278" i="4"/>
  <c r="O278" i="4"/>
  <c r="P278" i="4"/>
  <c r="Q278" i="4"/>
  <c r="R278" i="4"/>
  <c r="C279" i="4"/>
  <c r="D279" i="4"/>
  <c r="E279" i="4"/>
  <c r="F279" i="4"/>
  <c r="G279" i="4"/>
  <c r="H279" i="4"/>
  <c r="I279" i="4"/>
  <c r="J279" i="4"/>
  <c r="K279" i="4"/>
  <c r="L279" i="4"/>
  <c r="M279" i="4"/>
  <c r="N279" i="4"/>
  <c r="O279" i="4"/>
  <c r="P279" i="4"/>
  <c r="Q279" i="4"/>
  <c r="R279" i="4"/>
  <c r="C280" i="4"/>
  <c r="D280" i="4"/>
  <c r="E280" i="4"/>
  <c r="F280" i="4"/>
  <c r="G280" i="4"/>
  <c r="H280" i="4"/>
  <c r="I280" i="4"/>
  <c r="J280" i="4"/>
  <c r="K280" i="4"/>
  <c r="L280" i="4"/>
  <c r="M280" i="4"/>
  <c r="N280" i="4"/>
  <c r="O280" i="4"/>
  <c r="P280" i="4"/>
  <c r="Q280" i="4"/>
  <c r="R280" i="4"/>
  <c r="C281" i="4"/>
  <c r="D281" i="4"/>
  <c r="E281" i="4"/>
  <c r="F281" i="4"/>
  <c r="G281" i="4"/>
  <c r="H281" i="4"/>
  <c r="I281" i="4"/>
  <c r="J281" i="4"/>
  <c r="K281" i="4"/>
  <c r="L281" i="4"/>
  <c r="M281" i="4"/>
  <c r="N281" i="4"/>
  <c r="O281" i="4"/>
  <c r="P281" i="4"/>
  <c r="Q281" i="4"/>
  <c r="R281" i="4"/>
  <c r="C282" i="4"/>
  <c r="D282" i="4"/>
  <c r="E282" i="4"/>
  <c r="F282" i="4"/>
  <c r="G282" i="4"/>
  <c r="H282" i="4"/>
  <c r="I282" i="4"/>
  <c r="J282" i="4"/>
  <c r="K282" i="4"/>
  <c r="L282" i="4"/>
  <c r="M282" i="4"/>
  <c r="N282" i="4"/>
  <c r="O282" i="4"/>
  <c r="P282" i="4"/>
  <c r="Q282" i="4"/>
  <c r="R282" i="4"/>
  <c r="C283" i="4"/>
  <c r="D283" i="4"/>
  <c r="E283" i="4"/>
  <c r="F283" i="4"/>
  <c r="G283" i="4"/>
  <c r="H283" i="4"/>
  <c r="I283" i="4"/>
  <c r="J283" i="4"/>
  <c r="K283" i="4"/>
  <c r="L283" i="4"/>
  <c r="M283" i="4"/>
  <c r="N283" i="4"/>
  <c r="O283" i="4"/>
  <c r="P283" i="4"/>
  <c r="Q283" i="4"/>
  <c r="R283" i="4"/>
  <c r="C284" i="4"/>
  <c r="D284" i="4"/>
  <c r="E284" i="4"/>
  <c r="F284" i="4"/>
  <c r="G284" i="4"/>
  <c r="H284" i="4"/>
  <c r="I284" i="4"/>
  <c r="J284" i="4"/>
  <c r="K284" i="4"/>
  <c r="L284" i="4"/>
  <c r="M284" i="4"/>
  <c r="N284" i="4"/>
  <c r="O284" i="4"/>
  <c r="P284" i="4"/>
  <c r="Q284" i="4"/>
  <c r="R284" i="4"/>
  <c r="C285" i="4"/>
  <c r="D285" i="4"/>
  <c r="E285" i="4"/>
  <c r="F285" i="4"/>
  <c r="G285" i="4"/>
  <c r="H285" i="4"/>
  <c r="I285" i="4"/>
  <c r="J285" i="4"/>
  <c r="K285" i="4"/>
  <c r="L285" i="4"/>
  <c r="M285" i="4"/>
  <c r="N285" i="4"/>
  <c r="O285" i="4"/>
  <c r="P285" i="4"/>
  <c r="Q285" i="4"/>
  <c r="R285" i="4"/>
  <c r="C286" i="4"/>
  <c r="D286" i="4"/>
  <c r="E286" i="4"/>
  <c r="F286" i="4"/>
  <c r="G286" i="4"/>
  <c r="H286" i="4"/>
  <c r="I286" i="4"/>
  <c r="J286" i="4"/>
  <c r="K286" i="4"/>
  <c r="L286" i="4"/>
  <c r="M286" i="4"/>
  <c r="N286" i="4"/>
  <c r="O286" i="4"/>
  <c r="P286" i="4"/>
  <c r="Q286" i="4"/>
  <c r="R286" i="4"/>
  <c r="C287" i="4"/>
  <c r="D287" i="4"/>
  <c r="E287" i="4"/>
  <c r="F287" i="4"/>
  <c r="G287" i="4"/>
  <c r="H287" i="4"/>
  <c r="I287" i="4"/>
  <c r="J287" i="4"/>
  <c r="K287" i="4"/>
  <c r="L287" i="4"/>
  <c r="M287" i="4"/>
  <c r="N287" i="4"/>
  <c r="O287" i="4"/>
  <c r="P287" i="4"/>
  <c r="Q287" i="4"/>
  <c r="R287" i="4"/>
  <c r="C288" i="4"/>
  <c r="D288" i="4"/>
  <c r="E288" i="4"/>
  <c r="F288" i="4"/>
  <c r="G288" i="4"/>
  <c r="H288" i="4"/>
  <c r="I288" i="4"/>
  <c r="J288" i="4"/>
  <c r="K288" i="4"/>
  <c r="L288" i="4"/>
  <c r="M288" i="4"/>
  <c r="N288" i="4"/>
  <c r="O288" i="4"/>
  <c r="P288" i="4"/>
  <c r="Q288" i="4"/>
  <c r="R288" i="4"/>
  <c r="C289" i="4"/>
  <c r="D289" i="4"/>
  <c r="E289" i="4"/>
  <c r="F289" i="4"/>
  <c r="G289" i="4"/>
  <c r="H289" i="4"/>
  <c r="I289" i="4"/>
  <c r="J289" i="4"/>
  <c r="K289" i="4"/>
  <c r="L289" i="4"/>
  <c r="M289" i="4"/>
  <c r="N289" i="4"/>
  <c r="O289" i="4"/>
  <c r="P289" i="4"/>
  <c r="Q289" i="4"/>
  <c r="R289" i="4"/>
  <c r="C290" i="4"/>
  <c r="D290" i="4"/>
  <c r="E290" i="4"/>
  <c r="F290" i="4"/>
  <c r="G290" i="4"/>
  <c r="H290" i="4"/>
  <c r="I290" i="4"/>
  <c r="J290" i="4"/>
  <c r="K290" i="4"/>
  <c r="L290" i="4"/>
  <c r="M290" i="4"/>
  <c r="N290" i="4"/>
  <c r="O290" i="4"/>
  <c r="P290" i="4"/>
  <c r="Q290" i="4"/>
  <c r="R290" i="4"/>
  <c r="C291" i="4"/>
  <c r="D291" i="4"/>
  <c r="E291" i="4"/>
  <c r="F291" i="4"/>
  <c r="G291" i="4"/>
  <c r="H291" i="4"/>
  <c r="I291" i="4"/>
  <c r="J291" i="4"/>
  <c r="K291" i="4"/>
  <c r="L291" i="4"/>
  <c r="M291" i="4"/>
  <c r="N291" i="4"/>
  <c r="O291" i="4"/>
  <c r="P291" i="4"/>
  <c r="Q291" i="4"/>
  <c r="R291" i="4"/>
  <c r="C292" i="4"/>
  <c r="D292" i="4"/>
  <c r="E292" i="4"/>
  <c r="F292" i="4"/>
  <c r="G292" i="4"/>
  <c r="H292" i="4"/>
  <c r="I292" i="4"/>
  <c r="J292" i="4"/>
  <c r="K292" i="4"/>
  <c r="L292" i="4"/>
  <c r="M292" i="4"/>
  <c r="N292" i="4"/>
  <c r="O292" i="4"/>
  <c r="P292" i="4"/>
  <c r="Q292" i="4"/>
  <c r="R292" i="4"/>
  <c r="C293" i="4"/>
  <c r="D293" i="4"/>
  <c r="E293" i="4"/>
  <c r="F293" i="4"/>
  <c r="G293" i="4"/>
  <c r="H293" i="4"/>
  <c r="I293" i="4"/>
  <c r="J293" i="4"/>
  <c r="K293" i="4"/>
  <c r="L293" i="4"/>
  <c r="M293" i="4"/>
  <c r="N293" i="4"/>
  <c r="O293" i="4"/>
  <c r="P293" i="4"/>
  <c r="Q293" i="4"/>
  <c r="R293" i="4"/>
  <c r="C294" i="4"/>
  <c r="D294" i="4"/>
  <c r="E294" i="4"/>
  <c r="F294" i="4"/>
  <c r="G294" i="4"/>
  <c r="H294" i="4"/>
  <c r="I294" i="4"/>
  <c r="J294" i="4"/>
  <c r="K294" i="4"/>
  <c r="L294" i="4"/>
  <c r="M294" i="4"/>
  <c r="N294" i="4"/>
  <c r="O294" i="4"/>
  <c r="P294" i="4"/>
  <c r="Q294" i="4"/>
  <c r="R294" i="4"/>
  <c r="C295" i="4"/>
  <c r="D295" i="4"/>
  <c r="E295" i="4"/>
  <c r="F295" i="4"/>
  <c r="G295" i="4"/>
  <c r="H295" i="4"/>
  <c r="I295" i="4"/>
  <c r="J295" i="4"/>
  <c r="K295" i="4"/>
  <c r="L295" i="4"/>
  <c r="M295" i="4"/>
  <c r="N295" i="4"/>
  <c r="O295" i="4"/>
  <c r="P295" i="4"/>
  <c r="Q295" i="4"/>
  <c r="R295" i="4"/>
  <c r="C296" i="4"/>
  <c r="D296" i="4"/>
  <c r="E296" i="4"/>
  <c r="F296" i="4"/>
  <c r="G296" i="4"/>
  <c r="H296" i="4"/>
  <c r="I296" i="4"/>
  <c r="J296" i="4"/>
  <c r="K296" i="4"/>
  <c r="L296" i="4"/>
  <c r="M296" i="4"/>
  <c r="N296" i="4"/>
  <c r="O296" i="4"/>
  <c r="P296" i="4"/>
  <c r="Q296" i="4"/>
  <c r="R296" i="4"/>
  <c r="C297" i="4"/>
  <c r="D297" i="4"/>
  <c r="E297" i="4"/>
  <c r="F297" i="4"/>
  <c r="G297" i="4"/>
  <c r="H297" i="4"/>
  <c r="I297" i="4"/>
  <c r="J297" i="4"/>
  <c r="K297" i="4"/>
  <c r="L297" i="4"/>
  <c r="M297" i="4"/>
  <c r="N297" i="4"/>
  <c r="O297" i="4"/>
  <c r="P297" i="4"/>
  <c r="Q297" i="4"/>
  <c r="R297" i="4"/>
  <c r="C298" i="4"/>
  <c r="D298" i="4"/>
  <c r="E298" i="4"/>
  <c r="F298" i="4"/>
  <c r="G298" i="4"/>
  <c r="H298" i="4"/>
  <c r="I298" i="4"/>
  <c r="J298" i="4"/>
  <c r="K298" i="4"/>
  <c r="L298" i="4"/>
  <c r="M298" i="4"/>
  <c r="N298" i="4"/>
  <c r="O298" i="4"/>
  <c r="P298" i="4"/>
  <c r="Q298" i="4"/>
  <c r="R298" i="4"/>
  <c r="C299" i="4"/>
  <c r="D299" i="4"/>
  <c r="E299" i="4"/>
  <c r="F299" i="4"/>
  <c r="G299" i="4"/>
  <c r="H299" i="4"/>
  <c r="I299" i="4"/>
  <c r="J299" i="4"/>
  <c r="K299" i="4"/>
  <c r="L299" i="4"/>
  <c r="M299" i="4"/>
  <c r="N299" i="4"/>
  <c r="O299" i="4"/>
  <c r="P299" i="4"/>
  <c r="Q299" i="4"/>
  <c r="R299" i="4"/>
  <c r="C300" i="4"/>
  <c r="D300" i="4"/>
  <c r="E300" i="4"/>
  <c r="F300" i="4"/>
  <c r="G300" i="4"/>
  <c r="H300" i="4"/>
  <c r="I300" i="4"/>
  <c r="J300" i="4"/>
  <c r="K300" i="4"/>
  <c r="L300" i="4"/>
  <c r="M300" i="4"/>
  <c r="N300" i="4"/>
  <c r="O300" i="4"/>
  <c r="P300" i="4"/>
  <c r="Q300" i="4"/>
  <c r="R300" i="4"/>
  <c r="C301" i="4"/>
  <c r="D301" i="4"/>
  <c r="E301" i="4"/>
  <c r="F301" i="4"/>
  <c r="G301" i="4"/>
  <c r="H301" i="4"/>
  <c r="I301" i="4"/>
  <c r="J301" i="4"/>
  <c r="K301" i="4"/>
  <c r="L301" i="4"/>
  <c r="M301" i="4"/>
  <c r="N301" i="4"/>
  <c r="O301" i="4"/>
  <c r="P301" i="4"/>
  <c r="Q301" i="4"/>
  <c r="R301" i="4"/>
  <c r="C302" i="4"/>
  <c r="D302" i="4"/>
  <c r="E302" i="4"/>
  <c r="F302" i="4"/>
  <c r="G302" i="4"/>
  <c r="H302" i="4"/>
  <c r="I302" i="4"/>
  <c r="J302" i="4"/>
  <c r="K302" i="4"/>
  <c r="L302" i="4"/>
  <c r="M302" i="4"/>
  <c r="N302" i="4"/>
  <c r="O302" i="4"/>
  <c r="P302" i="4"/>
  <c r="Q302" i="4"/>
  <c r="R302" i="4"/>
  <c r="C303" i="4"/>
  <c r="D303" i="4"/>
  <c r="E303" i="4"/>
  <c r="F303" i="4"/>
  <c r="G303" i="4"/>
  <c r="H303" i="4"/>
  <c r="I303" i="4"/>
  <c r="J303" i="4"/>
  <c r="K303" i="4"/>
  <c r="L303" i="4"/>
  <c r="M303" i="4"/>
  <c r="N303" i="4"/>
  <c r="O303" i="4"/>
  <c r="P303" i="4"/>
  <c r="Q303" i="4"/>
  <c r="R303" i="4"/>
  <c r="C304" i="4"/>
  <c r="D304" i="4"/>
  <c r="E304" i="4"/>
  <c r="F304" i="4"/>
  <c r="G304" i="4"/>
  <c r="H304" i="4"/>
  <c r="I304" i="4"/>
  <c r="J304" i="4"/>
  <c r="K304" i="4"/>
  <c r="L304" i="4"/>
  <c r="M304" i="4"/>
  <c r="N304" i="4"/>
  <c r="O304" i="4"/>
  <c r="P304" i="4"/>
  <c r="Q304" i="4"/>
  <c r="R304" i="4"/>
  <c r="C305" i="4"/>
  <c r="D305" i="4"/>
  <c r="E305" i="4"/>
  <c r="F305" i="4"/>
  <c r="G305" i="4"/>
  <c r="H305" i="4"/>
  <c r="I305" i="4"/>
  <c r="J305" i="4"/>
  <c r="K305" i="4"/>
  <c r="L305" i="4"/>
  <c r="M305" i="4"/>
  <c r="N305" i="4"/>
  <c r="O305" i="4"/>
  <c r="P305" i="4"/>
  <c r="Q305" i="4"/>
  <c r="R305" i="4"/>
  <c r="C306" i="4"/>
  <c r="D306" i="4"/>
  <c r="E306" i="4"/>
  <c r="F306" i="4"/>
  <c r="G306" i="4"/>
  <c r="H306" i="4"/>
  <c r="I306" i="4"/>
  <c r="J306" i="4"/>
  <c r="K306" i="4"/>
  <c r="L306" i="4"/>
  <c r="M306" i="4"/>
  <c r="N306" i="4"/>
  <c r="O306" i="4"/>
  <c r="P306" i="4"/>
  <c r="Q306" i="4"/>
  <c r="R306" i="4"/>
  <c r="C307" i="4"/>
  <c r="D307" i="4"/>
  <c r="E307" i="4"/>
  <c r="F307" i="4"/>
  <c r="G307" i="4"/>
  <c r="H307" i="4"/>
  <c r="I307" i="4"/>
  <c r="J307" i="4"/>
  <c r="K307" i="4"/>
  <c r="L307" i="4"/>
  <c r="M307" i="4"/>
  <c r="N307" i="4"/>
  <c r="O307" i="4"/>
  <c r="P307" i="4"/>
  <c r="Q307" i="4"/>
  <c r="R307" i="4"/>
  <c r="C308" i="4"/>
  <c r="D308" i="4"/>
  <c r="E308" i="4"/>
  <c r="F308" i="4"/>
  <c r="G308" i="4"/>
  <c r="H308" i="4"/>
  <c r="I308" i="4"/>
  <c r="J308" i="4"/>
  <c r="K308" i="4"/>
  <c r="L308" i="4"/>
  <c r="M308" i="4"/>
  <c r="N308" i="4"/>
  <c r="O308" i="4"/>
  <c r="P308" i="4"/>
  <c r="Q308" i="4"/>
  <c r="R308" i="4"/>
  <c r="C309" i="4"/>
  <c r="D309" i="4"/>
  <c r="E309" i="4"/>
  <c r="F309" i="4"/>
  <c r="G309" i="4"/>
  <c r="H309" i="4"/>
  <c r="I309" i="4"/>
  <c r="J309" i="4"/>
  <c r="K309" i="4"/>
  <c r="L309" i="4"/>
  <c r="M309" i="4"/>
  <c r="N309" i="4"/>
  <c r="O309" i="4"/>
  <c r="P309" i="4"/>
  <c r="Q309" i="4"/>
  <c r="R309" i="4"/>
  <c r="C310" i="4"/>
  <c r="D310" i="4"/>
  <c r="E310" i="4"/>
  <c r="F310" i="4"/>
  <c r="G310" i="4"/>
  <c r="H310" i="4"/>
  <c r="I310" i="4"/>
  <c r="J310" i="4"/>
  <c r="K310" i="4"/>
  <c r="L310" i="4"/>
  <c r="M310" i="4"/>
  <c r="N310" i="4"/>
  <c r="O310" i="4"/>
  <c r="P310" i="4"/>
  <c r="Q310" i="4"/>
  <c r="R310" i="4"/>
  <c r="C311" i="4"/>
  <c r="D311" i="4"/>
  <c r="E311" i="4"/>
  <c r="F311" i="4"/>
  <c r="G311" i="4"/>
  <c r="H311" i="4"/>
  <c r="I311" i="4"/>
  <c r="J311" i="4"/>
  <c r="K311" i="4"/>
  <c r="L311" i="4"/>
  <c r="M311" i="4"/>
  <c r="N311" i="4"/>
  <c r="O311" i="4"/>
  <c r="P311" i="4"/>
  <c r="Q311" i="4"/>
  <c r="R311" i="4"/>
  <c r="C312" i="4"/>
  <c r="D312" i="4"/>
  <c r="E312" i="4"/>
  <c r="F312" i="4"/>
  <c r="G312" i="4"/>
  <c r="H312" i="4"/>
  <c r="I312" i="4"/>
  <c r="J312" i="4"/>
  <c r="K312" i="4"/>
  <c r="L312" i="4"/>
  <c r="M312" i="4"/>
  <c r="N312" i="4"/>
  <c r="O312" i="4"/>
  <c r="P312" i="4"/>
  <c r="Q312" i="4"/>
  <c r="R312" i="4"/>
  <c r="C313" i="4"/>
  <c r="D313" i="4"/>
  <c r="E313" i="4"/>
  <c r="F313" i="4"/>
  <c r="G313" i="4"/>
  <c r="H313" i="4"/>
  <c r="I313" i="4"/>
  <c r="J313" i="4"/>
  <c r="K313" i="4"/>
  <c r="L313" i="4"/>
  <c r="M313" i="4"/>
  <c r="N313" i="4"/>
  <c r="O313" i="4"/>
  <c r="P313" i="4"/>
  <c r="Q313" i="4"/>
  <c r="R313" i="4"/>
  <c r="C314" i="4"/>
  <c r="D314" i="4"/>
  <c r="E314" i="4"/>
  <c r="F314" i="4"/>
  <c r="G314" i="4"/>
  <c r="H314" i="4"/>
  <c r="I314" i="4"/>
  <c r="J314" i="4"/>
  <c r="K314" i="4"/>
  <c r="L314" i="4"/>
  <c r="M314" i="4"/>
  <c r="N314" i="4"/>
  <c r="O314" i="4"/>
  <c r="P314" i="4"/>
  <c r="Q314" i="4"/>
  <c r="R314" i="4"/>
  <c r="C315" i="4"/>
  <c r="D315" i="4"/>
  <c r="E315" i="4"/>
  <c r="F315" i="4"/>
  <c r="G315" i="4"/>
  <c r="H315" i="4"/>
  <c r="I315" i="4"/>
  <c r="J315" i="4"/>
  <c r="K315" i="4"/>
  <c r="L315" i="4"/>
  <c r="M315" i="4"/>
  <c r="N315" i="4"/>
  <c r="O315" i="4"/>
  <c r="P315" i="4"/>
  <c r="Q315" i="4"/>
  <c r="R315" i="4"/>
  <c r="C316" i="4"/>
  <c r="D316" i="4"/>
  <c r="E316" i="4"/>
  <c r="F316" i="4"/>
  <c r="G316" i="4"/>
  <c r="H316" i="4"/>
  <c r="I316" i="4"/>
  <c r="J316" i="4"/>
  <c r="K316" i="4"/>
  <c r="L316" i="4"/>
  <c r="M316" i="4"/>
  <c r="N316" i="4"/>
  <c r="O316" i="4"/>
  <c r="P316" i="4"/>
  <c r="Q316" i="4"/>
  <c r="R316" i="4"/>
  <c r="C317" i="4"/>
  <c r="D317" i="4"/>
  <c r="E317" i="4"/>
  <c r="F317" i="4"/>
  <c r="G317" i="4"/>
  <c r="H317" i="4"/>
  <c r="I317" i="4"/>
  <c r="J317" i="4"/>
  <c r="K317" i="4"/>
  <c r="L317" i="4"/>
  <c r="M317" i="4"/>
  <c r="N317" i="4"/>
  <c r="O317" i="4"/>
  <c r="P317" i="4"/>
  <c r="Q317" i="4"/>
  <c r="R317" i="4"/>
  <c r="C318" i="4"/>
  <c r="D318" i="4"/>
  <c r="E318" i="4"/>
  <c r="F318" i="4"/>
  <c r="G318" i="4"/>
  <c r="H318" i="4"/>
  <c r="I318" i="4"/>
  <c r="J318" i="4"/>
  <c r="K318" i="4"/>
  <c r="L318" i="4"/>
  <c r="M318" i="4"/>
  <c r="N318" i="4"/>
  <c r="O318" i="4"/>
  <c r="P318" i="4"/>
  <c r="Q318" i="4"/>
  <c r="R318" i="4"/>
  <c r="C319" i="4"/>
  <c r="D319" i="4"/>
  <c r="E319" i="4"/>
  <c r="F319" i="4"/>
  <c r="G319" i="4"/>
  <c r="H319" i="4"/>
  <c r="I319" i="4"/>
  <c r="J319" i="4"/>
  <c r="K319" i="4"/>
  <c r="L319" i="4"/>
  <c r="M319" i="4"/>
  <c r="N319" i="4"/>
  <c r="O319" i="4"/>
  <c r="P319" i="4"/>
  <c r="Q319" i="4"/>
  <c r="R319" i="4"/>
  <c r="C320" i="4"/>
  <c r="D320" i="4"/>
  <c r="E320" i="4"/>
  <c r="F320" i="4"/>
  <c r="G320" i="4"/>
  <c r="H320" i="4"/>
  <c r="I320" i="4"/>
  <c r="J320" i="4"/>
  <c r="K320" i="4"/>
  <c r="L320" i="4"/>
  <c r="M320" i="4"/>
  <c r="N320" i="4"/>
  <c r="O320" i="4"/>
  <c r="P320" i="4"/>
  <c r="Q320" i="4"/>
  <c r="R320" i="4"/>
  <c r="C321" i="4"/>
  <c r="D321" i="4"/>
  <c r="E321" i="4"/>
  <c r="F321" i="4"/>
  <c r="G321" i="4"/>
  <c r="H321" i="4"/>
  <c r="I321" i="4"/>
  <c r="J321" i="4"/>
  <c r="K321" i="4"/>
  <c r="L321" i="4"/>
  <c r="M321" i="4"/>
  <c r="N321" i="4"/>
  <c r="O321" i="4"/>
  <c r="P321" i="4"/>
  <c r="Q321" i="4"/>
  <c r="R321" i="4"/>
  <c r="C322" i="4"/>
  <c r="D322" i="4"/>
  <c r="E322" i="4"/>
  <c r="F322" i="4"/>
  <c r="G322" i="4"/>
  <c r="H322" i="4"/>
  <c r="I322" i="4"/>
  <c r="J322" i="4"/>
  <c r="K322" i="4"/>
  <c r="L322" i="4"/>
  <c r="M322" i="4"/>
  <c r="N322" i="4"/>
  <c r="O322" i="4"/>
  <c r="P322" i="4"/>
  <c r="Q322" i="4"/>
  <c r="R322" i="4"/>
  <c r="C323" i="4"/>
  <c r="D323" i="4"/>
  <c r="E323" i="4"/>
  <c r="F323" i="4"/>
  <c r="G323" i="4"/>
  <c r="H323" i="4"/>
  <c r="I323" i="4"/>
  <c r="J323" i="4"/>
  <c r="K323" i="4"/>
  <c r="L323" i="4"/>
  <c r="M323" i="4"/>
  <c r="N323" i="4"/>
  <c r="O323" i="4"/>
  <c r="P323" i="4"/>
  <c r="Q323" i="4"/>
  <c r="R323" i="4"/>
  <c r="C324" i="4"/>
  <c r="D324" i="4"/>
  <c r="E324" i="4"/>
  <c r="F324" i="4"/>
  <c r="G324" i="4"/>
  <c r="H324" i="4"/>
  <c r="I324" i="4"/>
  <c r="J324" i="4"/>
  <c r="K324" i="4"/>
  <c r="L324" i="4"/>
  <c r="M324" i="4"/>
  <c r="N324" i="4"/>
  <c r="O324" i="4"/>
  <c r="P324" i="4"/>
  <c r="Q324" i="4"/>
  <c r="R324" i="4"/>
  <c r="C325" i="4"/>
  <c r="D325" i="4"/>
  <c r="E325" i="4"/>
  <c r="F325" i="4"/>
  <c r="G325" i="4"/>
  <c r="H325" i="4"/>
  <c r="I325" i="4"/>
  <c r="J325" i="4"/>
  <c r="K325" i="4"/>
  <c r="L325" i="4"/>
  <c r="M325" i="4"/>
  <c r="N325" i="4"/>
  <c r="O325" i="4"/>
  <c r="P325" i="4"/>
  <c r="Q325" i="4"/>
  <c r="R325" i="4"/>
  <c r="C326" i="4"/>
  <c r="D326" i="4"/>
  <c r="E326" i="4"/>
  <c r="F326" i="4"/>
  <c r="G326" i="4"/>
  <c r="H326" i="4"/>
  <c r="I326" i="4"/>
  <c r="J326" i="4"/>
  <c r="K326" i="4"/>
  <c r="L326" i="4"/>
  <c r="M326" i="4"/>
  <c r="N326" i="4"/>
  <c r="O326" i="4"/>
  <c r="P326" i="4"/>
  <c r="Q326" i="4"/>
  <c r="R326" i="4"/>
  <c r="C327" i="4"/>
  <c r="D327" i="4"/>
  <c r="E327" i="4"/>
  <c r="F327" i="4"/>
  <c r="G327" i="4"/>
  <c r="H327" i="4"/>
  <c r="I327" i="4"/>
  <c r="J327" i="4"/>
  <c r="K327" i="4"/>
  <c r="L327" i="4"/>
  <c r="M327" i="4"/>
  <c r="N327" i="4"/>
  <c r="O327" i="4"/>
  <c r="P327" i="4"/>
  <c r="Q327" i="4"/>
  <c r="R327" i="4"/>
  <c r="C328" i="4"/>
  <c r="D328" i="4"/>
  <c r="E328" i="4"/>
  <c r="F328" i="4"/>
  <c r="G328" i="4"/>
  <c r="H328" i="4"/>
  <c r="I328" i="4"/>
  <c r="J328" i="4"/>
  <c r="K328" i="4"/>
  <c r="L328" i="4"/>
  <c r="M328" i="4"/>
  <c r="N328" i="4"/>
  <c r="O328" i="4"/>
  <c r="P328" i="4"/>
  <c r="Q328" i="4"/>
  <c r="R328" i="4"/>
  <c r="C329" i="4"/>
  <c r="D329" i="4"/>
  <c r="E329" i="4"/>
  <c r="F329" i="4"/>
  <c r="G329" i="4"/>
  <c r="H329" i="4"/>
  <c r="I329" i="4"/>
  <c r="J329" i="4"/>
  <c r="K329" i="4"/>
  <c r="L329" i="4"/>
  <c r="M329" i="4"/>
  <c r="N329" i="4"/>
  <c r="O329" i="4"/>
  <c r="P329" i="4"/>
  <c r="Q329" i="4"/>
  <c r="R329" i="4"/>
  <c r="C330" i="4"/>
  <c r="D330" i="4"/>
  <c r="E330" i="4"/>
  <c r="F330" i="4"/>
  <c r="G330" i="4"/>
  <c r="H330" i="4"/>
  <c r="I330" i="4"/>
  <c r="J330" i="4"/>
  <c r="K330" i="4"/>
  <c r="L330" i="4"/>
  <c r="M330" i="4"/>
  <c r="N330" i="4"/>
  <c r="O330" i="4"/>
  <c r="P330" i="4"/>
  <c r="Q330" i="4"/>
  <c r="R330" i="4"/>
  <c r="C331" i="4"/>
  <c r="D331" i="4"/>
  <c r="E331" i="4"/>
  <c r="F331" i="4"/>
  <c r="G331" i="4"/>
  <c r="H331" i="4"/>
  <c r="I331" i="4"/>
  <c r="J331" i="4"/>
  <c r="K331" i="4"/>
  <c r="L331" i="4"/>
  <c r="M331" i="4"/>
  <c r="N331" i="4"/>
  <c r="O331" i="4"/>
  <c r="P331" i="4"/>
  <c r="Q331" i="4"/>
  <c r="R331" i="4"/>
  <c r="C332" i="4"/>
  <c r="D332" i="4"/>
  <c r="E332" i="4"/>
  <c r="F332" i="4"/>
  <c r="G332" i="4"/>
  <c r="H332" i="4"/>
  <c r="I332" i="4"/>
  <c r="J332" i="4"/>
  <c r="K332" i="4"/>
  <c r="L332" i="4"/>
  <c r="M332" i="4"/>
  <c r="N332" i="4"/>
  <c r="O332" i="4"/>
  <c r="P332" i="4"/>
  <c r="Q332" i="4"/>
  <c r="R332" i="4"/>
  <c r="C333" i="4"/>
  <c r="D333" i="4"/>
  <c r="E333" i="4"/>
  <c r="F333" i="4"/>
  <c r="G333" i="4"/>
  <c r="H333" i="4"/>
  <c r="I333" i="4"/>
  <c r="J333" i="4"/>
  <c r="K333" i="4"/>
  <c r="L333" i="4"/>
  <c r="M333" i="4"/>
  <c r="N333" i="4"/>
  <c r="O333" i="4"/>
  <c r="P333" i="4"/>
  <c r="Q333" i="4"/>
  <c r="R333" i="4"/>
  <c r="C334" i="4"/>
  <c r="D334" i="4"/>
  <c r="E334" i="4"/>
  <c r="F334" i="4"/>
  <c r="G334" i="4"/>
  <c r="H334" i="4"/>
  <c r="I334" i="4"/>
  <c r="J334" i="4"/>
  <c r="K334" i="4"/>
  <c r="L334" i="4"/>
  <c r="M334" i="4"/>
  <c r="N334" i="4"/>
  <c r="O334" i="4"/>
  <c r="P334" i="4"/>
  <c r="Q334" i="4"/>
  <c r="R334" i="4"/>
  <c r="C335" i="4"/>
  <c r="D335" i="4"/>
  <c r="E335" i="4"/>
  <c r="F335" i="4"/>
  <c r="G335" i="4"/>
  <c r="H335" i="4"/>
  <c r="I335" i="4"/>
  <c r="J335" i="4"/>
  <c r="K335" i="4"/>
  <c r="L335" i="4"/>
  <c r="M335" i="4"/>
  <c r="N335" i="4"/>
  <c r="O335" i="4"/>
  <c r="P335" i="4"/>
  <c r="Q335" i="4"/>
  <c r="R335" i="4"/>
  <c r="C336" i="4"/>
  <c r="D336" i="4"/>
  <c r="E336" i="4"/>
  <c r="F336" i="4"/>
  <c r="G336" i="4"/>
  <c r="H336" i="4"/>
  <c r="I336" i="4"/>
  <c r="J336" i="4"/>
  <c r="K336" i="4"/>
  <c r="L336" i="4"/>
  <c r="M336" i="4"/>
  <c r="N336" i="4"/>
  <c r="O336" i="4"/>
  <c r="P336" i="4"/>
  <c r="Q336" i="4"/>
  <c r="R336" i="4"/>
  <c r="C337" i="4"/>
  <c r="D337" i="4"/>
  <c r="E337" i="4"/>
  <c r="F337" i="4"/>
  <c r="G337" i="4"/>
  <c r="H337" i="4"/>
  <c r="I337" i="4"/>
  <c r="J337" i="4"/>
  <c r="K337" i="4"/>
  <c r="L337" i="4"/>
  <c r="M337" i="4"/>
  <c r="N337" i="4"/>
  <c r="O337" i="4"/>
  <c r="P337" i="4"/>
  <c r="Q337" i="4"/>
  <c r="R337" i="4"/>
  <c r="C338" i="4"/>
  <c r="D338" i="4"/>
  <c r="E338" i="4"/>
  <c r="F338" i="4"/>
  <c r="G338" i="4"/>
  <c r="H338" i="4"/>
  <c r="I338" i="4"/>
  <c r="J338" i="4"/>
  <c r="K338" i="4"/>
  <c r="L338" i="4"/>
  <c r="M338" i="4"/>
  <c r="N338" i="4"/>
  <c r="O338" i="4"/>
  <c r="P338" i="4"/>
  <c r="Q338" i="4"/>
  <c r="R338" i="4"/>
  <c r="C339" i="4"/>
  <c r="D339" i="4"/>
  <c r="E339" i="4"/>
  <c r="F339" i="4"/>
  <c r="G339" i="4"/>
  <c r="H339" i="4"/>
  <c r="I339" i="4"/>
  <c r="J339" i="4"/>
  <c r="K339" i="4"/>
  <c r="L339" i="4"/>
  <c r="M339" i="4"/>
  <c r="N339" i="4"/>
  <c r="O339" i="4"/>
  <c r="P339" i="4"/>
  <c r="Q339" i="4"/>
  <c r="R339" i="4"/>
  <c r="C340" i="4"/>
  <c r="D340" i="4"/>
  <c r="E340" i="4"/>
  <c r="F340" i="4"/>
  <c r="G340" i="4"/>
  <c r="H340" i="4"/>
  <c r="I340" i="4"/>
  <c r="J340" i="4"/>
  <c r="K340" i="4"/>
  <c r="L340" i="4"/>
  <c r="M340" i="4"/>
  <c r="N340" i="4"/>
  <c r="O340" i="4"/>
  <c r="P340" i="4"/>
  <c r="Q340" i="4"/>
  <c r="R340" i="4"/>
  <c r="C341" i="4"/>
  <c r="D341" i="4"/>
  <c r="E341" i="4"/>
  <c r="F341" i="4"/>
  <c r="G341" i="4"/>
  <c r="H341" i="4"/>
  <c r="I341" i="4"/>
  <c r="J341" i="4"/>
  <c r="K341" i="4"/>
  <c r="L341" i="4"/>
  <c r="M341" i="4"/>
  <c r="N341" i="4"/>
  <c r="O341" i="4"/>
  <c r="P341" i="4"/>
  <c r="Q341" i="4"/>
  <c r="R341" i="4"/>
  <c r="C342" i="4"/>
  <c r="D342" i="4"/>
  <c r="E342" i="4"/>
  <c r="F342" i="4"/>
  <c r="G342" i="4"/>
  <c r="H342" i="4"/>
  <c r="I342" i="4"/>
  <c r="J342" i="4"/>
  <c r="K342" i="4"/>
  <c r="L342" i="4"/>
  <c r="M342" i="4"/>
  <c r="N342" i="4"/>
  <c r="O342" i="4"/>
  <c r="P342" i="4"/>
  <c r="Q342" i="4"/>
  <c r="R342" i="4"/>
  <c r="C343" i="4"/>
  <c r="D343" i="4"/>
  <c r="E343" i="4"/>
  <c r="F343" i="4"/>
  <c r="G343" i="4"/>
  <c r="H343" i="4"/>
  <c r="I343" i="4"/>
  <c r="J343" i="4"/>
  <c r="K343" i="4"/>
  <c r="L343" i="4"/>
  <c r="M343" i="4"/>
  <c r="N343" i="4"/>
  <c r="O343" i="4"/>
  <c r="P343" i="4"/>
  <c r="Q343" i="4"/>
  <c r="R343" i="4"/>
  <c r="C344" i="4"/>
  <c r="D344" i="4"/>
  <c r="E344" i="4"/>
  <c r="F344" i="4"/>
  <c r="G344" i="4"/>
  <c r="H344" i="4"/>
  <c r="I344" i="4"/>
  <c r="J344" i="4"/>
  <c r="K344" i="4"/>
  <c r="L344" i="4"/>
  <c r="M344" i="4"/>
  <c r="N344" i="4"/>
  <c r="O344" i="4"/>
  <c r="P344" i="4"/>
  <c r="Q344" i="4"/>
  <c r="R344" i="4"/>
  <c r="C345" i="4"/>
  <c r="D345" i="4"/>
  <c r="E345" i="4"/>
  <c r="F345" i="4"/>
  <c r="G345" i="4"/>
  <c r="H345" i="4"/>
  <c r="I345" i="4"/>
  <c r="J345" i="4"/>
  <c r="K345" i="4"/>
  <c r="L345" i="4"/>
  <c r="M345" i="4"/>
  <c r="N345" i="4"/>
  <c r="O345" i="4"/>
  <c r="P345" i="4"/>
  <c r="Q345" i="4"/>
  <c r="R345" i="4"/>
  <c r="C346" i="4"/>
  <c r="D346" i="4"/>
  <c r="E346" i="4"/>
  <c r="F346" i="4"/>
  <c r="G346" i="4"/>
  <c r="H346" i="4"/>
  <c r="I346" i="4"/>
  <c r="J346" i="4"/>
  <c r="K346" i="4"/>
  <c r="L346" i="4"/>
  <c r="M346" i="4"/>
  <c r="N346" i="4"/>
  <c r="O346" i="4"/>
  <c r="P346" i="4"/>
  <c r="Q346" i="4"/>
  <c r="R346" i="4"/>
  <c r="C347" i="4"/>
  <c r="D347" i="4"/>
  <c r="E347" i="4"/>
  <c r="F347" i="4"/>
  <c r="G347" i="4"/>
  <c r="H347" i="4"/>
  <c r="I347" i="4"/>
  <c r="J347" i="4"/>
  <c r="K347" i="4"/>
  <c r="L347" i="4"/>
  <c r="M347" i="4"/>
  <c r="N347" i="4"/>
  <c r="O347" i="4"/>
  <c r="P347" i="4"/>
  <c r="Q347" i="4"/>
  <c r="R347" i="4"/>
  <c r="C348" i="4"/>
  <c r="D348" i="4"/>
  <c r="E348" i="4"/>
  <c r="F348" i="4"/>
  <c r="G348" i="4"/>
  <c r="H348" i="4"/>
  <c r="I348" i="4"/>
  <c r="J348" i="4"/>
  <c r="K348" i="4"/>
  <c r="L348" i="4"/>
  <c r="M348" i="4"/>
  <c r="N348" i="4"/>
  <c r="O348" i="4"/>
  <c r="P348" i="4"/>
  <c r="Q348" i="4"/>
  <c r="R348" i="4"/>
  <c r="C349" i="4"/>
  <c r="D349" i="4"/>
  <c r="E349" i="4"/>
  <c r="F349" i="4"/>
  <c r="G349" i="4"/>
  <c r="H349" i="4"/>
  <c r="I349" i="4"/>
  <c r="J349" i="4"/>
  <c r="K349" i="4"/>
  <c r="L349" i="4"/>
  <c r="M349" i="4"/>
  <c r="N349" i="4"/>
  <c r="O349" i="4"/>
  <c r="P349" i="4"/>
  <c r="Q349" i="4"/>
  <c r="R349" i="4"/>
  <c r="C350" i="4"/>
  <c r="D350" i="4"/>
  <c r="E350" i="4"/>
  <c r="F350" i="4"/>
  <c r="G350" i="4"/>
  <c r="H350" i="4"/>
  <c r="I350" i="4"/>
  <c r="J350" i="4"/>
  <c r="K350" i="4"/>
  <c r="L350" i="4"/>
  <c r="M350" i="4"/>
  <c r="N350" i="4"/>
  <c r="O350" i="4"/>
  <c r="P350" i="4"/>
  <c r="Q350" i="4"/>
  <c r="R350" i="4"/>
  <c r="C351" i="4"/>
  <c r="D351" i="4"/>
  <c r="E351" i="4"/>
  <c r="F351" i="4"/>
  <c r="G351" i="4"/>
  <c r="H351" i="4"/>
  <c r="I351" i="4"/>
  <c r="J351" i="4"/>
  <c r="K351" i="4"/>
  <c r="L351" i="4"/>
  <c r="M351" i="4"/>
  <c r="N351" i="4"/>
  <c r="O351" i="4"/>
  <c r="P351" i="4"/>
  <c r="Q351" i="4"/>
  <c r="R351" i="4"/>
  <c r="C352" i="4"/>
  <c r="D352" i="4"/>
  <c r="E352" i="4"/>
  <c r="F352" i="4"/>
  <c r="G352" i="4"/>
  <c r="H352" i="4"/>
  <c r="I352" i="4"/>
  <c r="J352" i="4"/>
  <c r="K352" i="4"/>
  <c r="L352" i="4"/>
  <c r="M352" i="4"/>
  <c r="N352" i="4"/>
  <c r="O352" i="4"/>
  <c r="P352" i="4"/>
  <c r="Q352" i="4"/>
  <c r="R352" i="4"/>
  <c r="C353" i="4"/>
  <c r="D353" i="4"/>
  <c r="E353" i="4"/>
  <c r="F353" i="4"/>
  <c r="G353" i="4"/>
  <c r="H353" i="4"/>
  <c r="I353" i="4"/>
  <c r="J353" i="4"/>
  <c r="K353" i="4"/>
  <c r="L353" i="4"/>
  <c r="M353" i="4"/>
  <c r="N353" i="4"/>
  <c r="O353" i="4"/>
  <c r="P353" i="4"/>
  <c r="Q353" i="4"/>
  <c r="R353" i="4"/>
  <c r="C354" i="4"/>
  <c r="D354" i="4"/>
  <c r="E354" i="4"/>
  <c r="F354" i="4"/>
  <c r="G354" i="4"/>
  <c r="H354" i="4"/>
  <c r="I354" i="4"/>
  <c r="J354" i="4"/>
  <c r="K354" i="4"/>
  <c r="L354" i="4"/>
  <c r="M354" i="4"/>
  <c r="N354" i="4"/>
  <c r="O354" i="4"/>
  <c r="P354" i="4"/>
  <c r="Q354" i="4"/>
  <c r="R354" i="4"/>
  <c r="C355" i="4"/>
  <c r="D355" i="4"/>
  <c r="E355" i="4"/>
  <c r="F355" i="4"/>
  <c r="G355" i="4"/>
  <c r="H355" i="4"/>
  <c r="I355" i="4"/>
  <c r="J355" i="4"/>
  <c r="K355" i="4"/>
  <c r="L355" i="4"/>
  <c r="M355" i="4"/>
  <c r="N355" i="4"/>
  <c r="O355" i="4"/>
  <c r="P355" i="4"/>
  <c r="Q355" i="4"/>
  <c r="R355" i="4"/>
  <c r="C356" i="4"/>
  <c r="D356" i="4"/>
  <c r="E356" i="4"/>
  <c r="F356" i="4"/>
  <c r="G356" i="4"/>
  <c r="H356" i="4"/>
  <c r="I356" i="4"/>
  <c r="J356" i="4"/>
  <c r="K356" i="4"/>
  <c r="L356" i="4"/>
  <c r="M356" i="4"/>
  <c r="N356" i="4"/>
  <c r="O356" i="4"/>
  <c r="P356" i="4"/>
  <c r="Q356" i="4"/>
  <c r="R356" i="4"/>
  <c r="C357" i="4"/>
  <c r="D357" i="4"/>
  <c r="E357" i="4"/>
  <c r="F357" i="4"/>
  <c r="G357" i="4"/>
  <c r="H357" i="4"/>
  <c r="I357" i="4"/>
  <c r="J357" i="4"/>
  <c r="K357" i="4"/>
  <c r="L357" i="4"/>
  <c r="M357" i="4"/>
  <c r="N357" i="4"/>
  <c r="O357" i="4"/>
  <c r="P357" i="4"/>
  <c r="Q357" i="4"/>
  <c r="R357" i="4"/>
  <c r="C358" i="4"/>
  <c r="D358" i="4"/>
  <c r="E358" i="4"/>
  <c r="F358" i="4"/>
  <c r="G358" i="4"/>
  <c r="H358" i="4"/>
  <c r="I358" i="4"/>
  <c r="J358" i="4"/>
  <c r="K358" i="4"/>
  <c r="L358" i="4"/>
  <c r="M358" i="4"/>
  <c r="N358" i="4"/>
  <c r="O358" i="4"/>
  <c r="P358" i="4"/>
  <c r="Q358" i="4"/>
  <c r="R358" i="4"/>
  <c r="C359" i="4"/>
  <c r="D359" i="4"/>
  <c r="E359" i="4"/>
  <c r="F359" i="4"/>
  <c r="G359" i="4"/>
  <c r="H359" i="4"/>
  <c r="I359" i="4"/>
  <c r="J359" i="4"/>
  <c r="K359" i="4"/>
  <c r="L359" i="4"/>
  <c r="M359" i="4"/>
  <c r="N359" i="4"/>
  <c r="O359" i="4"/>
  <c r="P359" i="4"/>
  <c r="Q359" i="4"/>
  <c r="R359" i="4"/>
  <c r="C360" i="4"/>
  <c r="D360" i="4"/>
  <c r="E360" i="4"/>
  <c r="F360" i="4"/>
  <c r="G360" i="4"/>
  <c r="H360" i="4"/>
  <c r="I360" i="4"/>
  <c r="J360" i="4"/>
  <c r="K360" i="4"/>
  <c r="L360" i="4"/>
  <c r="M360" i="4"/>
  <c r="N360" i="4"/>
  <c r="O360" i="4"/>
  <c r="P360" i="4"/>
  <c r="Q360" i="4"/>
  <c r="R360" i="4"/>
  <c r="C361" i="4"/>
  <c r="D361" i="4"/>
  <c r="E361" i="4"/>
  <c r="F361" i="4"/>
  <c r="G361" i="4"/>
  <c r="H361" i="4"/>
  <c r="I361" i="4"/>
  <c r="J361" i="4"/>
  <c r="K361" i="4"/>
  <c r="L361" i="4"/>
  <c r="M361" i="4"/>
  <c r="N361" i="4"/>
  <c r="O361" i="4"/>
  <c r="P361" i="4"/>
  <c r="Q361" i="4"/>
  <c r="R361" i="4"/>
  <c r="C362" i="4"/>
  <c r="D362" i="4"/>
  <c r="E362" i="4"/>
  <c r="F362" i="4"/>
  <c r="G362" i="4"/>
  <c r="H362" i="4"/>
  <c r="I362" i="4"/>
  <c r="J362" i="4"/>
  <c r="K362" i="4"/>
  <c r="L362" i="4"/>
  <c r="M362" i="4"/>
  <c r="N362" i="4"/>
  <c r="O362" i="4"/>
  <c r="P362" i="4"/>
  <c r="Q362" i="4"/>
  <c r="R362" i="4"/>
  <c r="C363" i="4"/>
  <c r="D363" i="4"/>
  <c r="E363" i="4"/>
  <c r="F363" i="4"/>
  <c r="G363" i="4"/>
  <c r="H363" i="4"/>
  <c r="I363" i="4"/>
  <c r="J363" i="4"/>
  <c r="K363" i="4"/>
  <c r="L363" i="4"/>
  <c r="M363" i="4"/>
  <c r="N363" i="4"/>
  <c r="O363" i="4"/>
  <c r="P363" i="4"/>
  <c r="Q363" i="4"/>
  <c r="R363" i="4"/>
  <c r="C364" i="4"/>
  <c r="D364" i="4"/>
  <c r="E364" i="4"/>
  <c r="F364" i="4"/>
  <c r="G364" i="4"/>
  <c r="H364" i="4"/>
  <c r="I364" i="4"/>
  <c r="J364" i="4"/>
  <c r="K364" i="4"/>
  <c r="L364" i="4"/>
  <c r="M364" i="4"/>
  <c r="N364" i="4"/>
  <c r="O364" i="4"/>
  <c r="P364" i="4"/>
  <c r="Q364" i="4"/>
  <c r="R364" i="4"/>
  <c r="C365" i="4"/>
  <c r="D365" i="4"/>
  <c r="E365" i="4"/>
  <c r="F365" i="4"/>
  <c r="G365" i="4"/>
  <c r="H365" i="4"/>
  <c r="I365" i="4"/>
  <c r="J365" i="4"/>
  <c r="K365" i="4"/>
  <c r="L365" i="4"/>
  <c r="M365" i="4"/>
  <c r="N365" i="4"/>
  <c r="O365" i="4"/>
  <c r="P365" i="4"/>
  <c r="Q365" i="4"/>
  <c r="R365" i="4"/>
  <c r="C366" i="4"/>
  <c r="D366" i="4"/>
  <c r="E366" i="4"/>
  <c r="F366" i="4"/>
  <c r="G366" i="4"/>
  <c r="H366" i="4"/>
  <c r="I366" i="4"/>
  <c r="J366" i="4"/>
  <c r="K366" i="4"/>
  <c r="L366" i="4"/>
  <c r="M366" i="4"/>
  <c r="N366" i="4"/>
  <c r="O366" i="4"/>
  <c r="P366" i="4"/>
  <c r="Q366" i="4"/>
  <c r="R366" i="4"/>
  <c r="C367" i="4"/>
  <c r="D367" i="4"/>
  <c r="E367" i="4"/>
  <c r="F367" i="4"/>
  <c r="G367" i="4"/>
  <c r="H367" i="4"/>
  <c r="I367" i="4"/>
  <c r="J367" i="4"/>
  <c r="K367" i="4"/>
  <c r="L367" i="4"/>
  <c r="M367" i="4"/>
  <c r="N367" i="4"/>
  <c r="O367" i="4"/>
  <c r="P367" i="4"/>
  <c r="Q367" i="4"/>
  <c r="R367" i="4"/>
  <c r="C368" i="4"/>
  <c r="D368" i="4"/>
  <c r="E368" i="4"/>
  <c r="F368" i="4"/>
  <c r="G368" i="4"/>
  <c r="H368" i="4"/>
  <c r="I368" i="4"/>
  <c r="J368" i="4"/>
  <c r="K368" i="4"/>
  <c r="L368" i="4"/>
  <c r="M368" i="4"/>
  <c r="N368" i="4"/>
  <c r="O368" i="4"/>
  <c r="P368" i="4"/>
  <c r="Q368" i="4"/>
  <c r="R368" i="4"/>
  <c r="C369" i="4"/>
  <c r="D369" i="4"/>
  <c r="E369" i="4"/>
  <c r="F369" i="4"/>
  <c r="G369" i="4"/>
  <c r="H369" i="4"/>
  <c r="I369" i="4"/>
  <c r="J369" i="4"/>
  <c r="K369" i="4"/>
  <c r="L369" i="4"/>
  <c r="M369" i="4"/>
  <c r="N369" i="4"/>
  <c r="O369" i="4"/>
  <c r="P369" i="4"/>
  <c r="Q369" i="4"/>
  <c r="R369" i="4"/>
  <c r="C370" i="4"/>
  <c r="D370" i="4"/>
  <c r="E370" i="4"/>
  <c r="F370" i="4"/>
  <c r="G370" i="4"/>
  <c r="H370" i="4"/>
  <c r="I370" i="4"/>
  <c r="J370" i="4"/>
  <c r="K370" i="4"/>
  <c r="L370" i="4"/>
  <c r="M370" i="4"/>
  <c r="N370" i="4"/>
  <c r="O370" i="4"/>
  <c r="P370" i="4"/>
  <c r="Q370" i="4"/>
  <c r="R370" i="4"/>
  <c r="C371" i="4"/>
  <c r="D371" i="4"/>
  <c r="E371" i="4"/>
  <c r="F371" i="4"/>
  <c r="G371" i="4"/>
  <c r="H371" i="4"/>
  <c r="I371" i="4"/>
  <c r="J371" i="4"/>
  <c r="K371" i="4"/>
  <c r="L371" i="4"/>
  <c r="M371" i="4"/>
  <c r="N371" i="4"/>
  <c r="O371" i="4"/>
  <c r="P371" i="4"/>
  <c r="Q371" i="4"/>
  <c r="R371" i="4"/>
  <c r="C372" i="4"/>
  <c r="D372" i="4"/>
  <c r="E372" i="4"/>
  <c r="F372" i="4"/>
  <c r="G372" i="4"/>
  <c r="H372" i="4"/>
  <c r="I372" i="4"/>
  <c r="J372" i="4"/>
  <c r="K372" i="4"/>
  <c r="L372" i="4"/>
  <c r="M372" i="4"/>
  <c r="N372" i="4"/>
  <c r="O372" i="4"/>
  <c r="P372" i="4"/>
  <c r="Q372" i="4"/>
  <c r="R372" i="4"/>
  <c r="C373" i="4"/>
  <c r="D373" i="4"/>
  <c r="E373" i="4"/>
  <c r="F373" i="4"/>
  <c r="G373" i="4"/>
  <c r="H373" i="4"/>
  <c r="I373" i="4"/>
  <c r="J373" i="4"/>
  <c r="K373" i="4"/>
  <c r="L373" i="4"/>
  <c r="M373" i="4"/>
  <c r="N373" i="4"/>
  <c r="O373" i="4"/>
  <c r="P373" i="4"/>
  <c r="Q373" i="4"/>
  <c r="R373" i="4"/>
  <c r="C374" i="4"/>
  <c r="D374" i="4"/>
  <c r="E374" i="4"/>
  <c r="F374" i="4"/>
  <c r="G374" i="4"/>
  <c r="H374" i="4"/>
  <c r="I374" i="4"/>
  <c r="J374" i="4"/>
  <c r="K374" i="4"/>
  <c r="L374" i="4"/>
  <c r="M374" i="4"/>
  <c r="N374" i="4"/>
  <c r="O374" i="4"/>
  <c r="P374" i="4"/>
  <c r="Q374" i="4"/>
  <c r="R374" i="4"/>
  <c r="C375" i="4"/>
  <c r="D375" i="4"/>
  <c r="E375" i="4"/>
  <c r="F375" i="4"/>
  <c r="G375" i="4"/>
  <c r="H375" i="4"/>
  <c r="I375" i="4"/>
  <c r="J375" i="4"/>
  <c r="K375" i="4"/>
  <c r="L375" i="4"/>
  <c r="M375" i="4"/>
  <c r="N375" i="4"/>
  <c r="O375" i="4"/>
  <c r="P375" i="4"/>
  <c r="Q375" i="4"/>
  <c r="R375" i="4"/>
  <c r="C376" i="4"/>
  <c r="D376" i="4"/>
  <c r="E376" i="4"/>
  <c r="F376" i="4"/>
  <c r="G376" i="4"/>
  <c r="H376" i="4"/>
  <c r="I376" i="4"/>
  <c r="J376" i="4"/>
  <c r="K376" i="4"/>
  <c r="L376" i="4"/>
  <c r="M376" i="4"/>
  <c r="N376" i="4"/>
  <c r="O376" i="4"/>
  <c r="P376" i="4"/>
  <c r="Q376" i="4"/>
  <c r="R376" i="4"/>
  <c r="C377" i="4"/>
  <c r="D377" i="4"/>
  <c r="E377" i="4"/>
  <c r="F377" i="4"/>
  <c r="G377" i="4"/>
  <c r="H377" i="4"/>
  <c r="I377" i="4"/>
  <c r="J377" i="4"/>
  <c r="K377" i="4"/>
  <c r="L377" i="4"/>
  <c r="M377" i="4"/>
  <c r="N377" i="4"/>
  <c r="O377" i="4"/>
  <c r="P377" i="4"/>
  <c r="Q377" i="4"/>
  <c r="R377" i="4"/>
  <c r="C378" i="4"/>
  <c r="D378" i="4"/>
  <c r="E378" i="4"/>
  <c r="F378" i="4"/>
  <c r="G378" i="4"/>
  <c r="H378" i="4"/>
  <c r="I378" i="4"/>
  <c r="J378" i="4"/>
  <c r="K378" i="4"/>
  <c r="L378" i="4"/>
  <c r="M378" i="4"/>
  <c r="N378" i="4"/>
  <c r="O378" i="4"/>
  <c r="P378" i="4"/>
  <c r="Q378" i="4"/>
  <c r="R378" i="4"/>
  <c r="C379" i="4"/>
  <c r="D379" i="4"/>
  <c r="E379" i="4"/>
  <c r="F379" i="4"/>
  <c r="G379" i="4"/>
  <c r="H379" i="4"/>
  <c r="I379" i="4"/>
  <c r="J379" i="4"/>
  <c r="K379" i="4"/>
  <c r="L379" i="4"/>
  <c r="M379" i="4"/>
  <c r="N379" i="4"/>
  <c r="O379" i="4"/>
  <c r="P379" i="4"/>
  <c r="Q379" i="4"/>
  <c r="R379" i="4"/>
  <c r="C380" i="4"/>
  <c r="D380" i="4"/>
  <c r="E380" i="4"/>
  <c r="F380" i="4"/>
  <c r="G380" i="4"/>
  <c r="H380" i="4"/>
  <c r="I380" i="4"/>
  <c r="J380" i="4"/>
  <c r="K380" i="4"/>
  <c r="L380" i="4"/>
  <c r="M380" i="4"/>
  <c r="N380" i="4"/>
  <c r="O380" i="4"/>
  <c r="P380" i="4"/>
  <c r="Q380" i="4"/>
  <c r="R380" i="4"/>
  <c r="C381" i="4"/>
  <c r="D381" i="4"/>
  <c r="E381" i="4"/>
  <c r="F381" i="4"/>
  <c r="G381" i="4"/>
  <c r="H381" i="4"/>
  <c r="I381" i="4"/>
  <c r="J381" i="4"/>
  <c r="K381" i="4"/>
  <c r="L381" i="4"/>
  <c r="M381" i="4"/>
  <c r="N381" i="4"/>
  <c r="O381" i="4"/>
  <c r="P381" i="4"/>
  <c r="Q381" i="4"/>
  <c r="R381" i="4"/>
  <c r="C382" i="4"/>
  <c r="D382" i="4"/>
  <c r="E382" i="4"/>
  <c r="F382" i="4"/>
  <c r="G382" i="4"/>
  <c r="H382" i="4"/>
  <c r="I382" i="4"/>
  <c r="J382" i="4"/>
  <c r="K382" i="4"/>
  <c r="L382" i="4"/>
  <c r="M382" i="4"/>
  <c r="N382" i="4"/>
  <c r="O382" i="4"/>
  <c r="P382" i="4"/>
  <c r="Q382" i="4"/>
  <c r="R382" i="4"/>
  <c r="C383" i="4"/>
  <c r="D383" i="4"/>
  <c r="E383" i="4"/>
  <c r="F383" i="4"/>
  <c r="G383" i="4"/>
  <c r="H383" i="4"/>
  <c r="I383" i="4"/>
  <c r="J383" i="4"/>
  <c r="K383" i="4"/>
  <c r="L383" i="4"/>
  <c r="M383" i="4"/>
  <c r="N383" i="4"/>
  <c r="O383" i="4"/>
  <c r="P383" i="4"/>
  <c r="Q383" i="4"/>
  <c r="R383" i="4"/>
  <c r="C384" i="4"/>
  <c r="D384" i="4"/>
  <c r="E384" i="4"/>
  <c r="F384" i="4"/>
  <c r="G384" i="4"/>
  <c r="H384" i="4"/>
  <c r="I384" i="4"/>
  <c r="J384" i="4"/>
  <c r="K384" i="4"/>
  <c r="L384" i="4"/>
  <c r="M384" i="4"/>
  <c r="N384" i="4"/>
  <c r="O384" i="4"/>
  <c r="P384" i="4"/>
  <c r="Q384" i="4"/>
  <c r="R384" i="4"/>
  <c r="C385" i="4"/>
  <c r="D385" i="4"/>
  <c r="E385" i="4"/>
  <c r="F385" i="4"/>
  <c r="G385" i="4"/>
  <c r="H385" i="4"/>
  <c r="I385" i="4"/>
  <c r="J385" i="4"/>
  <c r="K385" i="4"/>
  <c r="L385" i="4"/>
  <c r="M385" i="4"/>
  <c r="N385" i="4"/>
  <c r="O385" i="4"/>
  <c r="P385" i="4"/>
  <c r="Q385" i="4"/>
  <c r="R385" i="4"/>
  <c r="C386" i="4"/>
  <c r="D386" i="4"/>
  <c r="E386" i="4"/>
  <c r="F386" i="4"/>
  <c r="G386" i="4"/>
  <c r="H386" i="4"/>
  <c r="I386" i="4"/>
  <c r="J386" i="4"/>
  <c r="K386" i="4"/>
  <c r="L386" i="4"/>
  <c r="M386" i="4"/>
  <c r="N386" i="4"/>
  <c r="O386" i="4"/>
  <c r="P386" i="4"/>
  <c r="Q386" i="4"/>
  <c r="R386" i="4"/>
  <c r="C387" i="4"/>
  <c r="D387" i="4"/>
  <c r="E387" i="4"/>
  <c r="F387" i="4"/>
  <c r="G387" i="4"/>
  <c r="H387" i="4"/>
  <c r="I387" i="4"/>
  <c r="J387" i="4"/>
  <c r="K387" i="4"/>
  <c r="L387" i="4"/>
  <c r="M387" i="4"/>
  <c r="N387" i="4"/>
  <c r="O387" i="4"/>
  <c r="P387" i="4"/>
  <c r="Q387" i="4"/>
  <c r="R387" i="4"/>
  <c r="C388" i="4"/>
  <c r="D388" i="4"/>
  <c r="E388" i="4"/>
  <c r="F388" i="4"/>
  <c r="G388" i="4"/>
  <c r="H388" i="4"/>
  <c r="I388" i="4"/>
  <c r="J388" i="4"/>
  <c r="K388" i="4"/>
  <c r="L388" i="4"/>
  <c r="M388" i="4"/>
  <c r="N388" i="4"/>
  <c r="O388" i="4"/>
  <c r="P388" i="4"/>
  <c r="Q388" i="4"/>
  <c r="R388" i="4"/>
  <c r="C389" i="4"/>
  <c r="D389" i="4"/>
  <c r="E389" i="4"/>
  <c r="F389" i="4"/>
  <c r="G389" i="4"/>
  <c r="H389" i="4"/>
  <c r="I389" i="4"/>
  <c r="J389" i="4"/>
  <c r="K389" i="4"/>
  <c r="L389" i="4"/>
  <c r="M389" i="4"/>
  <c r="N389" i="4"/>
  <c r="O389" i="4"/>
  <c r="P389" i="4"/>
  <c r="Q389" i="4"/>
  <c r="R389" i="4"/>
  <c r="C390" i="4"/>
  <c r="D390" i="4"/>
  <c r="E390" i="4"/>
  <c r="F390" i="4"/>
  <c r="G390" i="4"/>
  <c r="H390" i="4"/>
  <c r="I390" i="4"/>
  <c r="J390" i="4"/>
  <c r="K390" i="4"/>
  <c r="L390" i="4"/>
  <c r="M390" i="4"/>
  <c r="N390" i="4"/>
  <c r="O390" i="4"/>
  <c r="P390" i="4"/>
  <c r="Q390" i="4"/>
  <c r="R390" i="4"/>
  <c r="C391" i="4"/>
  <c r="D391" i="4"/>
  <c r="E391" i="4"/>
  <c r="F391" i="4"/>
  <c r="G391" i="4"/>
  <c r="H391" i="4"/>
  <c r="I391" i="4"/>
  <c r="J391" i="4"/>
  <c r="K391" i="4"/>
  <c r="L391" i="4"/>
  <c r="M391" i="4"/>
  <c r="N391" i="4"/>
  <c r="O391" i="4"/>
  <c r="P391" i="4"/>
  <c r="Q391" i="4"/>
  <c r="R391" i="4"/>
  <c r="C392" i="4"/>
  <c r="D392" i="4"/>
  <c r="E392" i="4"/>
  <c r="F392" i="4"/>
  <c r="G392" i="4"/>
  <c r="H392" i="4"/>
  <c r="I392" i="4"/>
  <c r="J392" i="4"/>
  <c r="K392" i="4"/>
  <c r="L392" i="4"/>
  <c r="M392" i="4"/>
  <c r="N392" i="4"/>
  <c r="O392" i="4"/>
  <c r="P392" i="4"/>
  <c r="Q392" i="4"/>
  <c r="R392" i="4"/>
  <c r="C393" i="4"/>
  <c r="D393" i="4"/>
  <c r="E393" i="4"/>
  <c r="F393" i="4"/>
  <c r="G393" i="4"/>
  <c r="H393" i="4"/>
  <c r="I393" i="4"/>
  <c r="J393" i="4"/>
  <c r="K393" i="4"/>
  <c r="L393" i="4"/>
  <c r="M393" i="4"/>
  <c r="N393" i="4"/>
  <c r="O393" i="4"/>
  <c r="P393" i="4"/>
  <c r="Q393" i="4"/>
  <c r="R393" i="4"/>
  <c r="C394" i="4"/>
  <c r="D394" i="4"/>
  <c r="E394" i="4"/>
  <c r="F394" i="4"/>
  <c r="G394" i="4"/>
  <c r="H394" i="4"/>
  <c r="I394" i="4"/>
  <c r="J394" i="4"/>
  <c r="K394" i="4"/>
  <c r="L394" i="4"/>
  <c r="M394" i="4"/>
  <c r="N394" i="4"/>
  <c r="O394" i="4"/>
  <c r="P394" i="4"/>
  <c r="Q394" i="4"/>
  <c r="R394" i="4"/>
  <c r="C395" i="4"/>
  <c r="D395" i="4"/>
  <c r="E395" i="4"/>
  <c r="F395" i="4"/>
  <c r="G395" i="4"/>
  <c r="H395" i="4"/>
  <c r="I395" i="4"/>
  <c r="J395" i="4"/>
  <c r="K395" i="4"/>
  <c r="L395" i="4"/>
  <c r="M395" i="4"/>
  <c r="N395" i="4"/>
  <c r="O395" i="4"/>
  <c r="P395" i="4"/>
  <c r="Q395" i="4"/>
  <c r="R395" i="4"/>
  <c r="C396" i="4"/>
  <c r="D396" i="4"/>
  <c r="E396" i="4"/>
  <c r="F396" i="4"/>
  <c r="G396" i="4"/>
  <c r="H396" i="4"/>
  <c r="I396" i="4"/>
  <c r="J396" i="4"/>
  <c r="K396" i="4"/>
  <c r="L396" i="4"/>
  <c r="M396" i="4"/>
  <c r="N396" i="4"/>
  <c r="O396" i="4"/>
  <c r="P396" i="4"/>
  <c r="Q396" i="4"/>
  <c r="R396" i="4"/>
  <c r="C397" i="4"/>
  <c r="D397" i="4"/>
  <c r="E397" i="4"/>
  <c r="F397" i="4"/>
  <c r="G397" i="4"/>
  <c r="H397" i="4"/>
  <c r="I397" i="4"/>
  <c r="J397" i="4"/>
  <c r="K397" i="4"/>
  <c r="L397" i="4"/>
  <c r="M397" i="4"/>
  <c r="N397" i="4"/>
  <c r="O397" i="4"/>
  <c r="P397" i="4"/>
  <c r="Q397" i="4"/>
  <c r="R397" i="4"/>
  <c r="C398" i="4"/>
  <c r="D398" i="4"/>
  <c r="E398" i="4"/>
  <c r="F398" i="4"/>
  <c r="G398" i="4"/>
  <c r="H398" i="4"/>
  <c r="I398" i="4"/>
  <c r="J398" i="4"/>
  <c r="K398" i="4"/>
  <c r="L398" i="4"/>
  <c r="M398" i="4"/>
  <c r="N398" i="4"/>
  <c r="O398" i="4"/>
  <c r="P398" i="4"/>
  <c r="Q398" i="4"/>
  <c r="R398" i="4"/>
  <c r="C399" i="4"/>
  <c r="D399" i="4"/>
  <c r="E399" i="4"/>
  <c r="F399" i="4"/>
  <c r="G399" i="4"/>
  <c r="H399" i="4"/>
  <c r="I399" i="4"/>
  <c r="J399" i="4"/>
  <c r="K399" i="4"/>
  <c r="L399" i="4"/>
  <c r="M399" i="4"/>
  <c r="N399" i="4"/>
  <c r="O399" i="4"/>
  <c r="P399" i="4"/>
  <c r="Q399" i="4"/>
  <c r="R399" i="4"/>
  <c r="C400" i="4"/>
  <c r="D400" i="4"/>
  <c r="E400" i="4"/>
  <c r="F400" i="4"/>
  <c r="G400" i="4"/>
  <c r="H400" i="4"/>
  <c r="I400" i="4"/>
  <c r="J400" i="4"/>
  <c r="K400" i="4"/>
  <c r="L400" i="4"/>
  <c r="M400" i="4"/>
  <c r="N400" i="4"/>
  <c r="O400" i="4"/>
  <c r="P400" i="4"/>
  <c r="Q400" i="4"/>
  <c r="R400" i="4"/>
  <c r="C401" i="4"/>
  <c r="D401" i="4"/>
  <c r="E401" i="4"/>
  <c r="F401" i="4"/>
  <c r="G401" i="4"/>
  <c r="H401" i="4"/>
  <c r="I401" i="4"/>
  <c r="J401" i="4"/>
  <c r="K401" i="4"/>
  <c r="L401" i="4"/>
  <c r="M401" i="4"/>
  <c r="N401" i="4"/>
  <c r="O401" i="4"/>
  <c r="P401" i="4"/>
  <c r="Q401" i="4"/>
  <c r="R401" i="4"/>
  <c r="C402" i="4"/>
  <c r="D402" i="4"/>
  <c r="E402" i="4"/>
  <c r="F402" i="4"/>
  <c r="G402" i="4"/>
  <c r="H402" i="4"/>
  <c r="I402" i="4"/>
  <c r="J402" i="4"/>
  <c r="K402" i="4"/>
  <c r="L402" i="4"/>
  <c r="M402" i="4"/>
  <c r="N402" i="4"/>
  <c r="O402" i="4"/>
  <c r="P402" i="4"/>
  <c r="Q402" i="4"/>
  <c r="R402" i="4"/>
  <c r="C403" i="4"/>
  <c r="D403" i="4"/>
  <c r="E403" i="4"/>
  <c r="F403" i="4"/>
  <c r="G403" i="4"/>
  <c r="H403" i="4"/>
  <c r="I403" i="4"/>
  <c r="J403" i="4"/>
  <c r="K403" i="4"/>
  <c r="L403" i="4"/>
  <c r="M403" i="4"/>
  <c r="N403" i="4"/>
  <c r="O403" i="4"/>
  <c r="P403" i="4"/>
  <c r="Q403" i="4"/>
  <c r="R403" i="4"/>
  <c r="C404" i="4"/>
  <c r="D404" i="4"/>
  <c r="E404" i="4"/>
  <c r="F404" i="4"/>
  <c r="G404" i="4"/>
  <c r="H404" i="4"/>
  <c r="I404" i="4"/>
  <c r="J404" i="4"/>
  <c r="K404" i="4"/>
  <c r="L404" i="4"/>
  <c r="M404" i="4"/>
  <c r="N404" i="4"/>
  <c r="O404" i="4"/>
  <c r="P404" i="4"/>
  <c r="Q404" i="4"/>
  <c r="R404" i="4"/>
  <c r="C405" i="4"/>
  <c r="D405" i="4"/>
  <c r="E405" i="4"/>
  <c r="F405" i="4"/>
  <c r="G405" i="4"/>
  <c r="H405" i="4"/>
  <c r="I405" i="4"/>
  <c r="J405" i="4"/>
  <c r="K405" i="4"/>
  <c r="L405" i="4"/>
  <c r="M405" i="4"/>
  <c r="N405" i="4"/>
  <c r="O405" i="4"/>
  <c r="P405" i="4"/>
  <c r="Q405" i="4"/>
  <c r="R405" i="4"/>
  <c r="C406" i="4"/>
  <c r="D406" i="4"/>
  <c r="E406" i="4"/>
  <c r="F406" i="4"/>
  <c r="G406" i="4"/>
  <c r="H406" i="4"/>
  <c r="I406" i="4"/>
  <c r="J406" i="4"/>
  <c r="K406" i="4"/>
  <c r="L406" i="4"/>
  <c r="M406" i="4"/>
  <c r="N406" i="4"/>
  <c r="O406" i="4"/>
  <c r="P406" i="4"/>
  <c r="Q406" i="4"/>
  <c r="R406" i="4"/>
  <c r="C407" i="4"/>
  <c r="D407" i="4"/>
  <c r="E407" i="4"/>
  <c r="F407" i="4"/>
  <c r="G407" i="4"/>
  <c r="H407" i="4"/>
  <c r="I407" i="4"/>
  <c r="J407" i="4"/>
  <c r="K407" i="4"/>
  <c r="L407" i="4"/>
  <c r="M407" i="4"/>
  <c r="N407" i="4"/>
  <c r="O407" i="4"/>
  <c r="P407" i="4"/>
  <c r="Q407" i="4"/>
  <c r="R407" i="4"/>
  <c r="C408" i="4"/>
  <c r="D408" i="4"/>
  <c r="E408" i="4"/>
  <c r="F408" i="4"/>
  <c r="G408" i="4"/>
  <c r="H408" i="4"/>
  <c r="I408" i="4"/>
  <c r="J408" i="4"/>
  <c r="K408" i="4"/>
  <c r="L408" i="4"/>
  <c r="M408" i="4"/>
  <c r="N408" i="4"/>
  <c r="O408" i="4"/>
  <c r="P408" i="4"/>
  <c r="Q408" i="4"/>
  <c r="R408" i="4"/>
  <c r="C409" i="4"/>
  <c r="D409" i="4"/>
  <c r="E409" i="4"/>
  <c r="F409" i="4"/>
  <c r="G409" i="4"/>
  <c r="H409" i="4"/>
  <c r="I409" i="4"/>
  <c r="J409" i="4"/>
  <c r="K409" i="4"/>
  <c r="L409" i="4"/>
  <c r="M409" i="4"/>
  <c r="N409" i="4"/>
  <c r="O409" i="4"/>
  <c r="P409" i="4"/>
  <c r="Q409" i="4"/>
  <c r="R409" i="4"/>
  <c r="C410" i="4"/>
  <c r="D410" i="4"/>
  <c r="E410" i="4"/>
  <c r="F410" i="4"/>
  <c r="G410" i="4"/>
  <c r="H410" i="4"/>
  <c r="I410" i="4"/>
  <c r="J410" i="4"/>
  <c r="K410" i="4"/>
  <c r="L410" i="4"/>
  <c r="M410" i="4"/>
  <c r="N410" i="4"/>
  <c r="O410" i="4"/>
  <c r="P410" i="4"/>
  <c r="Q410" i="4"/>
  <c r="R410" i="4"/>
  <c r="C411" i="4"/>
  <c r="D411" i="4"/>
  <c r="E411" i="4"/>
  <c r="F411" i="4"/>
  <c r="G411" i="4"/>
  <c r="H411" i="4"/>
  <c r="I411" i="4"/>
  <c r="J411" i="4"/>
  <c r="K411" i="4"/>
  <c r="L411" i="4"/>
  <c r="M411" i="4"/>
  <c r="N411" i="4"/>
  <c r="O411" i="4"/>
  <c r="P411" i="4"/>
  <c r="Q411" i="4"/>
  <c r="R411" i="4"/>
  <c r="C412" i="4"/>
  <c r="D412" i="4"/>
  <c r="E412" i="4"/>
  <c r="F412" i="4"/>
  <c r="G412" i="4"/>
  <c r="H412" i="4"/>
  <c r="I412" i="4"/>
  <c r="J412" i="4"/>
  <c r="K412" i="4"/>
  <c r="L412" i="4"/>
  <c r="M412" i="4"/>
  <c r="N412" i="4"/>
  <c r="O412" i="4"/>
  <c r="P412" i="4"/>
  <c r="Q412" i="4"/>
  <c r="R412" i="4"/>
  <c r="C413" i="4"/>
  <c r="D413" i="4"/>
  <c r="E413" i="4"/>
  <c r="F413" i="4"/>
  <c r="G413" i="4"/>
  <c r="H413" i="4"/>
  <c r="I413" i="4"/>
  <c r="J413" i="4"/>
  <c r="K413" i="4"/>
  <c r="L413" i="4"/>
  <c r="M413" i="4"/>
  <c r="N413" i="4"/>
  <c r="O413" i="4"/>
  <c r="P413" i="4"/>
  <c r="Q413" i="4"/>
  <c r="R413" i="4"/>
  <c r="C414" i="4"/>
  <c r="D414" i="4"/>
  <c r="E414" i="4"/>
  <c r="F414" i="4"/>
  <c r="G414" i="4"/>
  <c r="H414" i="4"/>
  <c r="I414" i="4"/>
  <c r="J414" i="4"/>
  <c r="K414" i="4"/>
  <c r="L414" i="4"/>
  <c r="M414" i="4"/>
  <c r="N414" i="4"/>
  <c r="O414" i="4"/>
  <c r="P414" i="4"/>
  <c r="Q414" i="4"/>
  <c r="R414" i="4"/>
  <c r="C415" i="4"/>
  <c r="D415" i="4"/>
  <c r="E415" i="4"/>
  <c r="F415" i="4"/>
  <c r="G415" i="4"/>
  <c r="H415" i="4"/>
  <c r="I415" i="4"/>
  <c r="J415" i="4"/>
  <c r="K415" i="4"/>
  <c r="L415" i="4"/>
  <c r="M415" i="4"/>
  <c r="N415" i="4"/>
  <c r="O415" i="4"/>
  <c r="P415" i="4"/>
  <c r="Q415" i="4"/>
  <c r="R415" i="4"/>
  <c r="C416" i="4"/>
  <c r="D416" i="4"/>
  <c r="E416" i="4"/>
  <c r="F416" i="4"/>
  <c r="G416" i="4"/>
  <c r="H416" i="4"/>
  <c r="I416" i="4"/>
  <c r="J416" i="4"/>
  <c r="K416" i="4"/>
  <c r="L416" i="4"/>
  <c r="M416" i="4"/>
  <c r="N416" i="4"/>
  <c r="O416" i="4"/>
  <c r="P416" i="4"/>
  <c r="Q416" i="4"/>
  <c r="R416" i="4"/>
  <c r="C417" i="4"/>
  <c r="D417" i="4"/>
  <c r="E417" i="4"/>
  <c r="F417" i="4"/>
  <c r="G417" i="4"/>
  <c r="H417" i="4"/>
  <c r="I417" i="4"/>
  <c r="J417" i="4"/>
  <c r="K417" i="4"/>
  <c r="L417" i="4"/>
  <c r="M417" i="4"/>
  <c r="N417" i="4"/>
  <c r="O417" i="4"/>
  <c r="P417" i="4"/>
  <c r="Q417" i="4"/>
  <c r="R417" i="4"/>
  <c r="C418" i="4"/>
  <c r="D418" i="4"/>
  <c r="E418" i="4"/>
  <c r="F418" i="4"/>
  <c r="G418" i="4"/>
  <c r="H418" i="4"/>
  <c r="I418" i="4"/>
  <c r="J418" i="4"/>
  <c r="K418" i="4"/>
  <c r="L418" i="4"/>
  <c r="M418" i="4"/>
  <c r="N418" i="4"/>
  <c r="O418" i="4"/>
  <c r="P418" i="4"/>
  <c r="Q418" i="4"/>
  <c r="R418" i="4"/>
  <c r="C419" i="4"/>
  <c r="D419" i="4"/>
  <c r="E419" i="4"/>
  <c r="F419" i="4"/>
  <c r="G419" i="4"/>
  <c r="H419" i="4"/>
  <c r="I419" i="4"/>
  <c r="J419" i="4"/>
  <c r="K419" i="4"/>
  <c r="L419" i="4"/>
  <c r="M419" i="4"/>
  <c r="N419" i="4"/>
  <c r="O419" i="4"/>
  <c r="P419" i="4"/>
  <c r="Q419" i="4"/>
  <c r="R419" i="4"/>
  <c r="C420" i="4"/>
  <c r="D420" i="4"/>
  <c r="E420" i="4"/>
  <c r="F420" i="4"/>
  <c r="G420" i="4"/>
  <c r="H420" i="4"/>
  <c r="I420" i="4"/>
  <c r="J420" i="4"/>
  <c r="K420" i="4"/>
  <c r="L420" i="4"/>
  <c r="M420" i="4"/>
  <c r="N420" i="4"/>
  <c r="O420" i="4"/>
  <c r="P420" i="4"/>
  <c r="Q420" i="4"/>
  <c r="R420" i="4"/>
  <c r="C421" i="4"/>
  <c r="D421" i="4"/>
  <c r="E421" i="4"/>
  <c r="F421" i="4"/>
  <c r="G421" i="4"/>
  <c r="H421" i="4"/>
  <c r="I421" i="4"/>
  <c r="J421" i="4"/>
  <c r="K421" i="4"/>
  <c r="L421" i="4"/>
  <c r="M421" i="4"/>
  <c r="N421" i="4"/>
  <c r="O421" i="4"/>
  <c r="P421" i="4"/>
  <c r="Q421" i="4"/>
  <c r="R421" i="4"/>
  <c r="C422" i="4"/>
  <c r="D422" i="4"/>
  <c r="E422" i="4"/>
  <c r="F422" i="4"/>
  <c r="G422" i="4"/>
  <c r="H422" i="4"/>
  <c r="I422" i="4"/>
  <c r="J422" i="4"/>
  <c r="K422" i="4"/>
  <c r="L422" i="4"/>
  <c r="M422" i="4"/>
  <c r="N422" i="4"/>
  <c r="O422" i="4"/>
  <c r="P422" i="4"/>
  <c r="Q422" i="4"/>
  <c r="R422" i="4"/>
  <c r="C423" i="4"/>
  <c r="D423" i="4"/>
  <c r="E423" i="4"/>
  <c r="F423" i="4"/>
  <c r="G423" i="4"/>
  <c r="H423" i="4"/>
  <c r="I423" i="4"/>
  <c r="J423" i="4"/>
  <c r="K423" i="4"/>
  <c r="L423" i="4"/>
  <c r="M423" i="4"/>
  <c r="N423" i="4"/>
  <c r="O423" i="4"/>
  <c r="P423" i="4"/>
  <c r="Q423" i="4"/>
  <c r="R423" i="4"/>
  <c r="C424" i="4"/>
  <c r="D424" i="4"/>
  <c r="E424" i="4"/>
  <c r="F424" i="4"/>
  <c r="G424" i="4"/>
  <c r="H424" i="4"/>
  <c r="I424" i="4"/>
  <c r="J424" i="4"/>
  <c r="K424" i="4"/>
  <c r="L424" i="4"/>
  <c r="M424" i="4"/>
  <c r="N424" i="4"/>
  <c r="O424" i="4"/>
  <c r="P424" i="4"/>
  <c r="Q424" i="4"/>
  <c r="R424" i="4"/>
  <c r="C425" i="4"/>
  <c r="D425" i="4"/>
  <c r="E425" i="4"/>
  <c r="F425" i="4"/>
  <c r="G425" i="4"/>
  <c r="H425" i="4"/>
  <c r="I425" i="4"/>
  <c r="J425" i="4"/>
  <c r="K425" i="4"/>
  <c r="L425" i="4"/>
  <c r="M425" i="4"/>
  <c r="N425" i="4"/>
  <c r="O425" i="4"/>
  <c r="P425" i="4"/>
  <c r="Q425" i="4"/>
  <c r="R425" i="4"/>
  <c r="C426" i="4"/>
  <c r="D426" i="4"/>
  <c r="E426" i="4"/>
  <c r="F426" i="4"/>
  <c r="G426" i="4"/>
  <c r="H426" i="4"/>
  <c r="I426" i="4"/>
  <c r="J426" i="4"/>
  <c r="K426" i="4"/>
  <c r="L426" i="4"/>
  <c r="M426" i="4"/>
  <c r="N426" i="4"/>
  <c r="O426" i="4"/>
  <c r="P426" i="4"/>
  <c r="Q426" i="4"/>
  <c r="R426" i="4"/>
  <c r="C427" i="4"/>
  <c r="D427" i="4"/>
  <c r="E427" i="4"/>
  <c r="F427" i="4"/>
  <c r="G427" i="4"/>
  <c r="H427" i="4"/>
  <c r="I427" i="4"/>
  <c r="J427" i="4"/>
  <c r="K427" i="4"/>
  <c r="L427" i="4"/>
  <c r="M427" i="4"/>
  <c r="N427" i="4"/>
  <c r="O427" i="4"/>
  <c r="P427" i="4"/>
  <c r="Q427" i="4"/>
  <c r="R427" i="4"/>
  <c r="C428" i="4"/>
  <c r="D428" i="4"/>
  <c r="E428" i="4"/>
  <c r="F428" i="4"/>
  <c r="G428" i="4"/>
  <c r="H428" i="4"/>
  <c r="I428" i="4"/>
  <c r="J428" i="4"/>
  <c r="K428" i="4"/>
  <c r="L428" i="4"/>
  <c r="M428" i="4"/>
  <c r="N428" i="4"/>
  <c r="O428" i="4"/>
  <c r="P428" i="4"/>
  <c r="Q428" i="4"/>
  <c r="R428" i="4"/>
  <c r="C429" i="4"/>
  <c r="D429" i="4"/>
  <c r="E429" i="4"/>
  <c r="F429" i="4"/>
  <c r="G429" i="4"/>
  <c r="H429" i="4"/>
  <c r="I429" i="4"/>
  <c r="J429" i="4"/>
  <c r="K429" i="4"/>
  <c r="L429" i="4"/>
  <c r="M429" i="4"/>
  <c r="N429" i="4"/>
  <c r="O429" i="4"/>
  <c r="P429" i="4"/>
  <c r="Q429" i="4"/>
  <c r="R429" i="4"/>
  <c r="C430" i="4"/>
  <c r="D430" i="4"/>
  <c r="E430" i="4"/>
  <c r="F430" i="4"/>
  <c r="G430" i="4"/>
  <c r="H430" i="4"/>
  <c r="I430" i="4"/>
  <c r="J430" i="4"/>
  <c r="K430" i="4"/>
  <c r="L430" i="4"/>
  <c r="M430" i="4"/>
  <c r="N430" i="4"/>
  <c r="O430" i="4"/>
  <c r="P430" i="4"/>
  <c r="Q430" i="4"/>
  <c r="R430" i="4"/>
  <c r="C431" i="4"/>
  <c r="D431" i="4"/>
  <c r="E431" i="4"/>
  <c r="F431" i="4"/>
  <c r="G431" i="4"/>
  <c r="H431" i="4"/>
  <c r="I431" i="4"/>
  <c r="J431" i="4"/>
  <c r="K431" i="4"/>
  <c r="L431" i="4"/>
  <c r="M431" i="4"/>
  <c r="N431" i="4"/>
  <c r="O431" i="4"/>
  <c r="P431" i="4"/>
  <c r="Q431" i="4"/>
  <c r="R431" i="4"/>
  <c r="C432" i="4"/>
  <c r="D432" i="4"/>
  <c r="E432" i="4"/>
  <c r="F432" i="4"/>
  <c r="G432" i="4"/>
  <c r="H432" i="4"/>
  <c r="I432" i="4"/>
  <c r="J432" i="4"/>
  <c r="K432" i="4"/>
  <c r="L432" i="4"/>
  <c r="M432" i="4"/>
  <c r="N432" i="4"/>
  <c r="O432" i="4"/>
  <c r="P432" i="4"/>
  <c r="Q432" i="4"/>
  <c r="R432" i="4"/>
  <c r="C433" i="4"/>
  <c r="D433" i="4"/>
  <c r="E433" i="4"/>
  <c r="F433" i="4"/>
  <c r="G433" i="4"/>
  <c r="H433" i="4"/>
  <c r="I433" i="4"/>
  <c r="J433" i="4"/>
  <c r="K433" i="4"/>
  <c r="L433" i="4"/>
  <c r="M433" i="4"/>
  <c r="N433" i="4"/>
  <c r="O433" i="4"/>
  <c r="P433" i="4"/>
  <c r="Q433" i="4"/>
  <c r="R433" i="4"/>
  <c r="C434" i="4"/>
  <c r="D434" i="4"/>
  <c r="E434" i="4"/>
  <c r="F434" i="4"/>
  <c r="G434" i="4"/>
  <c r="H434" i="4"/>
  <c r="I434" i="4"/>
  <c r="J434" i="4"/>
  <c r="K434" i="4"/>
  <c r="L434" i="4"/>
  <c r="M434" i="4"/>
  <c r="N434" i="4"/>
  <c r="O434" i="4"/>
  <c r="P434" i="4"/>
  <c r="Q434" i="4"/>
  <c r="R434" i="4"/>
  <c r="C435" i="4"/>
  <c r="D435" i="4"/>
  <c r="E435" i="4"/>
  <c r="F435" i="4"/>
  <c r="G435" i="4"/>
  <c r="H435" i="4"/>
  <c r="I435" i="4"/>
  <c r="J435" i="4"/>
  <c r="K435" i="4"/>
  <c r="L435" i="4"/>
  <c r="M435" i="4"/>
  <c r="N435" i="4"/>
  <c r="O435" i="4"/>
  <c r="P435" i="4"/>
  <c r="Q435" i="4"/>
  <c r="R435" i="4"/>
  <c r="C436" i="4"/>
  <c r="D436" i="4"/>
  <c r="E436" i="4"/>
  <c r="F436" i="4"/>
  <c r="G436" i="4"/>
  <c r="H436" i="4"/>
  <c r="I436" i="4"/>
  <c r="J436" i="4"/>
  <c r="K436" i="4"/>
  <c r="L436" i="4"/>
  <c r="M436" i="4"/>
  <c r="N436" i="4"/>
  <c r="O436" i="4"/>
  <c r="P436" i="4"/>
  <c r="Q436" i="4"/>
  <c r="R436" i="4"/>
  <c r="C437" i="4"/>
  <c r="D437" i="4"/>
  <c r="E437" i="4"/>
  <c r="F437" i="4"/>
  <c r="G437" i="4"/>
  <c r="H437" i="4"/>
  <c r="I437" i="4"/>
  <c r="J437" i="4"/>
  <c r="K437" i="4"/>
  <c r="L437" i="4"/>
  <c r="M437" i="4"/>
  <c r="N437" i="4"/>
  <c r="O437" i="4"/>
  <c r="P437" i="4"/>
  <c r="Q437" i="4"/>
  <c r="R437" i="4"/>
  <c r="C438" i="4"/>
  <c r="D438" i="4"/>
  <c r="E438" i="4"/>
  <c r="F438" i="4"/>
  <c r="G438" i="4"/>
  <c r="H438" i="4"/>
  <c r="I438" i="4"/>
  <c r="J438" i="4"/>
  <c r="K438" i="4"/>
  <c r="L438" i="4"/>
  <c r="M438" i="4"/>
  <c r="N438" i="4"/>
  <c r="O438" i="4"/>
  <c r="P438" i="4"/>
  <c r="Q438" i="4"/>
  <c r="R438" i="4"/>
  <c r="C439" i="4"/>
  <c r="D439" i="4"/>
  <c r="E439" i="4"/>
  <c r="F439" i="4"/>
  <c r="G439" i="4"/>
  <c r="H439" i="4"/>
  <c r="I439" i="4"/>
  <c r="J439" i="4"/>
  <c r="K439" i="4"/>
  <c r="L439" i="4"/>
  <c r="M439" i="4"/>
  <c r="N439" i="4"/>
  <c r="O439" i="4"/>
  <c r="P439" i="4"/>
  <c r="Q439" i="4"/>
  <c r="R439" i="4"/>
  <c r="C440" i="4"/>
  <c r="D440" i="4"/>
  <c r="E440" i="4"/>
  <c r="F440" i="4"/>
  <c r="G440" i="4"/>
  <c r="H440" i="4"/>
  <c r="I440" i="4"/>
  <c r="J440" i="4"/>
  <c r="K440" i="4"/>
  <c r="L440" i="4"/>
  <c r="M440" i="4"/>
  <c r="N440" i="4"/>
  <c r="O440" i="4"/>
  <c r="P440" i="4"/>
  <c r="Q440" i="4"/>
  <c r="R440" i="4"/>
  <c r="C441" i="4"/>
  <c r="D441" i="4"/>
  <c r="E441" i="4"/>
  <c r="F441" i="4"/>
  <c r="G441" i="4"/>
  <c r="H441" i="4"/>
  <c r="I441" i="4"/>
  <c r="J441" i="4"/>
  <c r="K441" i="4"/>
  <c r="L441" i="4"/>
  <c r="M441" i="4"/>
  <c r="N441" i="4"/>
  <c r="O441" i="4"/>
  <c r="P441" i="4"/>
  <c r="Q441" i="4"/>
  <c r="R441" i="4"/>
  <c r="C442" i="4"/>
  <c r="D442" i="4"/>
  <c r="E442" i="4"/>
  <c r="F442" i="4"/>
  <c r="G442" i="4"/>
  <c r="H442" i="4"/>
  <c r="I442" i="4"/>
  <c r="J442" i="4"/>
  <c r="K442" i="4"/>
  <c r="L442" i="4"/>
  <c r="M442" i="4"/>
  <c r="N442" i="4"/>
  <c r="O442" i="4"/>
  <c r="P442" i="4"/>
  <c r="Q442" i="4"/>
  <c r="R442" i="4"/>
  <c r="C443" i="4"/>
  <c r="D443" i="4"/>
  <c r="E443" i="4"/>
  <c r="F443" i="4"/>
  <c r="G443" i="4"/>
  <c r="H443" i="4"/>
  <c r="I443" i="4"/>
  <c r="J443" i="4"/>
  <c r="K443" i="4"/>
  <c r="L443" i="4"/>
  <c r="M443" i="4"/>
  <c r="N443" i="4"/>
  <c r="O443" i="4"/>
  <c r="P443" i="4"/>
  <c r="Q443" i="4"/>
  <c r="R443" i="4"/>
  <c r="C444" i="4"/>
  <c r="D444" i="4"/>
  <c r="E444" i="4"/>
  <c r="F444" i="4"/>
  <c r="G444" i="4"/>
  <c r="H444" i="4"/>
  <c r="I444" i="4"/>
  <c r="J444" i="4"/>
  <c r="K444" i="4"/>
  <c r="L444" i="4"/>
  <c r="M444" i="4"/>
  <c r="N444" i="4"/>
  <c r="O444" i="4"/>
  <c r="P444" i="4"/>
  <c r="Q444" i="4"/>
  <c r="R444" i="4"/>
  <c r="C445" i="4"/>
  <c r="D445" i="4"/>
  <c r="E445" i="4"/>
  <c r="F445" i="4"/>
  <c r="G445" i="4"/>
  <c r="H445" i="4"/>
  <c r="I445" i="4"/>
  <c r="J445" i="4"/>
  <c r="K445" i="4"/>
  <c r="L445" i="4"/>
  <c r="M445" i="4"/>
  <c r="N445" i="4"/>
  <c r="O445" i="4"/>
  <c r="P445" i="4"/>
  <c r="Q445" i="4"/>
  <c r="R445" i="4"/>
  <c r="C446" i="4"/>
  <c r="D446" i="4"/>
  <c r="E446" i="4"/>
  <c r="F446" i="4"/>
  <c r="G446" i="4"/>
  <c r="H446" i="4"/>
  <c r="I446" i="4"/>
  <c r="J446" i="4"/>
  <c r="K446" i="4"/>
  <c r="L446" i="4"/>
  <c r="M446" i="4"/>
  <c r="N446" i="4"/>
  <c r="O446" i="4"/>
  <c r="P446" i="4"/>
  <c r="Q446" i="4"/>
  <c r="R446" i="4"/>
  <c r="C447" i="4"/>
  <c r="D447" i="4"/>
  <c r="E447" i="4"/>
  <c r="F447" i="4"/>
  <c r="G447" i="4"/>
  <c r="H447" i="4"/>
  <c r="I447" i="4"/>
  <c r="J447" i="4"/>
  <c r="K447" i="4"/>
  <c r="L447" i="4"/>
  <c r="M447" i="4"/>
  <c r="N447" i="4"/>
  <c r="O447" i="4"/>
  <c r="P447" i="4"/>
  <c r="Q447" i="4"/>
  <c r="R447" i="4"/>
  <c r="C448" i="4"/>
  <c r="D448" i="4"/>
  <c r="E448" i="4"/>
  <c r="F448" i="4"/>
  <c r="G448" i="4"/>
  <c r="H448" i="4"/>
  <c r="I448" i="4"/>
  <c r="J448" i="4"/>
  <c r="K448" i="4"/>
  <c r="L448" i="4"/>
  <c r="M448" i="4"/>
  <c r="N448" i="4"/>
  <c r="O448" i="4"/>
  <c r="P448" i="4"/>
  <c r="Q448" i="4"/>
  <c r="R448" i="4"/>
  <c r="C449" i="4"/>
  <c r="D449" i="4"/>
  <c r="E449" i="4"/>
  <c r="F449" i="4"/>
  <c r="G449" i="4"/>
  <c r="H449" i="4"/>
  <c r="I449" i="4"/>
  <c r="J449" i="4"/>
  <c r="K449" i="4"/>
  <c r="L449" i="4"/>
  <c r="M449" i="4"/>
  <c r="N449" i="4"/>
  <c r="O449" i="4"/>
  <c r="P449" i="4"/>
  <c r="Q449" i="4"/>
  <c r="R449" i="4"/>
  <c r="C450" i="4"/>
  <c r="D450" i="4"/>
  <c r="E450" i="4"/>
  <c r="F450" i="4"/>
  <c r="G450" i="4"/>
  <c r="H450" i="4"/>
  <c r="I450" i="4"/>
  <c r="J450" i="4"/>
  <c r="K450" i="4"/>
  <c r="L450" i="4"/>
  <c r="M450" i="4"/>
  <c r="N450" i="4"/>
  <c r="O450" i="4"/>
  <c r="P450" i="4"/>
  <c r="Q450" i="4"/>
  <c r="R450" i="4"/>
  <c r="C451" i="4"/>
  <c r="D451" i="4"/>
  <c r="E451" i="4"/>
  <c r="F451" i="4"/>
  <c r="G451" i="4"/>
  <c r="H451" i="4"/>
  <c r="I451" i="4"/>
  <c r="J451" i="4"/>
  <c r="K451" i="4"/>
  <c r="L451" i="4"/>
  <c r="M451" i="4"/>
  <c r="N451" i="4"/>
  <c r="O451" i="4"/>
  <c r="P451" i="4"/>
  <c r="Q451" i="4"/>
  <c r="R451" i="4"/>
  <c r="C452" i="4"/>
  <c r="D452" i="4"/>
  <c r="E452" i="4"/>
  <c r="F452" i="4"/>
  <c r="G452" i="4"/>
  <c r="H452" i="4"/>
  <c r="I452" i="4"/>
  <c r="J452" i="4"/>
  <c r="K452" i="4"/>
  <c r="L452" i="4"/>
  <c r="M452" i="4"/>
  <c r="N452" i="4"/>
  <c r="O452" i="4"/>
  <c r="P452" i="4"/>
  <c r="Q452" i="4"/>
  <c r="R452" i="4"/>
  <c r="C453" i="4"/>
  <c r="D453" i="4"/>
  <c r="E453" i="4"/>
  <c r="F453" i="4"/>
  <c r="G453" i="4"/>
  <c r="H453" i="4"/>
  <c r="I453" i="4"/>
  <c r="J453" i="4"/>
  <c r="K453" i="4"/>
  <c r="L453" i="4"/>
  <c r="M453" i="4"/>
  <c r="N453" i="4"/>
  <c r="O453" i="4"/>
  <c r="P453" i="4"/>
  <c r="Q453" i="4"/>
  <c r="R453" i="4"/>
  <c r="C454" i="4"/>
  <c r="D454" i="4"/>
  <c r="E454" i="4"/>
  <c r="F454" i="4"/>
  <c r="G454" i="4"/>
  <c r="H454" i="4"/>
  <c r="I454" i="4"/>
  <c r="J454" i="4"/>
  <c r="K454" i="4"/>
  <c r="L454" i="4"/>
  <c r="M454" i="4"/>
  <c r="N454" i="4"/>
  <c r="O454" i="4"/>
  <c r="P454" i="4"/>
  <c r="Q454" i="4"/>
  <c r="R454" i="4"/>
  <c r="C455" i="4"/>
  <c r="D455" i="4"/>
  <c r="E455" i="4"/>
  <c r="F455" i="4"/>
  <c r="G455" i="4"/>
  <c r="H455" i="4"/>
  <c r="I455" i="4"/>
  <c r="J455" i="4"/>
  <c r="K455" i="4"/>
  <c r="L455" i="4"/>
  <c r="M455" i="4"/>
  <c r="N455" i="4"/>
  <c r="O455" i="4"/>
  <c r="P455" i="4"/>
  <c r="Q455" i="4"/>
  <c r="R455" i="4"/>
  <c r="C456" i="4"/>
  <c r="D456" i="4"/>
  <c r="E456" i="4"/>
  <c r="F456" i="4"/>
  <c r="G456" i="4"/>
  <c r="H456" i="4"/>
  <c r="I456" i="4"/>
  <c r="J456" i="4"/>
  <c r="K456" i="4"/>
  <c r="L456" i="4"/>
  <c r="M456" i="4"/>
  <c r="N456" i="4"/>
  <c r="O456" i="4"/>
  <c r="P456" i="4"/>
  <c r="Q456" i="4"/>
  <c r="R456" i="4"/>
  <c r="C457" i="4"/>
  <c r="D457" i="4"/>
  <c r="E457" i="4"/>
  <c r="F457" i="4"/>
  <c r="G457" i="4"/>
  <c r="H457" i="4"/>
  <c r="I457" i="4"/>
  <c r="J457" i="4"/>
  <c r="K457" i="4"/>
  <c r="L457" i="4"/>
  <c r="M457" i="4"/>
  <c r="N457" i="4"/>
  <c r="O457" i="4"/>
  <c r="P457" i="4"/>
  <c r="Q457" i="4"/>
  <c r="R457" i="4"/>
  <c r="C458" i="4"/>
  <c r="D458" i="4"/>
  <c r="E458" i="4"/>
  <c r="F458" i="4"/>
  <c r="G458" i="4"/>
  <c r="H458" i="4"/>
  <c r="I458" i="4"/>
  <c r="J458" i="4"/>
  <c r="K458" i="4"/>
  <c r="L458" i="4"/>
  <c r="M458" i="4"/>
  <c r="N458" i="4"/>
  <c r="O458" i="4"/>
  <c r="P458" i="4"/>
  <c r="Q458" i="4"/>
  <c r="R458" i="4"/>
  <c r="C459" i="4"/>
  <c r="D459" i="4"/>
  <c r="E459" i="4"/>
  <c r="F459" i="4"/>
  <c r="G459" i="4"/>
  <c r="H459" i="4"/>
  <c r="I459" i="4"/>
  <c r="J459" i="4"/>
  <c r="K459" i="4"/>
  <c r="L459" i="4"/>
  <c r="M459" i="4"/>
  <c r="N459" i="4"/>
  <c r="O459" i="4"/>
  <c r="P459" i="4"/>
  <c r="Q459" i="4"/>
  <c r="R459" i="4"/>
  <c r="C460" i="4"/>
  <c r="D460" i="4"/>
  <c r="E460" i="4"/>
  <c r="F460" i="4"/>
  <c r="G460" i="4"/>
  <c r="H460" i="4"/>
  <c r="I460" i="4"/>
  <c r="J460" i="4"/>
  <c r="K460" i="4"/>
  <c r="L460" i="4"/>
  <c r="M460" i="4"/>
  <c r="N460" i="4"/>
  <c r="O460" i="4"/>
  <c r="P460" i="4"/>
  <c r="Q460" i="4"/>
  <c r="R460" i="4"/>
  <c r="C461" i="4"/>
  <c r="D461" i="4"/>
  <c r="E461" i="4"/>
  <c r="F461" i="4"/>
  <c r="G461" i="4"/>
  <c r="H461" i="4"/>
  <c r="I461" i="4"/>
  <c r="J461" i="4"/>
  <c r="K461" i="4"/>
  <c r="L461" i="4"/>
  <c r="M461" i="4"/>
  <c r="N461" i="4"/>
  <c r="O461" i="4"/>
  <c r="P461" i="4"/>
  <c r="Q461" i="4"/>
  <c r="R461" i="4"/>
  <c r="C462" i="4"/>
  <c r="D462" i="4"/>
  <c r="E462" i="4"/>
  <c r="F462" i="4"/>
  <c r="G462" i="4"/>
  <c r="H462" i="4"/>
  <c r="I462" i="4"/>
  <c r="J462" i="4"/>
  <c r="K462" i="4"/>
  <c r="L462" i="4"/>
  <c r="M462" i="4"/>
  <c r="N462" i="4"/>
  <c r="O462" i="4"/>
  <c r="P462" i="4"/>
  <c r="Q462" i="4"/>
  <c r="R462" i="4"/>
  <c r="C463" i="4"/>
  <c r="D463" i="4"/>
  <c r="E463" i="4"/>
  <c r="F463" i="4"/>
  <c r="G463" i="4"/>
  <c r="H463" i="4"/>
  <c r="I463" i="4"/>
  <c r="J463" i="4"/>
  <c r="K463" i="4"/>
  <c r="L463" i="4"/>
  <c r="M463" i="4"/>
  <c r="N463" i="4"/>
  <c r="O463" i="4"/>
  <c r="P463" i="4"/>
  <c r="Q463" i="4"/>
  <c r="R463" i="4"/>
  <c r="C464" i="4"/>
  <c r="D464" i="4"/>
  <c r="E464" i="4"/>
  <c r="F464" i="4"/>
  <c r="G464" i="4"/>
  <c r="H464" i="4"/>
  <c r="I464" i="4"/>
  <c r="J464" i="4"/>
  <c r="K464" i="4"/>
  <c r="L464" i="4"/>
  <c r="M464" i="4"/>
  <c r="N464" i="4"/>
  <c r="O464" i="4"/>
  <c r="P464" i="4"/>
  <c r="Q464" i="4"/>
  <c r="R464" i="4"/>
  <c r="C465" i="4"/>
  <c r="D465" i="4"/>
  <c r="E465" i="4"/>
  <c r="F465" i="4"/>
  <c r="G465" i="4"/>
  <c r="H465" i="4"/>
  <c r="I465" i="4"/>
  <c r="J465" i="4"/>
  <c r="K465" i="4"/>
  <c r="L465" i="4"/>
  <c r="M465" i="4"/>
  <c r="N465" i="4"/>
  <c r="O465" i="4"/>
  <c r="P465" i="4"/>
  <c r="Q465" i="4"/>
  <c r="R465" i="4"/>
  <c r="C466" i="4"/>
  <c r="D466" i="4"/>
  <c r="E466" i="4"/>
  <c r="F466" i="4"/>
  <c r="G466" i="4"/>
  <c r="H466" i="4"/>
  <c r="I466" i="4"/>
  <c r="J466" i="4"/>
  <c r="K466" i="4"/>
  <c r="L466" i="4"/>
  <c r="M466" i="4"/>
  <c r="N466" i="4"/>
  <c r="O466" i="4"/>
  <c r="P466" i="4"/>
  <c r="Q466" i="4"/>
  <c r="R466" i="4"/>
  <c r="C467" i="4"/>
  <c r="D467" i="4"/>
  <c r="E467" i="4"/>
  <c r="F467" i="4"/>
  <c r="G467" i="4"/>
  <c r="H467" i="4"/>
  <c r="I467" i="4"/>
  <c r="J467" i="4"/>
  <c r="K467" i="4"/>
  <c r="L467" i="4"/>
  <c r="M467" i="4"/>
  <c r="N467" i="4"/>
  <c r="O467" i="4"/>
  <c r="P467" i="4"/>
  <c r="Q467" i="4"/>
  <c r="R467" i="4"/>
  <c r="C468" i="4"/>
  <c r="D468" i="4"/>
  <c r="E468" i="4"/>
  <c r="F468" i="4"/>
  <c r="G468" i="4"/>
  <c r="H468" i="4"/>
  <c r="I468" i="4"/>
  <c r="J468" i="4"/>
  <c r="K468" i="4"/>
  <c r="L468" i="4"/>
  <c r="M468" i="4"/>
  <c r="N468" i="4"/>
  <c r="O468" i="4"/>
  <c r="P468" i="4"/>
  <c r="Q468" i="4"/>
  <c r="R468" i="4"/>
  <c r="C469" i="4"/>
  <c r="D469" i="4"/>
  <c r="E469" i="4"/>
  <c r="F469" i="4"/>
  <c r="G469" i="4"/>
  <c r="H469" i="4"/>
  <c r="I469" i="4"/>
  <c r="J469" i="4"/>
  <c r="K469" i="4"/>
  <c r="L469" i="4"/>
  <c r="M469" i="4"/>
  <c r="N469" i="4"/>
  <c r="O469" i="4"/>
  <c r="P469" i="4"/>
  <c r="Q469" i="4"/>
  <c r="R469" i="4"/>
  <c r="C470" i="4"/>
  <c r="D470" i="4"/>
  <c r="E470" i="4"/>
  <c r="F470" i="4"/>
  <c r="G470" i="4"/>
  <c r="H470" i="4"/>
  <c r="I470" i="4"/>
  <c r="J470" i="4"/>
  <c r="K470" i="4"/>
  <c r="L470" i="4"/>
  <c r="M470" i="4"/>
  <c r="N470" i="4"/>
  <c r="O470" i="4"/>
  <c r="P470" i="4"/>
  <c r="Q470" i="4"/>
  <c r="R470" i="4"/>
  <c r="C471" i="4"/>
  <c r="D471" i="4"/>
  <c r="E471" i="4"/>
  <c r="F471" i="4"/>
  <c r="G471" i="4"/>
  <c r="H471" i="4"/>
  <c r="I471" i="4"/>
  <c r="J471" i="4"/>
  <c r="K471" i="4"/>
  <c r="L471" i="4"/>
  <c r="M471" i="4"/>
  <c r="N471" i="4"/>
  <c r="O471" i="4"/>
  <c r="P471" i="4"/>
  <c r="Q471" i="4"/>
  <c r="R471" i="4"/>
  <c r="C472" i="4"/>
  <c r="D472" i="4"/>
  <c r="E472" i="4"/>
  <c r="F472" i="4"/>
  <c r="G472" i="4"/>
  <c r="H472" i="4"/>
  <c r="I472" i="4"/>
  <c r="J472" i="4"/>
  <c r="K472" i="4"/>
  <c r="L472" i="4"/>
  <c r="M472" i="4"/>
  <c r="N472" i="4"/>
  <c r="O472" i="4"/>
  <c r="P472" i="4"/>
  <c r="Q472" i="4"/>
  <c r="R472" i="4"/>
  <c r="C473" i="4"/>
  <c r="D473" i="4"/>
  <c r="E473" i="4"/>
  <c r="F473" i="4"/>
  <c r="G473" i="4"/>
  <c r="H473" i="4"/>
  <c r="I473" i="4"/>
  <c r="J473" i="4"/>
  <c r="K473" i="4"/>
  <c r="L473" i="4"/>
  <c r="M473" i="4"/>
  <c r="N473" i="4"/>
  <c r="O473" i="4"/>
  <c r="P473" i="4"/>
  <c r="Q473" i="4"/>
  <c r="R473" i="4"/>
  <c r="C474" i="4"/>
  <c r="D474" i="4"/>
  <c r="E474" i="4"/>
  <c r="F474" i="4"/>
  <c r="G474" i="4"/>
  <c r="H474" i="4"/>
  <c r="I474" i="4"/>
  <c r="J474" i="4"/>
  <c r="K474" i="4"/>
  <c r="L474" i="4"/>
  <c r="M474" i="4"/>
  <c r="N474" i="4"/>
  <c r="O474" i="4"/>
  <c r="P474" i="4"/>
  <c r="Q474" i="4"/>
  <c r="R474" i="4"/>
  <c r="C475" i="4"/>
  <c r="D475" i="4"/>
  <c r="E475" i="4"/>
  <c r="F475" i="4"/>
  <c r="G475" i="4"/>
  <c r="H475" i="4"/>
  <c r="I475" i="4"/>
  <c r="J475" i="4"/>
  <c r="K475" i="4"/>
  <c r="L475" i="4"/>
  <c r="M475" i="4"/>
  <c r="N475" i="4"/>
  <c r="O475" i="4"/>
  <c r="P475" i="4"/>
  <c r="Q475" i="4"/>
  <c r="R475" i="4"/>
  <c r="C476" i="4"/>
  <c r="D476" i="4"/>
  <c r="E476" i="4"/>
  <c r="F476" i="4"/>
  <c r="G476" i="4"/>
  <c r="H476" i="4"/>
  <c r="I476" i="4"/>
  <c r="J476" i="4"/>
  <c r="K476" i="4"/>
  <c r="L476" i="4"/>
  <c r="M476" i="4"/>
  <c r="N476" i="4"/>
  <c r="O476" i="4"/>
  <c r="P476" i="4"/>
  <c r="Q476" i="4"/>
  <c r="R476" i="4"/>
  <c r="C477" i="4"/>
  <c r="D477" i="4"/>
  <c r="E477" i="4"/>
  <c r="F477" i="4"/>
  <c r="G477" i="4"/>
  <c r="H477" i="4"/>
  <c r="I477" i="4"/>
  <c r="J477" i="4"/>
  <c r="K477" i="4"/>
  <c r="L477" i="4"/>
  <c r="M477" i="4"/>
  <c r="N477" i="4"/>
  <c r="O477" i="4"/>
  <c r="P477" i="4"/>
  <c r="Q477" i="4"/>
  <c r="R477" i="4"/>
  <c r="C478" i="4"/>
  <c r="D478" i="4"/>
  <c r="E478" i="4"/>
  <c r="F478" i="4"/>
  <c r="G478" i="4"/>
  <c r="H478" i="4"/>
  <c r="I478" i="4"/>
  <c r="J478" i="4"/>
  <c r="K478" i="4"/>
  <c r="L478" i="4"/>
  <c r="M478" i="4"/>
  <c r="N478" i="4"/>
  <c r="O478" i="4"/>
  <c r="P478" i="4"/>
  <c r="Q478" i="4"/>
  <c r="R478" i="4"/>
  <c r="C479" i="4"/>
  <c r="D479" i="4"/>
  <c r="E479" i="4"/>
  <c r="F479" i="4"/>
  <c r="G479" i="4"/>
  <c r="H479" i="4"/>
  <c r="I479" i="4"/>
  <c r="J479" i="4"/>
  <c r="K479" i="4"/>
  <c r="L479" i="4"/>
  <c r="M479" i="4"/>
  <c r="N479" i="4"/>
  <c r="O479" i="4"/>
  <c r="P479" i="4"/>
  <c r="Q479" i="4"/>
  <c r="R479" i="4"/>
  <c r="C480" i="4"/>
  <c r="D480" i="4"/>
  <c r="E480" i="4"/>
  <c r="F480" i="4"/>
  <c r="G480" i="4"/>
  <c r="H480" i="4"/>
  <c r="I480" i="4"/>
  <c r="J480" i="4"/>
  <c r="K480" i="4"/>
  <c r="L480" i="4"/>
  <c r="M480" i="4"/>
  <c r="N480" i="4"/>
  <c r="O480" i="4"/>
  <c r="P480" i="4"/>
  <c r="Q480" i="4"/>
  <c r="R480" i="4"/>
  <c r="C481" i="4"/>
  <c r="D481" i="4"/>
  <c r="E481" i="4"/>
  <c r="F481" i="4"/>
  <c r="G481" i="4"/>
  <c r="H481" i="4"/>
  <c r="I481" i="4"/>
  <c r="J481" i="4"/>
  <c r="K481" i="4"/>
  <c r="L481" i="4"/>
  <c r="M481" i="4"/>
  <c r="N481" i="4"/>
  <c r="O481" i="4"/>
  <c r="P481" i="4"/>
  <c r="Q481" i="4"/>
  <c r="R481" i="4"/>
  <c r="C482" i="4"/>
  <c r="D482" i="4"/>
  <c r="E482" i="4"/>
  <c r="F482" i="4"/>
  <c r="G482" i="4"/>
  <c r="H482" i="4"/>
  <c r="I482" i="4"/>
  <c r="J482" i="4"/>
  <c r="K482" i="4"/>
  <c r="L482" i="4"/>
  <c r="M482" i="4"/>
  <c r="N482" i="4"/>
  <c r="O482" i="4"/>
  <c r="P482" i="4"/>
  <c r="Q482" i="4"/>
  <c r="R482" i="4"/>
  <c r="C483" i="4"/>
  <c r="D483" i="4"/>
  <c r="E483" i="4"/>
  <c r="F483" i="4"/>
  <c r="G483" i="4"/>
  <c r="H483" i="4"/>
  <c r="I483" i="4"/>
  <c r="J483" i="4"/>
  <c r="K483" i="4"/>
  <c r="L483" i="4"/>
  <c r="M483" i="4"/>
  <c r="N483" i="4"/>
  <c r="O483" i="4"/>
  <c r="P483" i="4"/>
  <c r="Q483" i="4"/>
  <c r="R483" i="4"/>
  <c r="C484" i="4"/>
  <c r="D484" i="4"/>
  <c r="E484" i="4"/>
  <c r="F484" i="4"/>
  <c r="G484" i="4"/>
  <c r="H484" i="4"/>
  <c r="I484" i="4"/>
  <c r="J484" i="4"/>
  <c r="K484" i="4"/>
  <c r="L484" i="4"/>
  <c r="M484" i="4"/>
  <c r="N484" i="4"/>
  <c r="O484" i="4"/>
  <c r="P484" i="4"/>
  <c r="Q484" i="4"/>
  <c r="R484" i="4"/>
  <c r="C485" i="4"/>
  <c r="D485" i="4"/>
  <c r="E485" i="4"/>
  <c r="F485" i="4"/>
  <c r="G485" i="4"/>
  <c r="H485" i="4"/>
  <c r="I485" i="4"/>
  <c r="J485" i="4"/>
  <c r="K485" i="4"/>
  <c r="L485" i="4"/>
  <c r="M485" i="4"/>
  <c r="N485" i="4"/>
  <c r="O485" i="4"/>
  <c r="P485" i="4"/>
  <c r="Q485" i="4"/>
  <c r="R485" i="4"/>
  <c r="C486" i="4"/>
  <c r="D486" i="4"/>
  <c r="E486" i="4"/>
  <c r="F486" i="4"/>
  <c r="G486" i="4"/>
  <c r="H486" i="4"/>
  <c r="I486" i="4"/>
  <c r="J486" i="4"/>
  <c r="K486" i="4"/>
  <c r="L486" i="4"/>
  <c r="M486" i="4"/>
  <c r="N486" i="4"/>
  <c r="O486" i="4"/>
  <c r="P486" i="4"/>
  <c r="Q486" i="4"/>
  <c r="R486" i="4"/>
  <c r="C487" i="4"/>
  <c r="D487" i="4"/>
  <c r="E487" i="4"/>
  <c r="F487" i="4"/>
  <c r="G487" i="4"/>
  <c r="H487" i="4"/>
  <c r="I487" i="4"/>
  <c r="J487" i="4"/>
  <c r="K487" i="4"/>
  <c r="L487" i="4"/>
  <c r="M487" i="4"/>
  <c r="N487" i="4"/>
  <c r="O487" i="4"/>
  <c r="P487" i="4"/>
  <c r="Q487" i="4"/>
  <c r="R487" i="4"/>
  <c r="C488" i="4"/>
  <c r="D488" i="4"/>
  <c r="E488" i="4"/>
  <c r="F488" i="4"/>
  <c r="G488" i="4"/>
  <c r="H488" i="4"/>
  <c r="I488" i="4"/>
  <c r="J488" i="4"/>
  <c r="K488" i="4"/>
  <c r="L488" i="4"/>
  <c r="M488" i="4"/>
  <c r="N488" i="4"/>
  <c r="O488" i="4"/>
  <c r="P488" i="4"/>
  <c r="Q488" i="4"/>
  <c r="R488" i="4"/>
  <c r="C489" i="4"/>
  <c r="D489" i="4"/>
  <c r="E489" i="4"/>
  <c r="F489" i="4"/>
  <c r="G489" i="4"/>
  <c r="H489" i="4"/>
  <c r="I489" i="4"/>
  <c r="J489" i="4"/>
  <c r="K489" i="4"/>
  <c r="L489" i="4"/>
  <c r="M489" i="4"/>
  <c r="N489" i="4"/>
  <c r="O489" i="4"/>
  <c r="P489" i="4"/>
  <c r="Q489" i="4"/>
  <c r="R489" i="4"/>
  <c r="C490" i="4"/>
  <c r="D490" i="4"/>
  <c r="E490" i="4"/>
  <c r="F490" i="4"/>
  <c r="G490" i="4"/>
  <c r="H490" i="4"/>
  <c r="I490" i="4"/>
  <c r="J490" i="4"/>
  <c r="K490" i="4"/>
  <c r="L490" i="4"/>
  <c r="M490" i="4"/>
  <c r="N490" i="4"/>
  <c r="O490" i="4"/>
  <c r="P490" i="4"/>
  <c r="Q490" i="4"/>
  <c r="R490" i="4"/>
  <c r="C491" i="4"/>
  <c r="D491" i="4"/>
  <c r="E491" i="4"/>
  <c r="F491" i="4"/>
  <c r="G491" i="4"/>
  <c r="H491" i="4"/>
  <c r="I491" i="4"/>
  <c r="J491" i="4"/>
  <c r="K491" i="4"/>
  <c r="L491" i="4"/>
  <c r="M491" i="4"/>
  <c r="N491" i="4"/>
  <c r="O491" i="4"/>
  <c r="P491" i="4"/>
  <c r="Q491" i="4"/>
  <c r="R491" i="4"/>
  <c r="C492" i="4"/>
  <c r="D492" i="4"/>
  <c r="E492" i="4"/>
  <c r="F492" i="4"/>
  <c r="G492" i="4"/>
  <c r="H492" i="4"/>
  <c r="I492" i="4"/>
  <c r="J492" i="4"/>
  <c r="K492" i="4"/>
  <c r="L492" i="4"/>
  <c r="M492" i="4"/>
  <c r="N492" i="4"/>
  <c r="O492" i="4"/>
  <c r="P492" i="4"/>
  <c r="Q492" i="4"/>
  <c r="R492" i="4"/>
  <c r="C493" i="4"/>
  <c r="D493" i="4"/>
  <c r="E493" i="4"/>
  <c r="F493" i="4"/>
  <c r="G493" i="4"/>
  <c r="H493" i="4"/>
  <c r="I493" i="4"/>
  <c r="J493" i="4"/>
  <c r="K493" i="4"/>
  <c r="L493" i="4"/>
  <c r="M493" i="4"/>
  <c r="N493" i="4"/>
  <c r="O493" i="4"/>
  <c r="P493" i="4"/>
  <c r="Q493" i="4"/>
  <c r="R493" i="4"/>
  <c r="C494" i="4"/>
  <c r="D494" i="4"/>
  <c r="E494" i="4"/>
  <c r="F494" i="4"/>
  <c r="G494" i="4"/>
  <c r="H494" i="4"/>
  <c r="I494" i="4"/>
  <c r="J494" i="4"/>
  <c r="K494" i="4"/>
  <c r="L494" i="4"/>
  <c r="M494" i="4"/>
  <c r="N494" i="4"/>
  <c r="O494" i="4"/>
  <c r="P494" i="4"/>
  <c r="Q494" i="4"/>
  <c r="R494" i="4"/>
  <c r="C495" i="4"/>
  <c r="D495" i="4"/>
  <c r="E495" i="4"/>
  <c r="F495" i="4"/>
  <c r="G495" i="4"/>
  <c r="H495" i="4"/>
  <c r="I495" i="4"/>
  <c r="J495" i="4"/>
  <c r="K495" i="4"/>
  <c r="L495" i="4"/>
  <c r="M495" i="4"/>
  <c r="N495" i="4"/>
  <c r="O495" i="4"/>
  <c r="P495" i="4"/>
  <c r="Q495" i="4"/>
  <c r="R495" i="4"/>
  <c r="C496" i="4"/>
  <c r="D496" i="4"/>
  <c r="E496" i="4"/>
  <c r="F496" i="4"/>
  <c r="G496" i="4"/>
  <c r="H496" i="4"/>
  <c r="I496" i="4"/>
  <c r="J496" i="4"/>
  <c r="K496" i="4"/>
  <c r="L496" i="4"/>
  <c r="M496" i="4"/>
  <c r="N496" i="4"/>
  <c r="O496" i="4"/>
  <c r="P496" i="4"/>
  <c r="Q496" i="4"/>
  <c r="R496" i="4"/>
  <c r="C497" i="4"/>
  <c r="D497" i="4"/>
  <c r="E497" i="4"/>
  <c r="F497" i="4"/>
  <c r="G497" i="4"/>
  <c r="H497" i="4"/>
  <c r="I497" i="4"/>
  <c r="J497" i="4"/>
  <c r="K497" i="4"/>
  <c r="L497" i="4"/>
  <c r="M497" i="4"/>
  <c r="N497" i="4"/>
  <c r="O497" i="4"/>
  <c r="P497" i="4"/>
  <c r="Q497" i="4"/>
  <c r="R497" i="4"/>
  <c r="C498" i="4"/>
  <c r="D498" i="4"/>
  <c r="E498" i="4"/>
  <c r="F498" i="4"/>
  <c r="G498" i="4"/>
  <c r="H498" i="4"/>
  <c r="I498" i="4"/>
  <c r="J498" i="4"/>
  <c r="K498" i="4"/>
  <c r="L498" i="4"/>
  <c r="M498" i="4"/>
  <c r="N498" i="4"/>
  <c r="O498" i="4"/>
  <c r="P498" i="4"/>
  <c r="Q498" i="4"/>
  <c r="R498" i="4"/>
  <c r="C499" i="4"/>
  <c r="D499" i="4"/>
  <c r="E499" i="4"/>
  <c r="F499" i="4"/>
  <c r="G499" i="4"/>
  <c r="H499" i="4"/>
  <c r="I499" i="4"/>
  <c r="J499" i="4"/>
  <c r="K499" i="4"/>
  <c r="L499" i="4"/>
  <c r="M499" i="4"/>
  <c r="N499" i="4"/>
  <c r="O499" i="4"/>
  <c r="P499" i="4"/>
  <c r="Q499" i="4"/>
  <c r="R499" i="4"/>
  <c r="C500" i="4"/>
  <c r="D500" i="4"/>
  <c r="E500" i="4"/>
  <c r="F500" i="4"/>
  <c r="G500" i="4"/>
  <c r="H500" i="4"/>
  <c r="I500" i="4"/>
  <c r="J500" i="4"/>
  <c r="K500" i="4"/>
  <c r="L500" i="4"/>
  <c r="M500" i="4"/>
  <c r="N500" i="4"/>
  <c r="O500" i="4"/>
  <c r="P500" i="4"/>
  <c r="Q500" i="4"/>
  <c r="R500" i="4"/>
  <c r="C501" i="4"/>
  <c r="D501" i="4"/>
  <c r="E501" i="4"/>
  <c r="F501" i="4"/>
  <c r="G501" i="4"/>
  <c r="H501" i="4"/>
  <c r="I501" i="4"/>
  <c r="J501" i="4"/>
  <c r="K501" i="4"/>
  <c r="L501" i="4"/>
  <c r="M501" i="4"/>
  <c r="N501" i="4"/>
  <c r="O501" i="4"/>
  <c r="P501" i="4"/>
  <c r="Q501" i="4"/>
  <c r="R501" i="4"/>
  <c r="C502" i="4"/>
  <c r="D502" i="4"/>
  <c r="E502" i="4"/>
  <c r="F502" i="4"/>
  <c r="G502" i="4"/>
  <c r="H502" i="4"/>
  <c r="I502" i="4"/>
  <c r="J502" i="4"/>
  <c r="K502" i="4"/>
  <c r="L502" i="4"/>
  <c r="M502" i="4"/>
  <c r="N502" i="4"/>
  <c r="O502" i="4"/>
  <c r="P502" i="4"/>
  <c r="Q502" i="4"/>
  <c r="R502" i="4"/>
  <c r="C503" i="4"/>
  <c r="D503" i="4"/>
  <c r="E503" i="4"/>
  <c r="F503" i="4"/>
  <c r="G503" i="4"/>
  <c r="H503" i="4"/>
  <c r="I503" i="4"/>
  <c r="J503" i="4"/>
  <c r="K503" i="4"/>
  <c r="L503" i="4"/>
  <c r="M503" i="4"/>
  <c r="N503" i="4"/>
  <c r="O503" i="4"/>
  <c r="P503" i="4"/>
  <c r="Q503" i="4"/>
  <c r="R503" i="4"/>
  <c r="R2" i="4"/>
  <c r="Q2" i="4"/>
  <c r="P2" i="4"/>
  <c r="O2" i="4"/>
  <c r="N2" i="4"/>
  <c r="M2" i="4"/>
  <c r="L2" i="4"/>
  <c r="K2" i="4"/>
  <c r="J2" i="4"/>
  <c r="I2" i="4"/>
  <c r="H2" i="4"/>
  <c r="G2" i="4"/>
  <c r="F2" i="4"/>
  <c r="E2" i="4"/>
  <c r="D2" i="4"/>
  <c r="C2" i="4"/>
  <c r="C2" i="3"/>
  <c r="D2" i="3"/>
  <c r="E2" i="3"/>
  <c r="F2" i="3"/>
  <c r="G2" i="3"/>
  <c r="H2" i="3"/>
  <c r="I2" i="3"/>
  <c r="J2" i="3"/>
  <c r="K2" i="3"/>
  <c r="L2" i="3"/>
  <c r="M2" i="3"/>
  <c r="N2" i="3"/>
  <c r="O2" i="3"/>
  <c r="P2" i="3"/>
  <c r="Q2" i="3"/>
  <c r="R2" i="3"/>
  <c r="C4" i="3"/>
  <c r="D4" i="3"/>
  <c r="E4" i="3"/>
  <c r="F4" i="3"/>
  <c r="G4" i="3"/>
  <c r="H4" i="3"/>
  <c r="I4" i="3"/>
  <c r="J4" i="3"/>
  <c r="K4" i="3"/>
  <c r="L4" i="3"/>
  <c r="M4" i="3"/>
  <c r="N4" i="3"/>
  <c r="O4" i="3"/>
  <c r="P4" i="3"/>
  <c r="Q4" i="3"/>
  <c r="R4" i="3"/>
  <c r="C5" i="3"/>
  <c r="D5" i="3"/>
  <c r="E5" i="3"/>
  <c r="F5" i="3"/>
  <c r="G5" i="3"/>
  <c r="H5" i="3"/>
  <c r="I5" i="3"/>
  <c r="J5" i="3"/>
  <c r="K5" i="3"/>
  <c r="L5" i="3"/>
  <c r="M5" i="3"/>
  <c r="N5" i="3"/>
  <c r="O5" i="3"/>
  <c r="P5" i="3"/>
  <c r="Q5" i="3"/>
  <c r="R5" i="3"/>
  <c r="C6" i="3"/>
  <c r="D6" i="3"/>
  <c r="E6" i="3"/>
  <c r="F6" i="3"/>
  <c r="G6" i="3"/>
  <c r="H6" i="3"/>
  <c r="I6" i="3"/>
  <c r="J6" i="3"/>
  <c r="K6" i="3"/>
  <c r="L6" i="3"/>
  <c r="M6" i="3"/>
  <c r="N6" i="3"/>
  <c r="O6" i="3"/>
  <c r="P6" i="3"/>
  <c r="Q6" i="3"/>
  <c r="R6" i="3"/>
  <c r="C7" i="3"/>
  <c r="D7" i="3"/>
  <c r="E7" i="3"/>
  <c r="F7" i="3"/>
  <c r="G7" i="3"/>
  <c r="H7" i="3"/>
  <c r="I7" i="3"/>
  <c r="J7" i="3"/>
  <c r="K7" i="3"/>
  <c r="L7" i="3"/>
  <c r="M7" i="3"/>
  <c r="N7" i="3"/>
  <c r="O7" i="3"/>
  <c r="P7" i="3"/>
  <c r="Q7" i="3"/>
  <c r="R7" i="3"/>
  <c r="C8" i="3"/>
  <c r="D8" i="3"/>
  <c r="E8" i="3"/>
  <c r="F8" i="3"/>
  <c r="G8" i="3"/>
  <c r="H8" i="3"/>
  <c r="I8" i="3"/>
  <c r="J8" i="3"/>
  <c r="K8" i="3"/>
  <c r="L8" i="3"/>
  <c r="M8" i="3"/>
  <c r="N8" i="3"/>
  <c r="O8" i="3"/>
  <c r="P8" i="3"/>
  <c r="Q8" i="3"/>
  <c r="R8" i="3"/>
  <c r="C9" i="3"/>
  <c r="D9" i="3"/>
  <c r="E9" i="3"/>
  <c r="F9" i="3"/>
  <c r="G9" i="3"/>
  <c r="H9" i="3"/>
  <c r="I9" i="3"/>
  <c r="J9" i="3"/>
  <c r="K9" i="3"/>
  <c r="L9" i="3"/>
  <c r="M9" i="3"/>
  <c r="N9" i="3"/>
  <c r="O9" i="3"/>
  <c r="P9" i="3"/>
  <c r="Q9" i="3"/>
  <c r="R9" i="3"/>
  <c r="C10" i="3"/>
  <c r="D10" i="3"/>
  <c r="E10" i="3"/>
  <c r="F10" i="3"/>
  <c r="G10" i="3"/>
  <c r="H10" i="3"/>
  <c r="I10" i="3"/>
  <c r="J10" i="3"/>
  <c r="K10" i="3"/>
  <c r="L10" i="3"/>
  <c r="M10" i="3"/>
  <c r="N10" i="3"/>
  <c r="O10" i="3"/>
  <c r="P10" i="3"/>
  <c r="Q10" i="3"/>
  <c r="R10" i="3"/>
  <c r="C11" i="3"/>
  <c r="D11" i="3"/>
  <c r="E11" i="3"/>
  <c r="F11" i="3"/>
  <c r="G11" i="3"/>
  <c r="H11" i="3"/>
  <c r="I11" i="3"/>
  <c r="J11" i="3"/>
  <c r="K11" i="3"/>
  <c r="L11" i="3"/>
  <c r="M11" i="3"/>
  <c r="N11" i="3"/>
  <c r="O11" i="3"/>
  <c r="P11" i="3"/>
  <c r="Q11" i="3"/>
  <c r="R11" i="3"/>
  <c r="C12" i="3"/>
  <c r="D12" i="3"/>
  <c r="E12" i="3"/>
  <c r="F12" i="3"/>
  <c r="G12" i="3"/>
  <c r="H12" i="3"/>
  <c r="I12" i="3"/>
  <c r="J12" i="3"/>
  <c r="K12" i="3"/>
  <c r="L12" i="3"/>
  <c r="M12" i="3"/>
  <c r="N12" i="3"/>
  <c r="O12" i="3"/>
  <c r="P12" i="3"/>
  <c r="Q12" i="3"/>
  <c r="R12" i="3"/>
  <c r="C13" i="3"/>
  <c r="D13" i="3"/>
  <c r="E13" i="3"/>
  <c r="F13" i="3"/>
  <c r="G13" i="3"/>
  <c r="H13" i="3"/>
  <c r="I13" i="3"/>
  <c r="J13" i="3"/>
  <c r="K13" i="3"/>
  <c r="L13" i="3"/>
  <c r="M13" i="3"/>
  <c r="N13" i="3"/>
  <c r="O13" i="3"/>
  <c r="P13" i="3"/>
  <c r="Q13" i="3"/>
  <c r="R13" i="3"/>
  <c r="C14" i="3"/>
  <c r="D14" i="3"/>
  <c r="E14" i="3"/>
  <c r="F14" i="3"/>
  <c r="G14" i="3"/>
  <c r="H14" i="3"/>
  <c r="I14" i="3"/>
  <c r="J14" i="3"/>
  <c r="K14" i="3"/>
  <c r="L14" i="3"/>
  <c r="M14" i="3"/>
  <c r="N14" i="3"/>
  <c r="O14" i="3"/>
  <c r="P14" i="3"/>
  <c r="Q14" i="3"/>
  <c r="R14" i="3"/>
  <c r="C15" i="3"/>
  <c r="D15" i="3"/>
  <c r="E15" i="3"/>
  <c r="F15" i="3"/>
  <c r="G15" i="3"/>
  <c r="H15" i="3"/>
  <c r="I15" i="3"/>
  <c r="J15" i="3"/>
  <c r="K15" i="3"/>
  <c r="L15" i="3"/>
  <c r="M15" i="3"/>
  <c r="N15" i="3"/>
  <c r="O15" i="3"/>
  <c r="P15" i="3"/>
  <c r="Q15" i="3"/>
  <c r="R15" i="3"/>
  <c r="C16" i="3"/>
  <c r="D16" i="3"/>
  <c r="E16" i="3"/>
  <c r="F16" i="3"/>
  <c r="G16" i="3"/>
  <c r="H16" i="3"/>
  <c r="I16" i="3"/>
  <c r="J16" i="3"/>
  <c r="K16" i="3"/>
  <c r="L16" i="3"/>
  <c r="M16" i="3"/>
  <c r="N16" i="3"/>
  <c r="O16" i="3"/>
  <c r="P16" i="3"/>
  <c r="Q16" i="3"/>
  <c r="R16" i="3"/>
  <c r="C17" i="3"/>
  <c r="D17" i="3"/>
  <c r="E17" i="3"/>
  <c r="F17" i="3"/>
  <c r="G17" i="3"/>
  <c r="H17" i="3"/>
  <c r="I17" i="3"/>
  <c r="J17" i="3"/>
  <c r="K17" i="3"/>
  <c r="L17" i="3"/>
  <c r="M17" i="3"/>
  <c r="N17" i="3"/>
  <c r="O17" i="3"/>
  <c r="P17" i="3"/>
  <c r="Q17" i="3"/>
  <c r="R17" i="3"/>
  <c r="C18" i="3"/>
  <c r="D18" i="3"/>
  <c r="E18" i="3"/>
  <c r="F18" i="3"/>
  <c r="G18" i="3"/>
  <c r="H18" i="3"/>
  <c r="I18" i="3"/>
  <c r="J18" i="3"/>
  <c r="K18" i="3"/>
  <c r="L18" i="3"/>
  <c r="M18" i="3"/>
  <c r="N18" i="3"/>
  <c r="O18" i="3"/>
  <c r="P18" i="3"/>
  <c r="Q18" i="3"/>
  <c r="R18" i="3"/>
  <c r="C19" i="3"/>
  <c r="D19" i="3"/>
  <c r="E19" i="3"/>
  <c r="F19" i="3"/>
  <c r="G19" i="3"/>
  <c r="H19" i="3"/>
  <c r="I19" i="3"/>
  <c r="J19" i="3"/>
  <c r="K19" i="3"/>
  <c r="L19" i="3"/>
  <c r="M19" i="3"/>
  <c r="N19" i="3"/>
  <c r="O19" i="3"/>
  <c r="P19" i="3"/>
  <c r="Q19" i="3"/>
  <c r="R19" i="3"/>
  <c r="C20" i="3"/>
  <c r="D20" i="3"/>
  <c r="E20" i="3"/>
  <c r="F20" i="3"/>
  <c r="G20" i="3"/>
  <c r="H20" i="3"/>
  <c r="I20" i="3"/>
  <c r="J20" i="3"/>
  <c r="K20" i="3"/>
  <c r="L20" i="3"/>
  <c r="M20" i="3"/>
  <c r="N20" i="3"/>
  <c r="O20" i="3"/>
  <c r="P20" i="3"/>
  <c r="Q20" i="3"/>
  <c r="R20" i="3"/>
  <c r="C21" i="3"/>
  <c r="D21" i="3"/>
  <c r="E21" i="3"/>
  <c r="F21" i="3"/>
  <c r="G21" i="3"/>
  <c r="H21" i="3"/>
  <c r="I21" i="3"/>
  <c r="J21" i="3"/>
  <c r="K21" i="3"/>
  <c r="L21" i="3"/>
  <c r="M21" i="3"/>
  <c r="N21" i="3"/>
  <c r="O21" i="3"/>
  <c r="P21" i="3"/>
  <c r="Q21" i="3"/>
  <c r="R21" i="3"/>
  <c r="C22" i="3"/>
  <c r="D22" i="3"/>
  <c r="E22" i="3"/>
  <c r="F22" i="3"/>
  <c r="G22" i="3"/>
  <c r="H22" i="3"/>
  <c r="I22" i="3"/>
  <c r="J22" i="3"/>
  <c r="K22" i="3"/>
  <c r="L22" i="3"/>
  <c r="M22" i="3"/>
  <c r="N22" i="3"/>
  <c r="O22" i="3"/>
  <c r="P22" i="3"/>
  <c r="Q22" i="3"/>
  <c r="R22" i="3"/>
  <c r="C23" i="3"/>
  <c r="D23" i="3"/>
  <c r="E23" i="3"/>
  <c r="F23" i="3"/>
  <c r="G23" i="3"/>
  <c r="H23" i="3"/>
  <c r="I23" i="3"/>
  <c r="J23" i="3"/>
  <c r="K23" i="3"/>
  <c r="L23" i="3"/>
  <c r="M23" i="3"/>
  <c r="N23" i="3"/>
  <c r="O23" i="3"/>
  <c r="P23" i="3"/>
  <c r="Q23" i="3"/>
  <c r="R23" i="3"/>
  <c r="C24" i="3"/>
  <c r="D24" i="3"/>
  <c r="E24" i="3"/>
  <c r="F24" i="3"/>
  <c r="G24" i="3"/>
  <c r="H24" i="3"/>
  <c r="I24" i="3"/>
  <c r="J24" i="3"/>
  <c r="K24" i="3"/>
  <c r="L24" i="3"/>
  <c r="M24" i="3"/>
  <c r="N24" i="3"/>
  <c r="O24" i="3"/>
  <c r="P24" i="3"/>
  <c r="Q24" i="3"/>
  <c r="R24" i="3"/>
  <c r="C25" i="3"/>
  <c r="D25" i="3"/>
  <c r="E25" i="3"/>
  <c r="F25" i="3"/>
  <c r="G25" i="3"/>
  <c r="H25" i="3"/>
  <c r="I25" i="3"/>
  <c r="J25" i="3"/>
  <c r="K25" i="3"/>
  <c r="L25" i="3"/>
  <c r="M25" i="3"/>
  <c r="N25" i="3"/>
  <c r="O25" i="3"/>
  <c r="P25" i="3"/>
  <c r="Q25" i="3"/>
  <c r="R25" i="3"/>
  <c r="C26" i="3"/>
  <c r="D26" i="3"/>
  <c r="E26" i="3"/>
  <c r="F26" i="3"/>
  <c r="G26" i="3"/>
  <c r="H26" i="3"/>
  <c r="I26" i="3"/>
  <c r="J26" i="3"/>
  <c r="K26" i="3"/>
  <c r="L26" i="3"/>
  <c r="M26" i="3"/>
  <c r="N26" i="3"/>
  <c r="O26" i="3"/>
  <c r="P26" i="3"/>
  <c r="Q26" i="3"/>
  <c r="R26" i="3"/>
  <c r="C27" i="3"/>
  <c r="D27" i="3"/>
  <c r="E27" i="3"/>
  <c r="F27" i="3"/>
  <c r="G27" i="3"/>
  <c r="H27" i="3"/>
  <c r="I27" i="3"/>
  <c r="J27" i="3"/>
  <c r="K27" i="3"/>
  <c r="L27" i="3"/>
  <c r="M27" i="3"/>
  <c r="N27" i="3"/>
  <c r="O27" i="3"/>
  <c r="P27" i="3"/>
  <c r="Q27" i="3"/>
  <c r="R27" i="3"/>
  <c r="C28" i="3"/>
  <c r="D28" i="3"/>
  <c r="E28" i="3"/>
  <c r="F28" i="3"/>
  <c r="G28" i="3"/>
  <c r="H28" i="3"/>
  <c r="I28" i="3"/>
  <c r="J28" i="3"/>
  <c r="K28" i="3"/>
  <c r="L28" i="3"/>
  <c r="M28" i="3"/>
  <c r="N28" i="3"/>
  <c r="O28" i="3"/>
  <c r="P28" i="3"/>
  <c r="Q28" i="3"/>
  <c r="R28" i="3"/>
  <c r="C29" i="3"/>
  <c r="D29" i="3"/>
  <c r="E29" i="3"/>
  <c r="F29" i="3"/>
  <c r="G29" i="3"/>
  <c r="H29" i="3"/>
  <c r="I29" i="3"/>
  <c r="J29" i="3"/>
  <c r="K29" i="3"/>
  <c r="L29" i="3"/>
  <c r="M29" i="3"/>
  <c r="N29" i="3"/>
  <c r="O29" i="3"/>
  <c r="P29" i="3"/>
  <c r="Q29" i="3"/>
  <c r="R29" i="3"/>
  <c r="C30" i="3"/>
  <c r="D30" i="3"/>
  <c r="E30" i="3"/>
  <c r="F30" i="3"/>
  <c r="G30" i="3"/>
  <c r="H30" i="3"/>
  <c r="I30" i="3"/>
  <c r="J30" i="3"/>
  <c r="K30" i="3"/>
  <c r="L30" i="3"/>
  <c r="M30" i="3"/>
  <c r="N30" i="3"/>
  <c r="O30" i="3"/>
  <c r="P30" i="3"/>
  <c r="Q30" i="3"/>
  <c r="R30" i="3"/>
  <c r="C31" i="3"/>
  <c r="D31" i="3"/>
  <c r="E31" i="3"/>
  <c r="F31" i="3"/>
  <c r="G31" i="3"/>
  <c r="H31" i="3"/>
  <c r="I31" i="3"/>
  <c r="J31" i="3"/>
  <c r="K31" i="3"/>
  <c r="L31" i="3"/>
  <c r="M31" i="3"/>
  <c r="N31" i="3"/>
  <c r="O31" i="3"/>
  <c r="P31" i="3"/>
  <c r="Q31" i="3"/>
  <c r="R31" i="3"/>
  <c r="R3" i="3"/>
  <c r="Q3" i="3"/>
  <c r="P3" i="3"/>
  <c r="O3" i="3"/>
  <c r="N3" i="3"/>
  <c r="M3" i="3"/>
  <c r="L3" i="3"/>
  <c r="K3" i="3"/>
  <c r="J3" i="3"/>
  <c r="I3" i="3"/>
  <c r="B33" i="3" s="1"/>
  <c r="H3" i="3"/>
  <c r="G3" i="3"/>
  <c r="F3" i="3"/>
  <c r="E3" i="3"/>
  <c r="D3" i="3"/>
  <c r="C3" i="3"/>
  <c r="B4" i="8"/>
  <c r="A5" i="8" s="1"/>
  <c r="C67" i="8"/>
  <c r="C76" i="8"/>
  <c r="E54" i="8"/>
  <c r="F54" i="8"/>
  <c r="A50" i="8"/>
  <c r="A39" i="8"/>
  <c r="A52" i="8"/>
  <c r="A51" i="8"/>
  <c r="A41" i="8"/>
  <c r="D44" i="8"/>
  <c r="E44" i="8"/>
  <c r="F44" i="8"/>
  <c r="C35" i="8"/>
  <c r="D35" i="8"/>
  <c r="E35" i="8"/>
  <c r="F35" i="8"/>
  <c r="G35" i="8"/>
  <c r="H35" i="8"/>
  <c r="I35" i="8"/>
  <c r="J35" i="8"/>
  <c r="K35" i="8"/>
  <c r="L35" i="8"/>
  <c r="B35" i="8"/>
  <c r="B36" i="8"/>
  <c r="E43" i="8"/>
  <c r="F43" i="8"/>
  <c r="C29" i="8"/>
  <c r="D29" i="8"/>
  <c r="E29" i="8"/>
  <c r="F29" i="8"/>
  <c r="G29" i="8"/>
  <c r="H29" i="8"/>
  <c r="I29" i="8"/>
  <c r="J29" i="8"/>
  <c r="K29" i="8"/>
  <c r="L29" i="8"/>
  <c r="B29" i="8"/>
  <c r="B30" i="8"/>
  <c r="E42" i="8"/>
  <c r="F42" i="8"/>
  <c r="D40" i="8"/>
  <c r="E40" i="8"/>
  <c r="F40" i="8"/>
  <c r="C19" i="8"/>
  <c r="C20" i="8"/>
  <c r="C21" i="8"/>
  <c r="C72" i="8"/>
  <c r="C22" i="8"/>
  <c r="C23" i="8"/>
  <c r="C24" i="8"/>
  <c r="C18" i="8"/>
  <c r="D41" i="8"/>
  <c r="E41" i="8"/>
  <c r="F41" i="8"/>
  <c r="B15" i="3"/>
  <c r="R1" i="6"/>
  <c r="Q1" i="6"/>
  <c r="P1" i="6"/>
  <c r="O1" i="6"/>
  <c r="N1" i="6"/>
  <c r="M1" i="6"/>
  <c r="L1" i="6"/>
  <c r="K1" i="6"/>
  <c r="J1" i="6"/>
  <c r="I1" i="6"/>
  <c r="H1" i="6"/>
  <c r="G1" i="6"/>
  <c r="F1" i="6"/>
  <c r="E1" i="6"/>
  <c r="D1" i="6"/>
  <c r="B1" i="6"/>
  <c r="A1" i="6"/>
  <c r="B2" i="5"/>
  <c r="B1" i="5"/>
  <c r="B3" i="4"/>
  <c r="B4" i="4"/>
  <c r="B5" i="4"/>
  <c r="B6" i="4"/>
  <c r="B7" i="4"/>
  <c r="B8" i="4"/>
  <c r="B9" i="4"/>
  <c r="B10" i="4"/>
  <c r="B11" i="4"/>
  <c r="B12" i="4"/>
  <c r="B13" i="4"/>
  <c r="B14" i="4"/>
  <c r="B15" i="4"/>
  <c r="B16" i="4"/>
  <c r="B17" i="4"/>
  <c r="B18" i="4"/>
  <c r="B19" i="4"/>
  <c r="B20" i="4"/>
  <c r="B21" i="4"/>
  <c r="B22" i="4"/>
  <c r="B23" i="4"/>
  <c r="B24" i="4"/>
  <c r="B25" i="4"/>
  <c r="B26" i="4"/>
  <c r="B27" i="4"/>
  <c r="B28" i="4"/>
  <c r="B29" i="4"/>
  <c r="B30" i="4"/>
  <c r="B31" i="4"/>
  <c r="B32" i="4"/>
  <c r="B33" i="4"/>
  <c r="B34" i="4"/>
  <c r="B35" i="4"/>
  <c r="B36" i="4"/>
  <c r="B37" i="4"/>
  <c r="B38" i="4"/>
  <c r="B39" i="4"/>
  <c r="B40" i="4"/>
  <c r="B41" i="4"/>
  <c r="B42" i="4"/>
  <c r="B43" i="4"/>
  <c r="B44" i="4"/>
  <c r="B45" i="4"/>
  <c r="B46" i="4"/>
  <c r="B47" i="4"/>
  <c r="B48" i="4"/>
  <c r="B49" i="4"/>
  <c r="B50" i="4"/>
  <c r="B51" i="4"/>
  <c r="B52" i="4"/>
  <c r="B53" i="4"/>
  <c r="B54" i="4"/>
  <c r="B55" i="4"/>
  <c r="B56" i="4"/>
  <c r="B57" i="4"/>
  <c r="B58" i="4"/>
  <c r="B59" i="4"/>
  <c r="B60" i="4"/>
  <c r="B61" i="4"/>
  <c r="B62" i="4"/>
  <c r="B63" i="4"/>
  <c r="B64" i="4"/>
  <c r="B65" i="4"/>
  <c r="B66" i="4"/>
  <c r="B67" i="4"/>
  <c r="B68" i="4"/>
  <c r="B69" i="4"/>
  <c r="B70" i="4"/>
  <c r="B71" i="4"/>
  <c r="B72" i="4"/>
  <c r="B73" i="4"/>
  <c r="B74" i="4"/>
  <c r="B75" i="4"/>
  <c r="B76" i="4"/>
  <c r="B77" i="4"/>
  <c r="B78" i="4"/>
  <c r="B79" i="4"/>
  <c r="B80" i="4"/>
  <c r="B81" i="4"/>
  <c r="B82" i="4"/>
  <c r="B83" i="4"/>
  <c r="B84" i="4"/>
  <c r="B85" i="4"/>
  <c r="B86" i="4"/>
  <c r="B87" i="4"/>
  <c r="B88" i="4"/>
  <c r="B89" i="4"/>
  <c r="B90" i="4"/>
  <c r="B91" i="4"/>
  <c r="B92" i="4"/>
  <c r="B93" i="4"/>
  <c r="B94" i="4"/>
  <c r="B95" i="4"/>
  <c r="B96" i="4"/>
  <c r="B97" i="4"/>
  <c r="B98" i="4"/>
  <c r="B99" i="4"/>
  <c r="B100" i="4"/>
  <c r="B101" i="4"/>
  <c r="B102" i="4"/>
  <c r="B103" i="4"/>
  <c r="B104" i="4"/>
  <c r="B105" i="4"/>
  <c r="B106" i="4"/>
  <c r="B107" i="4"/>
  <c r="B108" i="4"/>
  <c r="B109" i="4"/>
  <c r="B110" i="4"/>
  <c r="B111" i="4"/>
  <c r="B112" i="4"/>
  <c r="B113" i="4"/>
  <c r="B114" i="4"/>
  <c r="B115" i="4"/>
  <c r="B116" i="4"/>
  <c r="B117" i="4"/>
  <c r="B118" i="4"/>
  <c r="B119" i="4"/>
  <c r="B120" i="4"/>
  <c r="B121" i="4"/>
  <c r="B122" i="4"/>
  <c r="B123" i="4"/>
  <c r="B124" i="4"/>
  <c r="B125" i="4"/>
  <c r="B126" i="4"/>
  <c r="B127" i="4"/>
  <c r="B128" i="4"/>
  <c r="B129" i="4"/>
  <c r="B130" i="4"/>
  <c r="B131" i="4"/>
  <c r="B132" i="4"/>
  <c r="B133" i="4"/>
  <c r="B134" i="4"/>
  <c r="B135" i="4"/>
  <c r="B136" i="4"/>
  <c r="B137" i="4"/>
  <c r="B138" i="4"/>
  <c r="B139" i="4"/>
  <c r="B140" i="4"/>
  <c r="B141" i="4"/>
  <c r="B142" i="4"/>
  <c r="B143" i="4"/>
  <c r="B144" i="4"/>
  <c r="B145" i="4"/>
  <c r="B146" i="4"/>
  <c r="B147" i="4"/>
  <c r="B148" i="4"/>
  <c r="B149" i="4"/>
  <c r="B150" i="4"/>
  <c r="B151" i="4"/>
  <c r="B152" i="4"/>
  <c r="B153" i="4"/>
  <c r="B154" i="4"/>
  <c r="B155" i="4"/>
  <c r="B156" i="4"/>
  <c r="B157" i="4"/>
  <c r="B158" i="4"/>
  <c r="B159" i="4"/>
  <c r="B160" i="4"/>
  <c r="B161" i="4"/>
  <c r="B162" i="4"/>
  <c r="B163" i="4"/>
  <c r="B164" i="4"/>
  <c r="B165" i="4"/>
  <c r="B166" i="4"/>
  <c r="B167" i="4"/>
  <c r="B168" i="4"/>
  <c r="B169" i="4"/>
  <c r="B170" i="4"/>
  <c r="B171" i="4"/>
  <c r="B172" i="4"/>
  <c r="B173" i="4"/>
  <c r="B174" i="4"/>
  <c r="B175" i="4"/>
  <c r="B176" i="4"/>
  <c r="B177" i="4"/>
  <c r="B178" i="4"/>
  <c r="B179" i="4"/>
  <c r="B180" i="4"/>
  <c r="B181" i="4"/>
  <c r="B182" i="4"/>
  <c r="B183" i="4"/>
  <c r="B184" i="4"/>
  <c r="B185" i="4"/>
  <c r="B186" i="4"/>
  <c r="B187" i="4"/>
  <c r="B188" i="4"/>
  <c r="B189" i="4"/>
  <c r="B190" i="4"/>
  <c r="B191" i="4"/>
  <c r="B192" i="4"/>
  <c r="B193" i="4"/>
  <c r="B194" i="4"/>
  <c r="B195" i="4"/>
  <c r="B196" i="4"/>
  <c r="B197" i="4"/>
  <c r="B198" i="4"/>
  <c r="B199" i="4"/>
  <c r="B200" i="4"/>
  <c r="B201" i="4"/>
  <c r="B202" i="4"/>
  <c r="B203" i="4"/>
  <c r="B204" i="4"/>
  <c r="B205" i="4"/>
  <c r="B206" i="4"/>
  <c r="B207" i="4"/>
  <c r="B208" i="4"/>
  <c r="B209" i="4"/>
  <c r="B210" i="4"/>
  <c r="B211" i="4"/>
  <c r="B212" i="4"/>
  <c r="B213" i="4"/>
  <c r="B214" i="4"/>
  <c r="B215" i="4"/>
  <c r="B216" i="4"/>
  <c r="B217" i="4"/>
  <c r="B218" i="4"/>
  <c r="B219" i="4"/>
  <c r="B220" i="4"/>
  <c r="B221" i="4"/>
  <c r="B222" i="4"/>
  <c r="B223" i="4"/>
  <c r="B224" i="4"/>
  <c r="B225" i="4"/>
  <c r="B226" i="4"/>
  <c r="B227" i="4"/>
  <c r="B228" i="4"/>
  <c r="B229" i="4"/>
  <c r="B230" i="4"/>
  <c r="B231" i="4"/>
  <c r="B232" i="4"/>
  <c r="B233" i="4"/>
  <c r="B234" i="4"/>
  <c r="B235" i="4"/>
  <c r="B236" i="4"/>
  <c r="B237" i="4"/>
  <c r="B238" i="4"/>
  <c r="B239" i="4"/>
  <c r="B240" i="4"/>
  <c r="B241" i="4"/>
  <c r="B242" i="4"/>
  <c r="B243" i="4"/>
  <c r="B244" i="4"/>
  <c r="B245" i="4"/>
  <c r="B246" i="4"/>
  <c r="B247" i="4"/>
  <c r="B248" i="4"/>
  <c r="B249" i="4"/>
  <c r="B250" i="4"/>
  <c r="B251" i="4"/>
  <c r="B252" i="4"/>
  <c r="B253" i="4"/>
  <c r="B254" i="4"/>
  <c r="B255" i="4"/>
  <c r="B256" i="4"/>
  <c r="B257" i="4"/>
  <c r="B258" i="4"/>
  <c r="B259" i="4"/>
  <c r="B260" i="4"/>
  <c r="B261" i="4"/>
  <c r="B262" i="4"/>
  <c r="B263" i="4"/>
  <c r="B264" i="4"/>
  <c r="B265" i="4"/>
  <c r="B266" i="4"/>
  <c r="B267" i="4"/>
  <c r="B268" i="4"/>
  <c r="B269" i="4"/>
  <c r="B270" i="4"/>
  <c r="B271" i="4"/>
  <c r="B272" i="4"/>
  <c r="B273" i="4"/>
  <c r="B274" i="4"/>
  <c r="B275" i="4"/>
  <c r="B276" i="4"/>
  <c r="B277" i="4"/>
  <c r="B278" i="4"/>
  <c r="B279" i="4"/>
  <c r="B280" i="4"/>
  <c r="B281" i="4"/>
  <c r="B282" i="4"/>
  <c r="B283" i="4"/>
  <c r="B284" i="4"/>
  <c r="B285" i="4"/>
  <c r="B286" i="4"/>
  <c r="B287" i="4"/>
  <c r="B288" i="4"/>
  <c r="B289" i="4"/>
  <c r="B290" i="4"/>
  <c r="B291" i="4"/>
  <c r="B292" i="4"/>
  <c r="B293" i="4"/>
  <c r="B294" i="4"/>
  <c r="B295" i="4"/>
  <c r="B296" i="4"/>
  <c r="B297" i="4"/>
  <c r="B298" i="4"/>
  <c r="B299" i="4"/>
  <c r="B300" i="4"/>
  <c r="B301" i="4"/>
  <c r="B302" i="4"/>
  <c r="B303" i="4"/>
  <c r="B304" i="4"/>
  <c r="B305" i="4"/>
  <c r="B306" i="4"/>
  <c r="B307" i="4"/>
  <c r="B308" i="4"/>
  <c r="B309" i="4"/>
  <c r="B310" i="4"/>
  <c r="B311" i="4"/>
  <c r="B312" i="4"/>
  <c r="B313" i="4"/>
  <c r="B314" i="4"/>
  <c r="B315" i="4"/>
  <c r="B316" i="4"/>
  <c r="B317" i="4"/>
  <c r="B318" i="4"/>
  <c r="B319" i="4"/>
  <c r="B320" i="4"/>
  <c r="B321" i="4"/>
  <c r="B322" i="4"/>
  <c r="B323" i="4"/>
  <c r="B324" i="4"/>
  <c r="B325" i="4"/>
  <c r="B326" i="4"/>
  <c r="B327" i="4"/>
  <c r="B328" i="4"/>
  <c r="B329" i="4"/>
  <c r="B330" i="4"/>
  <c r="B331" i="4"/>
  <c r="B332" i="4"/>
  <c r="B333" i="4"/>
  <c r="B334" i="4"/>
  <c r="B335" i="4"/>
  <c r="B336" i="4"/>
  <c r="B337" i="4"/>
  <c r="B338" i="4"/>
  <c r="B339" i="4"/>
  <c r="B340" i="4"/>
  <c r="B341" i="4"/>
  <c r="B342" i="4"/>
  <c r="B343" i="4"/>
  <c r="B344" i="4"/>
  <c r="B345" i="4"/>
  <c r="B346" i="4"/>
  <c r="B347" i="4"/>
  <c r="B348" i="4"/>
  <c r="B349" i="4"/>
  <c r="B350" i="4"/>
  <c r="B351" i="4"/>
  <c r="B352" i="4"/>
  <c r="B353" i="4"/>
  <c r="B354" i="4"/>
  <c r="B355" i="4"/>
  <c r="B356" i="4"/>
  <c r="B357" i="4"/>
  <c r="B358" i="4"/>
  <c r="B359" i="4"/>
  <c r="B360" i="4"/>
  <c r="B361" i="4"/>
  <c r="B362" i="4"/>
  <c r="B363" i="4"/>
  <c r="B364" i="4"/>
  <c r="B365" i="4"/>
  <c r="B366" i="4"/>
  <c r="B367" i="4"/>
  <c r="B368" i="4"/>
  <c r="B369" i="4"/>
  <c r="B370" i="4"/>
  <c r="B371" i="4"/>
  <c r="B372" i="4"/>
  <c r="B373" i="4"/>
  <c r="B374" i="4"/>
  <c r="B375" i="4"/>
  <c r="B376" i="4"/>
  <c r="B377" i="4"/>
  <c r="B378" i="4"/>
  <c r="B379" i="4"/>
  <c r="B380" i="4"/>
  <c r="B381" i="4"/>
  <c r="B382" i="4"/>
  <c r="B383" i="4"/>
  <c r="B384" i="4"/>
  <c r="B385" i="4"/>
  <c r="B386" i="4"/>
  <c r="B387" i="4"/>
  <c r="B388" i="4"/>
  <c r="B389" i="4"/>
  <c r="B390" i="4"/>
  <c r="B391" i="4"/>
  <c r="B392" i="4"/>
  <c r="B393" i="4"/>
  <c r="B394" i="4"/>
  <c r="B395" i="4"/>
  <c r="B396" i="4"/>
  <c r="B397" i="4"/>
  <c r="B398" i="4"/>
  <c r="B399" i="4"/>
  <c r="B400" i="4"/>
  <c r="B401" i="4"/>
  <c r="B402" i="4"/>
  <c r="B403" i="4"/>
  <c r="B404" i="4"/>
  <c r="B405" i="4"/>
  <c r="B406" i="4"/>
  <c r="B407" i="4"/>
  <c r="B408" i="4"/>
  <c r="B409" i="4"/>
  <c r="B410" i="4"/>
  <c r="B411" i="4"/>
  <c r="B412" i="4"/>
  <c r="B413" i="4"/>
  <c r="B414" i="4"/>
  <c r="B415" i="4"/>
  <c r="B416" i="4"/>
  <c r="B417" i="4"/>
  <c r="B418" i="4"/>
  <c r="B419" i="4"/>
  <c r="B420" i="4"/>
  <c r="B421" i="4"/>
  <c r="B422" i="4"/>
  <c r="B423" i="4"/>
  <c r="B424" i="4"/>
  <c r="B425" i="4"/>
  <c r="B426" i="4"/>
  <c r="B427" i="4"/>
  <c r="B428" i="4"/>
  <c r="B429" i="4"/>
  <c r="B430" i="4"/>
  <c r="B431" i="4"/>
  <c r="B432" i="4"/>
  <c r="B433" i="4"/>
  <c r="B434" i="4"/>
  <c r="B435" i="4"/>
  <c r="B436" i="4"/>
  <c r="B437" i="4"/>
  <c r="B438" i="4"/>
  <c r="B439" i="4"/>
  <c r="B440" i="4"/>
  <c r="B441" i="4"/>
  <c r="B442" i="4"/>
  <c r="B443" i="4"/>
  <c r="B444" i="4"/>
  <c r="B445" i="4"/>
  <c r="B446" i="4"/>
  <c r="B447" i="4"/>
  <c r="B448" i="4"/>
  <c r="B449" i="4"/>
  <c r="B450" i="4"/>
  <c r="B451" i="4"/>
  <c r="B452" i="4"/>
  <c r="B453" i="4"/>
  <c r="B454" i="4"/>
  <c r="B455" i="4"/>
  <c r="B456" i="4"/>
  <c r="B457" i="4"/>
  <c r="B458" i="4"/>
  <c r="B459" i="4"/>
  <c r="B460" i="4"/>
  <c r="B461" i="4"/>
  <c r="B462" i="4"/>
  <c r="B463" i="4"/>
  <c r="B464" i="4"/>
  <c r="B465" i="4"/>
  <c r="B466" i="4"/>
  <c r="B467" i="4"/>
  <c r="B468" i="4"/>
  <c r="B469" i="4"/>
  <c r="B470" i="4"/>
  <c r="B471" i="4"/>
  <c r="B472" i="4"/>
  <c r="B473" i="4"/>
  <c r="B474" i="4"/>
  <c r="B475" i="4"/>
  <c r="B476" i="4"/>
  <c r="B477" i="4"/>
  <c r="B478" i="4"/>
  <c r="B479" i="4"/>
  <c r="B480" i="4"/>
  <c r="B481" i="4"/>
  <c r="B482" i="4"/>
  <c r="B483" i="4"/>
  <c r="B484" i="4"/>
  <c r="B485" i="4"/>
  <c r="B486" i="4"/>
  <c r="B487" i="4"/>
  <c r="B488" i="4"/>
  <c r="B489" i="4"/>
  <c r="B490" i="4"/>
  <c r="B491" i="4"/>
  <c r="B492" i="4"/>
  <c r="B493" i="4"/>
  <c r="B494" i="4"/>
  <c r="B495" i="4"/>
  <c r="B496" i="4"/>
  <c r="B497" i="4"/>
  <c r="B498" i="4"/>
  <c r="B499" i="4"/>
  <c r="B500" i="4"/>
  <c r="B501" i="4"/>
  <c r="B502" i="4"/>
  <c r="B503" i="4"/>
  <c r="B2" i="4"/>
  <c r="R1" i="4"/>
  <c r="B1" i="4"/>
  <c r="D1" i="4"/>
  <c r="E1" i="4"/>
  <c r="F1" i="4"/>
  <c r="G1" i="4"/>
  <c r="H1" i="4"/>
  <c r="I1" i="4"/>
  <c r="J1" i="4"/>
  <c r="K1" i="4"/>
  <c r="L1" i="4"/>
  <c r="M1" i="4"/>
  <c r="N1" i="4"/>
  <c r="O1" i="4"/>
  <c r="P1" i="4"/>
  <c r="Q1" i="4"/>
  <c r="A1" i="4"/>
  <c r="B2" i="3"/>
  <c r="B4" i="3"/>
  <c r="B5" i="3"/>
  <c r="B6" i="3"/>
  <c r="B7" i="3"/>
  <c r="B8" i="3"/>
  <c r="B9" i="3"/>
  <c r="B10" i="3"/>
  <c r="B11" i="3"/>
  <c r="B12" i="3"/>
  <c r="B13" i="3"/>
  <c r="B14" i="3"/>
  <c r="B16" i="3"/>
  <c r="B17" i="3"/>
  <c r="B18" i="3"/>
  <c r="B19" i="3"/>
  <c r="B20" i="3"/>
  <c r="B21" i="3"/>
  <c r="B22" i="3"/>
  <c r="B24" i="3"/>
  <c r="B25" i="3"/>
  <c r="B26" i="3"/>
  <c r="B27" i="3"/>
  <c r="B28" i="3"/>
  <c r="B29" i="3"/>
  <c r="B30" i="3"/>
  <c r="B31" i="3"/>
  <c r="B3" i="3"/>
  <c r="B1" i="3"/>
  <c r="D1" i="3"/>
  <c r="E1" i="3"/>
  <c r="F1" i="3"/>
  <c r="G1" i="3"/>
  <c r="H1" i="3"/>
  <c r="I1" i="3"/>
  <c r="J1" i="3"/>
  <c r="K1" i="3"/>
  <c r="L1" i="3"/>
  <c r="M1" i="3"/>
  <c r="N1" i="3"/>
  <c r="O1" i="3"/>
  <c r="P1" i="3"/>
  <c r="Q1" i="3"/>
  <c r="R1" i="3"/>
  <c r="A1" i="3"/>
  <c r="B8" i="2"/>
  <c r="B7" i="2"/>
  <c r="B6" i="2"/>
  <c r="C75" i="8"/>
  <c r="D46" i="8"/>
  <c r="C14" i="2"/>
  <c r="C13" i="2"/>
  <c r="D14" i="2"/>
  <c r="C12" i="2"/>
  <c r="D13" i="2"/>
  <c r="E14" i="2"/>
  <c r="D12" i="2"/>
  <c r="E13" i="2"/>
  <c r="E12" i="2"/>
  <c r="C71" i="8"/>
  <c r="B31" i="8"/>
  <c r="E53" i="8"/>
  <c r="F53" i="8"/>
  <c r="D51" i="8"/>
  <c r="E51" i="8"/>
  <c r="F51" i="8"/>
  <c r="D56" i="8"/>
  <c r="D57" i="8"/>
  <c r="D52" i="8"/>
  <c r="E52" i="8"/>
  <c r="F52" i="8"/>
  <c r="C74" i="8"/>
  <c r="D47" i="8"/>
  <c r="D48" i="8"/>
  <c r="C25" i="2" l="1"/>
  <c r="B34" i="2"/>
  <c r="E27" i="2"/>
  <c r="C41" i="2"/>
  <c r="B19" i="2"/>
  <c r="B20" i="2" s="1"/>
  <c r="B21" i="2" s="1"/>
  <c r="C26" i="2"/>
  <c r="B14" i="2"/>
  <c r="B22" i="2"/>
  <c r="D26" i="2"/>
  <c r="B35" i="2"/>
  <c r="D40" i="2"/>
  <c r="D39" i="2"/>
  <c r="E41" i="2"/>
  <c r="E39" i="2"/>
  <c r="E40" i="2"/>
  <c r="C40" i="2"/>
  <c r="D41" i="2"/>
  <c r="C39" i="2"/>
  <c r="B36" i="2"/>
  <c r="G28" i="8"/>
  <c r="H28" i="8"/>
  <c r="B28" i="8"/>
  <c r="E2" i="9" s="1"/>
  <c r="C27" i="2"/>
  <c r="C28" i="2" s="1"/>
  <c r="D25" i="2"/>
  <c r="D27" i="2"/>
  <c r="E25" i="2"/>
  <c r="E26" i="2"/>
  <c r="E15" i="2"/>
  <c r="B13" i="2"/>
  <c r="C15" i="2"/>
  <c r="D15" i="2"/>
  <c r="B12" i="2"/>
  <c r="D28" i="8"/>
  <c r="E28" i="8"/>
  <c r="F28" i="8"/>
  <c r="E3" i="9" s="1"/>
  <c r="C28" i="8"/>
  <c r="D42" i="2" l="1"/>
  <c r="B41" i="2"/>
  <c r="B39" i="2"/>
  <c r="B26" i="2"/>
  <c r="B40" i="2"/>
  <c r="B42" i="2" s="1"/>
  <c r="E42" i="2"/>
  <c r="D28" i="2"/>
  <c r="B27" i="2"/>
  <c r="B15" i="2"/>
  <c r="B25" i="2"/>
  <c r="C42" i="2"/>
  <c r="C60" i="8"/>
  <c r="C64" i="8" s="1"/>
  <c r="E28" i="2"/>
  <c r="D45" i="8"/>
  <c r="E46" i="8" s="1"/>
  <c r="F46" i="8" s="1"/>
  <c r="E4" i="9"/>
  <c r="E5" i="9" s="1"/>
  <c r="E6" i="9" s="1"/>
  <c r="E7" i="9" s="1"/>
  <c r="E55" i="8"/>
  <c r="F55" i="8" s="1"/>
  <c r="C61" i="8" l="1"/>
  <c r="C62" i="8" s="1"/>
  <c r="C63" i="8" s="1"/>
  <c r="B28" i="2"/>
  <c r="C66" i="8"/>
  <c r="C73" i="8"/>
  <c r="C65" i="8"/>
  <c r="E45" i="8"/>
  <c r="F45" i="8" s="1"/>
  <c r="C68" i="8" l="1"/>
</calcChain>
</file>

<file path=xl/sharedStrings.xml><?xml version="1.0" encoding="utf-8"?>
<sst xmlns="http://schemas.openxmlformats.org/spreadsheetml/2006/main" count="8049" uniqueCount="1930">
  <si>
    <t>ModernGraham</t>
  </si>
  <si>
    <t>Market Analysis</t>
  </si>
  <si>
    <t>Spreadsheet Edition:</t>
  </si>
  <si>
    <t>MG Universe</t>
  </si>
  <si>
    <t>Companies in the MG Universe</t>
  </si>
  <si>
    <t>Average PEmg</t>
  </si>
  <si>
    <t>Average % of MG Value</t>
  </si>
  <si>
    <t>(excluding outliers over 200%)</t>
  </si>
  <si>
    <t>(excluding outliers over 500%)</t>
  </si>
  <si>
    <t>Undervalued</t>
  </si>
  <si>
    <t>Fairly Valued</t>
  </si>
  <si>
    <t>Overvalued</t>
  </si>
  <si>
    <t>Defensive Investor Companies</t>
  </si>
  <si>
    <t>Enterprising Investor Companies</t>
  </si>
  <si>
    <t>Speculative Companies</t>
  </si>
  <si>
    <t>Total</t>
  </si>
  <si>
    <t>Dow Jones Industrial Average</t>
  </si>
  <si>
    <t>Current Price</t>
  </si>
  <si>
    <t>Divisor Estimate</t>
  </si>
  <si>
    <t>MG Value</t>
  </si>
  <si>
    <t>Price as a % of  MG Value</t>
  </si>
  <si>
    <t>S&amp;P 500</t>
  </si>
  <si>
    <t>S&amp;P 500 % of MG Value</t>
  </si>
  <si>
    <t>Enter Tickers in this Column</t>
  </si>
  <si>
    <t>MG Grade</t>
  </si>
  <si>
    <t>Investor Type</t>
  </si>
  <si>
    <t>MG Opinion</t>
  </si>
  <si>
    <t>Full MG Rating</t>
  </si>
  <si>
    <t>Latest Valuation Date</t>
  </si>
  <si>
    <t>Recent Price</t>
  </si>
  <si>
    <t>Price as a percent of Value</t>
  </si>
  <si>
    <t>PEmg Ratio</t>
  </si>
  <si>
    <t>Div. Yield</t>
  </si>
  <si>
    <t>Beta</t>
  </si>
  <si>
    <t>Current Ratio</t>
  </si>
  <si>
    <t>NCAV</t>
  </si>
  <si>
    <t>Market-implied Growth Rate</t>
  </si>
  <si>
    <t>Consecutive Years of Dividend Growth</t>
  </si>
  <si>
    <t>Graham Number</t>
  </si>
  <si>
    <t>Industry</t>
  </si>
  <si>
    <t>Market Cap</t>
  </si>
  <si>
    <t>Cap Size</t>
  </si>
  <si>
    <t>CXW</t>
  </si>
  <si>
    <t>Corecivic Inc</t>
  </si>
  <si>
    <t>D+</t>
  </si>
  <si>
    <t>S</t>
  </si>
  <si>
    <t>O</t>
  </si>
  <si>
    <t>SO</t>
  </si>
  <si>
    <t>REIT</t>
  </si>
  <si>
    <t>Mid</t>
  </si>
  <si>
    <t>MCO</t>
  </si>
  <si>
    <t>Moody's Corporation</t>
  </si>
  <si>
    <t>F</t>
  </si>
  <si>
    <t>Financial Services</t>
  </si>
  <si>
    <t>Large</t>
  </si>
  <si>
    <t>MDLZ</t>
  </si>
  <si>
    <t>Mondelez International Inc</t>
  </si>
  <si>
    <t>D</t>
  </si>
  <si>
    <t>Food Processing</t>
  </si>
  <si>
    <t>MON</t>
  </si>
  <si>
    <t>Monsanto Company</t>
  </si>
  <si>
    <t>Fertilizer</t>
  </si>
  <si>
    <t>TCBI</t>
  </si>
  <si>
    <t>Texas Capital Bancshares Inc</t>
  </si>
  <si>
    <t>C-</t>
  </si>
  <si>
    <t>E</t>
  </si>
  <si>
    <t>EO</t>
  </si>
  <si>
    <t>N/A</t>
  </si>
  <si>
    <t>Banks</t>
  </si>
  <si>
    <t>CWT</t>
  </si>
  <si>
    <t>California Water Service Group</t>
  </si>
  <si>
    <t>Utilities</t>
  </si>
  <si>
    <t>Small</t>
  </si>
  <si>
    <t>GD</t>
  </si>
  <si>
    <t>General Dynamics Corporation</t>
  </si>
  <si>
    <t>U</t>
  </si>
  <si>
    <t>SU</t>
  </si>
  <si>
    <t>Defense</t>
  </si>
  <si>
    <t>INTU</t>
  </si>
  <si>
    <t>Intuit Inc.</t>
  </si>
  <si>
    <t>Software</t>
  </si>
  <si>
    <t>KIM</t>
  </si>
  <si>
    <t>Kimco Realty Corp</t>
  </si>
  <si>
    <t>B</t>
  </si>
  <si>
    <t>EU</t>
  </si>
  <si>
    <t>LEG</t>
  </si>
  <si>
    <t>Leggett &amp; Platt, Inc.</t>
  </si>
  <si>
    <t>A-</t>
  </si>
  <si>
    <t>Household Goods</t>
  </si>
  <si>
    <t>LNN</t>
  </si>
  <si>
    <t>Lindsay Corporation</t>
  </si>
  <si>
    <t>Machinery</t>
  </si>
  <si>
    <t>LOW</t>
  </si>
  <si>
    <t>Lowe's Companies, Inc.</t>
  </si>
  <si>
    <t>C+</t>
  </si>
  <si>
    <t>Construction</t>
  </si>
  <si>
    <t>TBI</t>
  </si>
  <si>
    <t>Trueblue Inc</t>
  </si>
  <si>
    <t>Business Support</t>
  </si>
  <si>
    <t>TCF Financial Corporation</t>
  </si>
  <si>
    <t>B+</t>
  </si>
  <si>
    <t>TSE:LNR</t>
  </si>
  <si>
    <t>Linamar Corporation</t>
  </si>
  <si>
    <t>Auto</t>
  </si>
  <si>
    <t>TSE:TA</t>
  </si>
  <si>
    <t>TransAlta Corporation</t>
  </si>
  <si>
    <t>SF</t>
  </si>
  <si>
    <t>CMG</t>
  </si>
  <si>
    <t>Chipotle Mexican Grill, Inc.</t>
  </si>
  <si>
    <t>Restaurants</t>
  </si>
  <si>
    <t>CVLT</t>
  </si>
  <si>
    <t>CommVault Systems, Inc.</t>
  </si>
  <si>
    <t>FOSL</t>
  </si>
  <si>
    <t>Fossil Group Inc</t>
  </si>
  <si>
    <t>Retail</t>
  </si>
  <si>
    <t>IP</t>
  </si>
  <si>
    <t>International Paper Co</t>
  </si>
  <si>
    <t>Packaging</t>
  </si>
  <si>
    <t>LMNX</t>
  </si>
  <si>
    <t>Luminex Corporation</t>
  </si>
  <si>
    <t>Medical</t>
  </si>
  <si>
    <t>LMOS</t>
  </si>
  <si>
    <t>Lumos Networks Corp</t>
  </si>
  <si>
    <t>Telecom</t>
  </si>
  <si>
    <t>MYL</t>
  </si>
  <si>
    <t>Mylan N.V.</t>
  </si>
  <si>
    <t>Pharmaceuticals</t>
  </si>
  <si>
    <t>C</t>
  </si>
  <si>
    <t>DO</t>
  </si>
  <si>
    <t>TSE:CWB</t>
  </si>
  <si>
    <t>Canadian Western Bank</t>
  </si>
  <si>
    <t>A</t>
  </si>
  <si>
    <t>DU</t>
  </si>
  <si>
    <t>Ticker</t>
  </si>
  <si>
    <t>Name with Link</t>
  </si>
  <si>
    <t>Agilent Technologies Inc</t>
  </si>
  <si>
    <t>IT Hardware</t>
  </si>
  <si>
    <t>AA</t>
  </si>
  <si>
    <t>Alcoa Corp</t>
  </si>
  <si>
    <t>Mining</t>
  </si>
  <si>
    <t>AAL</t>
  </si>
  <si>
    <t>American Airlines Group Inc</t>
  </si>
  <si>
    <t>Airlines</t>
  </si>
  <si>
    <t>AAN</t>
  </si>
  <si>
    <t>Aaron's, Inc.</t>
  </si>
  <si>
    <t>AAP</t>
  </si>
  <si>
    <t>Advance Auto Parts, Inc.</t>
  </si>
  <si>
    <t>AAPL</t>
  </si>
  <si>
    <t>Apple Inc.</t>
  </si>
  <si>
    <t>ABBV</t>
  </si>
  <si>
    <t>AbbVie Inc</t>
  </si>
  <si>
    <t>B-</t>
  </si>
  <si>
    <t>EF</t>
  </si>
  <si>
    <t>ABC</t>
  </si>
  <si>
    <t>AmerisourceBergen Corp.</t>
  </si>
  <si>
    <t>ABT</t>
  </si>
  <si>
    <t>Abbott Laboratories</t>
  </si>
  <si>
    <t>ACC</t>
  </si>
  <si>
    <t>American Campus Communities, Inc.</t>
  </si>
  <si>
    <t>ACIW</t>
  </si>
  <si>
    <t>ACI Worldwide Inc</t>
  </si>
  <si>
    <t>Information Technology</t>
  </si>
  <si>
    <t>ACM</t>
  </si>
  <si>
    <t>Aecom</t>
  </si>
  <si>
    <t>ACN</t>
  </si>
  <si>
    <t>Accenture Plc</t>
  </si>
  <si>
    <t>ACXM</t>
  </si>
  <si>
    <t>Acxiom Corporation</t>
  </si>
  <si>
    <t>ADBE</t>
  </si>
  <si>
    <t>Adobe Systems Incorporated</t>
  </si>
  <si>
    <t>ADI</t>
  </si>
  <si>
    <t>Analog Devices, Inc.</t>
  </si>
  <si>
    <t>ADM</t>
  </si>
  <si>
    <t>Archer Daniels Midland Company</t>
  </si>
  <si>
    <t>ADP</t>
  </si>
  <si>
    <t>Automatic Data Processing</t>
  </si>
  <si>
    <t>ADS</t>
  </si>
  <si>
    <t>Alliance Data Systems Corporation</t>
  </si>
  <si>
    <t>ADSK</t>
  </si>
  <si>
    <t>Autodesk, Inc.</t>
  </si>
  <si>
    <t>AEE</t>
  </si>
  <si>
    <t>Ameren Corp</t>
  </si>
  <si>
    <t>AEO</t>
  </si>
  <si>
    <t>American Eagle Outfitters</t>
  </si>
  <si>
    <t>Apparel</t>
  </si>
  <si>
    <t>AEP</t>
  </si>
  <si>
    <t>American Electric Power Company Inc</t>
  </si>
  <si>
    <t>AES</t>
  </si>
  <si>
    <t>AES Corp</t>
  </si>
  <si>
    <t>AET</t>
  </si>
  <si>
    <t>Aetna Inc</t>
  </si>
  <si>
    <t>DF</t>
  </si>
  <si>
    <t>Insurance</t>
  </si>
  <si>
    <t>AFG</t>
  </si>
  <si>
    <t>American Financial Group Inc</t>
  </si>
  <si>
    <t>AFL</t>
  </si>
  <si>
    <t>AFLAC Incorporated</t>
  </si>
  <si>
    <t>A+</t>
  </si>
  <si>
    <t>AGCO</t>
  </si>
  <si>
    <t>AGCO Corporation</t>
  </si>
  <si>
    <t>AGN</t>
  </si>
  <si>
    <t>Allergan plc Ordinary Shares</t>
  </si>
  <si>
    <t>AHL</t>
  </si>
  <si>
    <t>Aspen Insurance Holdings Limited</t>
  </si>
  <si>
    <t>AIG</t>
  </si>
  <si>
    <t>American International Group Inc</t>
  </si>
  <si>
    <t>AIV</t>
  </si>
  <si>
    <t>Apartment Investment and Management Co</t>
  </si>
  <si>
    <t>AIZ</t>
  </si>
  <si>
    <t>Assurant, Inc.</t>
  </si>
  <si>
    <t>AJG</t>
  </si>
  <si>
    <t>Arthur J Gallagher &amp; Co</t>
  </si>
  <si>
    <t>AKAM</t>
  </si>
  <si>
    <t>Akamai Technologies, Inc.</t>
  </si>
  <si>
    <t>AKRX</t>
  </si>
  <si>
    <t>Akorn, Inc.</t>
  </si>
  <si>
    <t>ALB</t>
  </si>
  <si>
    <t>Albemarle Corporation</t>
  </si>
  <si>
    <t>Chemicals</t>
  </si>
  <si>
    <t>ALEX</t>
  </si>
  <si>
    <t>Alexander &amp; Baldwin Inc</t>
  </si>
  <si>
    <t>ALGN</t>
  </si>
  <si>
    <t>Align Technology, Inc.</t>
  </si>
  <si>
    <t>ALK</t>
  </si>
  <si>
    <t>Alaska Air Group, Inc.</t>
  </si>
  <si>
    <t>ALL</t>
  </si>
  <si>
    <t>Allstate Corp</t>
  </si>
  <si>
    <t>ALLE</t>
  </si>
  <si>
    <t>Allegion PLC</t>
  </si>
  <si>
    <t>Security</t>
  </si>
  <si>
    <t>ALXN</t>
  </si>
  <si>
    <t>Alexion Pharmaceuticals, Inc.</t>
  </si>
  <si>
    <t>AMAT</t>
  </si>
  <si>
    <t>Applied Materials, Inc.</t>
  </si>
  <si>
    <t>AMCX</t>
  </si>
  <si>
    <t>AMC Networks Inc</t>
  </si>
  <si>
    <t>Media Entertainment</t>
  </si>
  <si>
    <t>AMD</t>
  </si>
  <si>
    <t>Advanced Micro Devices, Inc.</t>
  </si>
  <si>
    <t>AME</t>
  </si>
  <si>
    <t>AMETEK, Inc.</t>
  </si>
  <si>
    <t>AMG</t>
  </si>
  <si>
    <t>Affiliated Managers Group, Inc.</t>
  </si>
  <si>
    <t>AMGN</t>
  </si>
  <si>
    <t>Amgen, Inc.</t>
  </si>
  <si>
    <t>AMP</t>
  </si>
  <si>
    <t>Ameriprise Financial, Inc.</t>
  </si>
  <si>
    <t>AMT</t>
  </si>
  <si>
    <t>American Tower Corp</t>
  </si>
  <si>
    <t>AMZN</t>
  </si>
  <si>
    <t>Amazon.com, Inc.</t>
  </si>
  <si>
    <t>AN</t>
  </si>
  <si>
    <t>AutoNation, Inc.</t>
  </si>
  <si>
    <t>ANF</t>
  </si>
  <si>
    <t>Abercrombie &amp; Fitch Co.</t>
  </si>
  <si>
    <t>ANSS</t>
  </si>
  <si>
    <t>ANSYS, Inc.</t>
  </si>
  <si>
    <t>ANTM</t>
  </si>
  <si>
    <t>Anthem Inc</t>
  </si>
  <si>
    <t>AON</t>
  </si>
  <si>
    <t>Aon plc Class A Ordinary Shares (UK)</t>
  </si>
  <si>
    <t>AOS</t>
  </si>
  <si>
    <t>A. O. Smith Corp</t>
  </si>
  <si>
    <t>APA</t>
  </si>
  <si>
    <t>Apache Corporation</t>
  </si>
  <si>
    <t>Oil &amp; Gas</t>
  </si>
  <si>
    <t>APC</t>
  </si>
  <si>
    <t>Anadarko Petroleum Corporation</t>
  </si>
  <si>
    <t>APD</t>
  </si>
  <si>
    <t>Air Products &amp; Chemicals, Inc.</t>
  </si>
  <si>
    <t>APH</t>
  </si>
  <si>
    <t>Amphenol Corporation</t>
  </si>
  <si>
    <t>APOL</t>
  </si>
  <si>
    <t>Apollo Education Group Inc</t>
  </si>
  <si>
    <t>ARE</t>
  </si>
  <si>
    <t>Alexandria Real Estate Equities Inc</t>
  </si>
  <si>
    <t>ARLP</t>
  </si>
  <si>
    <t>Alliance Resource Partners, L.P.</t>
  </si>
  <si>
    <t>ARRS</t>
  </si>
  <si>
    <t>ARRIS International plc</t>
  </si>
  <si>
    <t>ARW</t>
  </si>
  <si>
    <t>Arrow Electronics, Inc.</t>
  </si>
  <si>
    <t>ASH</t>
  </si>
  <si>
    <t>Ashland Global Holdings Inc.</t>
  </si>
  <si>
    <t>ATI</t>
  </si>
  <si>
    <t>Allegheny Technologies Incorporated</t>
  </si>
  <si>
    <t>Steel</t>
  </si>
  <si>
    <t>AVB</t>
  </si>
  <si>
    <t>AvalonBay Communities Inc</t>
  </si>
  <si>
    <t>AVGO</t>
  </si>
  <si>
    <t>Broadcom Ltd</t>
  </si>
  <si>
    <t>AVP</t>
  </si>
  <si>
    <t>Avon Products, Inc.</t>
  </si>
  <si>
    <t>Personal Products</t>
  </si>
  <si>
    <t>AVY</t>
  </si>
  <si>
    <t>Avery Dennison Corp</t>
  </si>
  <si>
    <t>AWK</t>
  </si>
  <si>
    <t>American Water Works Company Inc</t>
  </si>
  <si>
    <t>AXP</t>
  </si>
  <si>
    <t>American Express Company</t>
  </si>
  <si>
    <t>AYI</t>
  </si>
  <si>
    <t>Acuity Brands, Inc.</t>
  </si>
  <si>
    <t>AZO</t>
  </si>
  <si>
    <t>AutoZone, Inc.</t>
  </si>
  <si>
    <t>BA</t>
  </si>
  <si>
    <t>Boeing Co</t>
  </si>
  <si>
    <t>Aircraft Manufacturing</t>
  </si>
  <si>
    <t>BAC</t>
  </si>
  <si>
    <t>Bank of America Corp</t>
  </si>
  <si>
    <t>BAX</t>
  </si>
  <si>
    <t>Baxter International Inc</t>
  </si>
  <si>
    <t>BBBY</t>
  </si>
  <si>
    <t>Bed Bath &amp; Beyond Inc.</t>
  </si>
  <si>
    <t>BBT</t>
  </si>
  <si>
    <t>BB&amp;T Corporation</t>
  </si>
  <si>
    <t>BBY</t>
  </si>
  <si>
    <t>Best Buy Co Inc</t>
  </si>
  <si>
    <t>BCR</t>
  </si>
  <si>
    <t>C R Bard Inc</t>
  </si>
  <si>
    <t>BDX</t>
  </si>
  <si>
    <t>Becton Dickinson and Co</t>
  </si>
  <si>
    <t>BEN</t>
  </si>
  <si>
    <t>Franklin Resources, Inc.</t>
  </si>
  <si>
    <t>BF.B</t>
  </si>
  <si>
    <t>Brown-Forman Corporation</t>
  </si>
  <si>
    <t>Alcohol &amp; Tobacco</t>
  </si>
  <si>
    <t>BGS</t>
  </si>
  <si>
    <t>B&amp;G Foods, Inc.</t>
  </si>
  <si>
    <t>BHI</t>
  </si>
  <si>
    <t>Baker Hughes Incorporated</t>
  </si>
  <si>
    <t>BIIB</t>
  </si>
  <si>
    <t>Biogen Inc</t>
  </si>
  <si>
    <t>BK</t>
  </si>
  <si>
    <t>Bank of New York Mellon Corp</t>
  </si>
  <si>
    <t>BLK</t>
  </si>
  <si>
    <t>BlackRock, Inc.</t>
  </si>
  <si>
    <t>BLL</t>
  </si>
  <si>
    <t>Ball Corporation</t>
  </si>
  <si>
    <t>BMS</t>
  </si>
  <si>
    <t>Bemis Company, Inc.</t>
  </si>
  <si>
    <t>BMY</t>
  </si>
  <si>
    <t>Bristol-Myers Squibb Co</t>
  </si>
  <si>
    <t>BRK.B</t>
  </si>
  <si>
    <t>Berkshire Hathaway Inc.</t>
  </si>
  <si>
    <t>BSX</t>
  </si>
  <si>
    <t>Boston Scientific Corporation</t>
  </si>
  <si>
    <t>BWA</t>
  </si>
  <si>
    <t>BorgWarner Inc.</t>
  </si>
  <si>
    <t>BXP</t>
  </si>
  <si>
    <t>Boston Properties, Inc.</t>
  </si>
  <si>
    <t>Citigroup Inc</t>
  </si>
  <si>
    <t>CA</t>
  </si>
  <si>
    <t>CA, Inc.</t>
  </si>
  <si>
    <t>CAG</t>
  </si>
  <si>
    <t>Conagra Brands Inc</t>
  </si>
  <si>
    <t>CAH</t>
  </si>
  <si>
    <t>Cardinal Health Inc</t>
  </si>
  <si>
    <t>CAM</t>
  </si>
  <si>
    <t>Cameron International Corporation</t>
  </si>
  <si>
    <t>CAT</t>
  </si>
  <si>
    <t>Caterpillar Inc.</t>
  </si>
  <si>
    <t>CB</t>
  </si>
  <si>
    <t>Chubb Ltd</t>
  </si>
  <si>
    <t>CBG</t>
  </si>
  <si>
    <t>CBRE Group Inc</t>
  </si>
  <si>
    <t>CBS</t>
  </si>
  <si>
    <t>CBS Corporation</t>
  </si>
  <si>
    <t>CCE</t>
  </si>
  <si>
    <t>Coca-Cola European Partners plc Ordinary Shares</t>
  </si>
  <si>
    <t>CCI</t>
  </si>
  <si>
    <t>Crown Castle International Corp. (REIT)</t>
  </si>
  <si>
    <t>CCL</t>
  </si>
  <si>
    <t>Carnival Corp</t>
  </si>
  <si>
    <t>Hospitality</t>
  </si>
  <si>
    <t>CELG</t>
  </si>
  <si>
    <t>Celgene Corporation</t>
  </si>
  <si>
    <t>CENX</t>
  </si>
  <si>
    <t>Century Aluminum Co</t>
  </si>
  <si>
    <t>CERN</t>
  </si>
  <si>
    <t>Cerner Corporation</t>
  </si>
  <si>
    <t>CEVA</t>
  </si>
  <si>
    <t>CEVA, Inc.</t>
  </si>
  <si>
    <t>CF</t>
  </si>
  <si>
    <t>CF Industries Holdings, Inc.</t>
  </si>
  <si>
    <t>CFG</t>
  </si>
  <si>
    <t>Citizens Financial Group Inc</t>
  </si>
  <si>
    <t>CFNL</t>
  </si>
  <si>
    <t>Cardinal Financial Corporation</t>
  </si>
  <si>
    <t>CFR</t>
  </si>
  <si>
    <t>Cullen/Frost Bankers, Inc.</t>
  </si>
  <si>
    <t>CGI</t>
  </si>
  <si>
    <t>Celadon Group, Inc.</t>
  </si>
  <si>
    <t>Freight</t>
  </si>
  <si>
    <t>CGNX</t>
  </si>
  <si>
    <t>Cognex Corporation</t>
  </si>
  <si>
    <t>CHCO</t>
  </si>
  <si>
    <t>City Holding Company</t>
  </si>
  <si>
    <t>CHD</t>
  </si>
  <si>
    <t>Church &amp; Dwight Co., Inc.</t>
  </si>
  <si>
    <t>CHE</t>
  </si>
  <si>
    <t>Chemed Corporation</t>
  </si>
  <si>
    <t>CHK</t>
  </si>
  <si>
    <t>Chesapeake Energy Corporation</t>
  </si>
  <si>
    <t>CHRW</t>
  </si>
  <si>
    <t>C.H. Robinson Worldwide, Inc.</t>
  </si>
  <si>
    <t>CHS</t>
  </si>
  <si>
    <t>Chico's FAS, Inc.</t>
  </si>
  <si>
    <t>CHSP</t>
  </si>
  <si>
    <t>Chesapeake Lodging Trust</t>
  </si>
  <si>
    <t>CHTR</t>
  </si>
  <si>
    <t>Charter Communications, Inc.</t>
  </si>
  <si>
    <t>CHUY</t>
  </si>
  <si>
    <t>Chuy's Holdings Inc</t>
  </si>
  <si>
    <t>CI</t>
  </si>
  <si>
    <t>CIGNA Corporation</t>
  </si>
  <si>
    <t>CIEN</t>
  </si>
  <si>
    <t>Ciena Corporation</t>
  </si>
  <si>
    <t>CIG</t>
  </si>
  <si>
    <t>Cia Energetica de Minas Gerais CEMIG-ADR</t>
  </si>
  <si>
    <t>CINF</t>
  </si>
  <si>
    <t>Cincinnati Financial Corporation</t>
  </si>
  <si>
    <t>CIR</t>
  </si>
  <si>
    <t>CIRCOR International, Inc.</t>
  </si>
  <si>
    <t>CKH</t>
  </si>
  <si>
    <t>Seacor Holdings, Inc.</t>
  </si>
  <si>
    <t>CL</t>
  </si>
  <si>
    <t>Colgate-Palmolive Company</t>
  </si>
  <si>
    <t>CLD</t>
  </si>
  <si>
    <t>Cloud Peak Energy Inc.</t>
  </si>
  <si>
    <t>CLF</t>
  </si>
  <si>
    <t>Cliffs Natural Resources Inc</t>
  </si>
  <si>
    <t>CLGX</t>
  </si>
  <si>
    <t>Corelogic Inc</t>
  </si>
  <si>
    <t>CLH</t>
  </si>
  <si>
    <t>Clean Harbors Inc</t>
  </si>
  <si>
    <t>Environmental</t>
  </si>
  <si>
    <t>CLI</t>
  </si>
  <si>
    <t>Mack Cali Realty Corp</t>
  </si>
  <si>
    <t>CLMS</t>
  </si>
  <si>
    <t>Calamos Asset Management, Inc</t>
  </si>
  <si>
    <t>CLW</t>
  </si>
  <si>
    <t>Clearwater Paper Corp</t>
  </si>
  <si>
    <t>CLX</t>
  </si>
  <si>
    <t>Clorox Co</t>
  </si>
  <si>
    <t>CMA</t>
  </si>
  <si>
    <t>Comerica Incorporated</t>
  </si>
  <si>
    <t>CMC</t>
  </si>
  <si>
    <t>Commercial Metals Company</t>
  </si>
  <si>
    <t>CMCSA</t>
  </si>
  <si>
    <t>Comcast Corporation</t>
  </si>
  <si>
    <t>CME</t>
  </si>
  <si>
    <t>CME Group Inc</t>
  </si>
  <si>
    <t>CMI</t>
  </si>
  <si>
    <t>Cummins Inc.</t>
  </si>
  <si>
    <t>CMO</t>
  </si>
  <si>
    <t>Capstead Mortgage Corporation</t>
  </si>
  <si>
    <t>CMP</t>
  </si>
  <si>
    <t>Compass Minerals International, Inc.</t>
  </si>
  <si>
    <t>CMS</t>
  </si>
  <si>
    <t>CMS Energy Corporation</t>
  </si>
  <si>
    <t>CMTL</t>
  </si>
  <si>
    <t>Comtech Telecomm. Corp.</t>
  </si>
  <si>
    <t>CNC</t>
  </si>
  <si>
    <t>Centene Corp</t>
  </si>
  <si>
    <t>CNK</t>
  </si>
  <si>
    <t>Cinemark Holdings, Inc.</t>
  </si>
  <si>
    <t>CNMD</t>
  </si>
  <si>
    <t>CONMED Corporation</t>
  </si>
  <si>
    <t>CNO</t>
  </si>
  <si>
    <t>CNO Financial Group Inc</t>
  </si>
  <si>
    <t>CNP</t>
  </si>
  <si>
    <t>CenterPoint Energy, Inc.</t>
  </si>
  <si>
    <t>CNSL</t>
  </si>
  <si>
    <t>Consolidated Communications Holdings Inc</t>
  </si>
  <si>
    <t>CNX</t>
  </si>
  <si>
    <t>CONSOL Energy Inc.</t>
  </si>
  <si>
    <t>COF</t>
  </si>
  <si>
    <t>Capital One Financial Corp.</t>
  </si>
  <si>
    <t>COG</t>
  </si>
  <si>
    <t>Cabot Oil &amp; Gas Corporation</t>
  </si>
  <si>
    <t>COH</t>
  </si>
  <si>
    <t>Coach Inc</t>
  </si>
  <si>
    <t>COHR</t>
  </si>
  <si>
    <t>Coherent, Inc.</t>
  </si>
  <si>
    <t>COHU</t>
  </si>
  <si>
    <t>Cohu, Inc.</t>
  </si>
  <si>
    <t>COL</t>
  </si>
  <si>
    <t>Rockwell Collins, Inc.</t>
  </si>
  <si>
    <t>COLB</t>
  </si>
  <si>
    <t>Columbia Banking System Inc</t>
  </si>
  <si>
    <t>COO</t>
  </si>
  <si>
    <t>Cooper Companies Inc</t>
  </si>
  <si>
    <t>COP</t>
  </si>
  <si>
    <t>ConocoPhillips</t>
  </si>
  <si>
    <t>COR</t>
  </si>
  <si>
    <t>CoreSite Realty Corp</t>
  </si>
  <si>
    <t>CORE</t>
  </si>
  <si>
    <t>Core-Mark Holding Company, Inc.</t>
  </si>
  <si>
    <t>Supermarkets</t>
  </si>
  <si>
    <t>COST</t>
  </si>
  <si>
    <t>Costco Wholesale Corporation</t>
  </si>
  <si>
    <t>COTY</t>
  </si>
  <si>
    <t>Coty Inc</t>
  </si>
  <si>
    <t>CPB</t>
  </si>
  <si>
    <t>Campbell Soup Company</t>
  </si>
  <si>
    <t>CPF</t>
  </si>
  <si>
    <t>Central Pacific Financial Corp.</t>
  </si>
  <si>
    <t>CPLA</t>
  </si>
  <si>
    <t>Capella Education Company</t>
  </si>
  <si>
    <t>CPRT</t>
  </si>
  <si>
    <t>Copart, Inc.</t>
  </si>
  <si>
    <t>CPS</t>
  </si>
  <si>
    <t>Cooper-Standard Holdings Inc</t>
  </si>
  <si>
    <t>CPSI</t>
  </si>
  <si>
    <t>Computer Programs &amp; Systems, Inc.</t>
  </si>
  <si>
    <t>CPT</t>
  </si>
  <si>
    <t>Camden Property Trust</t>
  </si>
  <si>
    <t>CRAY</t>
  </si>
  <si>
    <t>Cray Inc.</t>
  </si>
  <si>
    <t>CRC</t>
  </si>
  <si>
    <t>California Resources Corp</t>
  </si>
  <si>
    <t>CREE</t>
  </si>
  <si>
    <t>Cree, Inc.</t>
  </si>
  <si>
    <t>CRI</t>
  </si>
  <si>
    <t>Carter's, Inc.</t>
  </si>
  <si>
    <t>CRL</t>
  </si>
  <si>
    <t>Charles River Laboratories Intl. Inc</t>
  </si>
  <si>
    <t>CRM</t>
  </si>
  <si>
    <t>salesforce.com, inc.</t>
  </si>
  <si>
    <t>Internet Services</t>
  </si>
  <si>
    <t>CROX</t>
  </si>
  <si>
    <t>Crocs, Inc.</t>
  </si>
  <si>
    <t>CRR</t>
  </si>
  <si>
    <t>CARBO Ceramics Inc.</t>
  </si>
  <si>
    <t>CRS</t>
  </si>
  <si>
    <t>Carpenter Technology Corporation</t>
  </si>
  <si>
    <t>CRVL</t>
  </si>
  <si>
    <t>CorVel Corporation</t>
  </si>
  <si>
    <t>CRY</t>
  </si>
  <si>
    <t>Cryolife Inc</t>
  </si>
  <si>
    <t>CRZO</t>
  </si>
  <si>
    <t>Carrizo Oil &amp; Gas Inc</t>
  </si>
  <si>
    <t>CSCO</t>
  </si>
  <si>
    <t>Cisco Systems, Inc.</t>
  </si>
  <si>
    <t>CSGS</t>
  </si>
  <si>
    <t>CSG Systems International, Inc.</t>
  </si>
  <si>
    <t>CSL</t>
  </si>
  <si>
    <t>Carlisle Companies, Inc.</t>
  </si>
  <si>
    <t>Conglomerates</t>
  </si>
  <si>
    <t>CSRA</t>
  </si>
  <si>
    <t>CSRA Inc</t>
  </si>
  <si>
    <t>CST</t>
  </si>
  <si>
    <t>CST Brands Inc</t>
  </si>
  <si>
    <t>CSX</t>
  </si>
  <si>
    <t>CSX Corporation</t>
  </si>
  <si>
    <t>Railroads</t>
  </si>
  <si>
    <t>CTAS</t>
  </si>
  <si>
    <t>Cintas Corporation</t>
  </si>
  <si>
    <t>CTL</t>
  </si>
  <si>
    <t>Centurylink Inc</t>
  </si>
  <si>
    <t>CTRE</t>
  </si>
  <si>
    <t>Caretrust REIT Inc</t>
  </si>
  <si>
    <t>CTS</t>
  </si>
  <si>
    <t>CTS Corporation</t>
  </si>
  <si>
    <t>CTSH</t>
  </si>
  <si>
    <t>Cognizant Technology Solutions Corp</t>
  </si>
  <si>
    <t>CTXS</t>
  </si>
  <si>
    <t>Citrix Systems, Inc.</t>
  </si>
  <si>
    <t>CUB</t>
  </si>
  <si>
    <t>Cubic Corporation</t>
  </si>
  <si>
    <t>CUBI</t>
  </si>
  <si>
    <t>Customers Bancorp Inc</t>
  </si>
  <si>
    <t>CUZ</t>
  </si>
  <si>
    <t>Cousins Properties Inc</t>
  </si>
  <si>
    <t>CVBF</t>
  </si>
  <si>
    <t>CVB Financial Corp.</t>
  </si>
  <si>
    <t>CVCO</t>
  </si>
  <si>
    <t>Cavco Industries, Inc.</t>
  </si>
  <si>
    <t>CVG</t>
  </si>
  <si>
    <t>Convergys Corp</t>
  </si>
  <si>
    <t>CVGW</t>
  </si>
  <si>
    <t>Calavo Growers, Inc.</t>
  </si>
  <si>
    <t>CVS</t>
  </si>
  <si>
    <t>CVS Health Corp</t>
  </si>
  <si>
    <t>CVX</t>
  </si>
  <si>
    <t>Chevron Corporation</t>
  </si>
  <si>
    <t>CXO</t>
  </si>
  <si>
    <t>Concho Resources Inc</t>
  </si>
  <si>
    <t>DAL</t>
  </si>
  <si>
    <t>Delta Air Lines, Inc.</t>
  </si>
  <si>
    <t>DD</t>
  </si>
  <si>
    <t>E I Du Pont De Nemours And Co</t>
  </si>
  <si>
    <t>DE</t>
  </si>
  <si>
    <t>Deere &amp; Company</t>
  </si>
  <si>
    <t>DFS</t>
  </si>
  <si>
    <t>Discover Financial Services</t>
  </si>
  <si>
    <t>Credit Cards</t>
  </si>
  <si>
    <t>DG</t>
  </si>
  <si>
    <t>Dollar General Corp.</t>
  </si>
  <si>
    <t>DGX</t>
  </si>
  <si>
    <t>Quest Diagnostics Inc</t>
  </si>
  <si>
    <t>DHI</t>
  </si>
  <si>
    <t>D.R. Horton, Inc.</t>
  </si>
  <si>
    <t>DHR</t>
  </si>
  <si>
    <t>Danaher Corporation</t>
  </si>
  <si>
    <t>DIS</t>
  </si>
  <si>
    <t>Walt Disney Co</t>
  </si>
  <si>
    <t>DISCA</t>
  </si>
  <si>
    <t>Discovery Communications Inc.</t>
  </si>
  <si>
    <t>DISCK</t>
  </si>
  <si>
    <t>DLPH</t>
  </si>
  <si>
    <t>Delphi Automotive PLC</t>
  </si>
  <si>
    <t>DLR</t>
  </si>
  <si>
    <t>Digital Realty Trust, Inc.</t>
  </si>
  <si>
    <t>DLTR</t>
  </si>
  <si>
    <t>Dollar Tree, Inc.</t>
  </si>
  <si>
    <t>DNB</t>
  </si>
  <si>
    <t>Dun &amp; Bradstreet Corp</t>
  </si>
  <si>
    <t>DNR</t>
  </si>
  <si>
    <t>Denbury Resources Inc.</t>
  </si>
  <si>
    <t>Diamond Offshore Drilling Inc</t>
  </si>
  <si>
    <t>DOV</t>
  </si>
  <si>
    <t>Dover Corp</t>
  </si>
  <si>
    <t>DOW</t>
  </si>
  <si>
    <t>Dow Chemical Co</t>
  </si>
  <si>
    <t>DPS</t>
  </si>
  <si>
    <t>Dr Pepper Snapple Group Inc.</t>
  </si>
  <si>
    <t>DRI</t>
  </si>
  <si>
    <t>Darden Restaurants, Inc.</t>
  </si>
  <si>
    <t>DTE</t>
  </si>
  <si>
    <t>DTE Energy Co</t>
  </si>
  <si>
    <t>DUK</t>
  </si>
  <si>
    <t>Duke Energy Corp</t>
  </si>
  <si>
    <t>DVA</t>
  </si>
  <si>
    <t>Davita Inc</t>
  </si>
  <si>
    <t>DVN</t>
  </si>
  <si>
    <t>Devon Energy Corp</t>
  </si>
  <si>
    <t>EA</t>
  </si>
  <si>
    <t>Electronic Arts Inc.</t>
  </si>
  <si>
    <t>Children's Products</t>
  </si>
  <si>
    <t>EBAY</t>
  </si>
  <si>
    <t>eBay Inc</t>
  </si>
  <si>
    <t>ECL</t>
  </si>
  <si>
    <t>Ecolab Inc.</t>
  </si>
  <si>
    <t>ED</t>
  </si>
  <si>
    <t>Consolidated Edison, Inc.</t>
  </si>
  <si>
    <t>EFX</t>
  </si>
  <si>
    <t>Equifax Inc.</t>
  </si>
  <si>
    <t>EIX</t>
  </si>
  <si>
    <t>Edison International</t>
  </si>
  <si>
    <t>EL</t>
  </si>
  <si>
    <t>Estee Lauder Companies Inc</t>
  </si>
  <si>
    <t>EMN</t>
  </si>
  <si>
    <t>Eastman Chemical Company</t>
  </si>
  <si>
    <t>EMR</t>
  </si>
  <si>
    <t>Emerson Electric Co.</t>
  </si>
  <si>
    <t>ENDP</t>
  </si>
  <si>
    <t>Endo International plc - Ordinary Shares</t>
  </si>
  <si>
    <t>EOG</t>
  </si>
  <si>
    <t>EOG Resources Inc</t>
  </si>
  <si>
    <t>EPD</t>
  </si>
  <si>
    <t>Enterprise Products Partners L.P.</t>
  </si>
  <si>
    <t>EQIX</t>
  </si>
  <si>
    <t>Equinix, Inc.</t>
  </si>
  <si>
    <t>EQR</t>
  </si>
  <si>
    <t>Equity Residential</t>
  </si>
  <si>
    <t>EQT</t>
  </si>
  <si>
    <t>EQT Corporation</t>
  </si>
  <si>
    <t>ES</t>
  </si>
  <si>
    <t>Eversource Energy</t>
  </si>
  <si>
    <t>ESRX</t>
  </si>
  <si>
    <t>Express Scripts Holding Company</t>
  </si>
  <si>
    <t>ESS</t>
  </si>
  <si>
    <t>Essex Property Trust Inc</t>
  </si>
  <si>
    <t>ESV</t>
  </si>
  <si>
    <t>ENSCO PLC</t>
  </si>
  <si>
    <t>ETFC</t>
  </si>
  <si>
    <t>E*TRADE Financial Corp</t>
  </si>
  <si>
    <t>ETN</t>
  </si>
  <si>
    <t>Eaton Corporation, PLC Ordinary Shares</t>
  </si>
  <si>
    <t>ETR</t>
  </si>
  <si>
    <t>Entergy Corporation</t>
  </si>
  <si>
    <t>EVHC</t>
  </si>
  <si>
    <t>Envision Healthcare Corporation</t>
  </si>
  <si>
    <t>EW</t>
  </si>
  <si>
    <t>Edwards Lifesciences Corp</t>
  </si>
  <si>
    <t>EXC</t>
  </si>
  <si>
    <t>Exelon Corporation</t>
  </si>
  <si>
    <t>EXPD</t>
  </si>
  <si>
    <t>Expeditors International of Washington</t>
  </si>
  <si>
    <t>EXPE</t>
  </si>
  <si>
    <t>Expedia Inc</t>
  </si>
  <si>
    <t>Travel</t>
  </si>
  <si>
    <t>EXR</t>
  </si>
  <si>
    <t>Extra Space Storage, Inc.</t>
  </si>
  <si>
    <t>Ford Motor Company</t>
  </si>
  <si>
    <t>FAST</t>
  </si>
  <si>
    <t>Fastenal Company</t>
  </si>
  <si>
    <t>FB</t>
  </si>
  <si>
    <t>Facebook Inc</t>
  </si>
  <si>
    <t>FBHS</t>
  </si>
  <si>
    <t>Fortune Brands Home &amp; Security Inc</t>
  </si>
  <si>
    <t>FCX</t>
  </si>
  <si>
    <t>Freeport-McMoRan Inc</t>
  </si>
  <si>
    <t>FDX</t>
  </si>
  <si>
    <t>FedEx Corporation</t>
  </si>
  <si>
    <t>FE</t>
  </si>
  <si>
    <t>FirstEnergy Corp.</t>
  </si>
  <si>
    <t>FFIV</t>
  </si>
  <si>
    <t>F5 Networks, Inc.</t>
  </si>
  <si>
    <t>FIS</t>
  </si>
  <si>
    <t>Fidelity National Information Servcs Inc</t>
  </si>
  <si>
    <t>FISV</t>
  </si>
  <si>
    <t>Fiserv Inc</t>
  </si>
  <si>
    <t>FITB</t>
  </si>
  <si>
    <t>Fifth Third Bancorp</t>
  </si>
  <si>
    <t>FL</t>
  </si>
  <si>
    <t>Foot Locker, Inc.</t>
  </si>
  <si>
    <t>FLIR</t>
  </si>
  <si>
    <t>FLIR Systems, Inc.</t>
  </si>
  <si>
    <t>FLR</t>
  </si>
  <si>
    <t>Fluor Corporation (NEW)</t>
  </si>
  <si>
    <t>FLS</t>
  </si>
  <si>
    <t>Flowserve Corp</t>
  </si>
  <si>
    <t>FMC</t>
  </si>
  <si>
    <t>FMC Corp</t>
  </si>
  <si>
    <t>FOXA</t>
  </si>
  <si>
    <t>Twenty-First Century Fox Inc</t>
  </si>
  <si>
    <t>FRT</t>
  </si>
  <si>
    <t>Federal Realty Investment Trust</t>
  </si>
  <si>
    <t>FSLR</t>
  </si>
  <si>
    <t>First Solar, Inc.</t>
  </si>
  <si>
    <t>Renewable Energy</t>
  </si>
  <si>
    <t>FTI</t>
  </si>
  <si>
    <t>TechnipFMC plc Ordinary Share</t>
  </si>
  <si>
    <t>FTR</t>
  </si>
  <si>
    <t>Frontier Communications Corp</t>
  </si>
  <si>
    <t>FTV</t>
  </si>
  <si>
    <t>Fortive Corp</t>
  </si>
  <si>
    <t>GAS</t>
  </si>
  <si>
    <t>AGL Resources Inc.</t>
  </si>
  <si>
    <t>GE</t>
  </si>
  <si>
    <t>General Electric Company</t>
  </si>
  <si>
    <t>GG</t>
  </si>
  <si>
    <t>Goldcorp Inc. (USA)</t>
  </si>
  <si>
    <t>GGP</t>
  </si>
  <si>
    <t>GGP Inc</t>
  </si>
  <si>
    <t>GHC</t>
  </si>
  <si>
    <t>Graham Holdings Co</t>
  </si>
  <si>
    <t>GILD</t>
  </si>
  <si>
    <t>Gilead Sciences, Inc.</t>
  </si>
  <si>
    <t>GIS</t>
  </si>
  <si>
    <t>General Mills, Inc.</t>
  </si>
  <si>
    <t>GLW</t>
  </si>
  <si>
    <t>Corning Incorporated</t>
  </si>
  <si>
    <t>GM</t>
  </si>
  <si>
    <t>General Motors Company</t>
  </si>
  <si>
    <t>GME</t>
  </si>
  <si>
    <t>GameStop Corp.</t>
  </si>
  <si>
    <t>GNW</t>
  </si>
  <si>
    <t>Genworth Financial Inc</t>
  </si>
  <si>
    <t>GOOG</t>
  </si>
  <si>
    <t>Alphabet Inc</t>
  </si>
  <si>
    <t>GOOGL</t>
  </si>
  <si>
    <t>GPC</t>
  </si>
  <si>
    <t>Genuine Parts Company</t>
  </si>
  <si>
    <t>GPN</t>
  </si>
  <si>
    <t>Global Payments Inc</t>
  </si>
  <si>
    <t>GPS</t>
  </si>
  <si>
    <t>Gap Inc</t>
  </si>
  <si>
    <t>GRMN</t>
  </si>
  <si>
    <t>Garmin Ltd.</t>
  </si>
  <si>
    <t>GS</t>
  </si>
  <si>
    <t>Goldman Sachs Group Inc</t>
  </si>
  <si>
    <t>GT</t>
  </si>
  <si>
    <t>Goodyear Tire &amp; Rubber Co</t>
  </si>
  <si>
    <t>GWW</t>
  </si>
  <si>
    <t>W W Grainger Inc</t>
  </si>
  <si>
    <t>HAL</t>
  </si>
  <si>
    <t>Halliburton Company</t>
  </si>
  <si>
    <t>HAR</t>
  </si>
  <si>
    <t>Harman International Industries Inc</t>
  </si>
  <si>
    <t>HAS</t>
  </si>
  <si>
    <t>Hasbro, Inc.</t>
  </si>
  <si>
    <t>HBAN</t>
  </si>
  <si>
    <t>Huntington Bancshares Incorporated</t>
  </si>
  <si>
    <t>HBI</t>
  </si>
  <si>
    <t>Hanesbrands Inc.</t>
  </si>
  <si>
    <t>HCA</t>
  </si>
  <si>
    <t>HCN</t>
  </si>
  <si>
    <t>Welltower Inc</t>
  </si>
  <si>
    <t>HCP</t>
  </si>
  <si>
    <t>HCP, Inc.</t>
  </si>
  <si>
    <t>HD</t>
  </si>
  <si>
    <t>Home Depot Inc</t>
  </si>
  <si>
    <t>HES</t>
  </si>
  <si>
    <t>Hess Corp.</t>
  </si>
  <si>
    <t>HIG</t>
  </si>
  <si>
    <t>Hartford Financial Services Group Inc</t>
  </si>
  <si>
    <t>HOG</t>
  </si>
  <si>
    <t>Harley-Davidson Inc</t>
  </si>
  <si>
    <t>HOLX</t>
  </si>
  <si>
    <t>Hologic, Inc.</t>
  </si>
  <si>
    <t>HON</t>
  </si>
  <si>
    <t>Honeywell International Inc.</t>
  </si>
  <si>
    <t>HP</t>
  </si>
  <si>
    <t>Helmerich &amp; Payne, Inc.</t>
  </si>
  <si>
    <t>HPE</t>
  </si>
  <si>
    <t>Hewlett Packard Enterprise Co</t>
  </si>
  <si>
    <t>HPQ</t>
  </si>
  <si>
    <t>HP Inc</t>
  </si>
  <si>
    <t>HRB</t>
  </si>
  <si>
    <t>H &amp; R Block Inc</t>
  </si>
  <si>
    <t>HRL</t>
  </si>
  <si>
    <t>Hormel Foods Corp</t>
  </si>
  <si>
    <t>HRS</t>
  </si>
  <si>
    <t>Harris Corporation</t>
  </si>
  <si>
    <t>HSIC</t>
  </si>
  <si>
    <t>Henry Schein, Inc.</t>
  </si>
  <si>
    <t>HST</t>
  </si>
  <si>
    <t>Host Hotels and Resorts Inc</t>
  </si>
  <si>
    <t>HSY</t>
  </si>
  <si>
    <t>Hershey Co</t>
  </si>
  <si>
    <t>HUM</t>
  </si>
  <si>
    <t>Humana Inc</t>
  </si>
  <si>
    <t>IBM</t>
  </si>
  <si>
    <t>International Business Machines Corp.</t>
  </si>
  <si>
    <t>ICE</t>
  </si>
  <si>
    <t>Intercontinental Exchange Inc</t>
  </si>
  <si>
    <t>IDXX</t>
  </si>
  <si>
    <t>IDEXX Laboratories, Inc.</t>
  </si>
  <si>
    <t>IFF</t>
  </si>
  <si>
    <t>International Flavors &amp; Fragrances Inc</t>
  </si>
  <si>
    <t>IIVI</t>
  </si>
  <si>
    <t>II-VI, Inc.</t>
  </si>
  <si>
    <t>ILG</t>
  </si>
  <si>
    <t>ILG Inc</t>
  </si>
  <si>
    <t>ILMN</t>
  </si>
  <si>
    <t>Illumina, Inc.</t>
  </si>
  <si>
    <t>IM</t>
  </si>
  <si>
    <t>Ingram Micro Inc.</t>
  </si>
  <si>
    <t>IMO</t>
  </si>
  <si>
    <t>Imperial Oil Ltd (USA)</t>
  </si>
  <si>
    <t>INDB</t>
  </si>
  <si>
    <t>Independent Bank Corp</t>
  </si>
  <si>
    <t>INFY</t>
  </si>
  <si>
    <t>Infosys Ltd ADR</t>
  </si>
  <si>
    <t>INGN</t>
  </si>
  <si>
    <t>Inogen Inc</t>
  </si>
  <si>
    <t>INGR</t>
  </si>
  <si>
    <t>Ingredion Inc</t>
  </si>
  <si>
    <t>INN</t>
  </si>
  <si>
    <t>Summit Hotel Properties Inc</t>
  </si>
  <si>
    <t>INT</t>
  </si>
  <si>
    <t>World Fuel Services Corp</t>
  </si>
  <si>
    <t>INTC</t>
  </si>
  <si>
    <t>Intel Corporation</t>
  </si>
  <si>
    <t>INTL</t>
  </si>
  <si>
    <t>INTL Fcstone Inc</t>
  </si>
  <si>
    <t>IOSP</t>
  </si>
  <si>
    <t>Innospec Inc.</t>
  </si>
  <si>
    <t>IPAR</t>
  </si>
  <si>
    <t>Inter Parfums, Inc.</t>
  </si>
  <si>
    <t>IPCC</t>
  </si>
  <si>
    <t>Infinity Property and Casualty Corp.</t>
  </si>
  <si>
    <t>IPG</t>
  </si>
  <si>
    <t>Interpublic Group of Companies Inc</t>
  </si>
  <si>
    <t>Marketing</t>
  </si>
  <si>
    <t>IPGP</t>
  </si>
  <si>
    <t>IPG Photonics Corporation</t>
  </si>
  <si>
    <t>IPHS</t>
  </si>
  <si>
    <t>Innophos Holdings, Inc.</t>
  </si>
  <si>
    <t>IPI</t>
  </si>
  <si>
    <t>Intrepid Potash, Inc.</t>
  </si>
  <si>
    <t>IPXL</t>
  </si>
  <si>
    <t>Impax Laboratories Inc</t>
  </si>
  <si>
    <t>IQNT</t>
  </si>
  <si>
    <t>Inteliquent Inc</t>
  </si>
  <si>
    <t>IR</t>
  </si>
  <si>
    <t>Ingersoll-Rand PLC</t>
  </si>
  <si>
    <t>IRBT</t>
  </si>
  <si>
    <t>iRobot Corporation</t>
  </si>
  <si>
    <t>IRDM</t>
  </si>
  <si>
    <t>Iridium Communications Inc</t>
  </si>
  <si>
    <t>IRM</t>
  </si>
  <si>
    <t>Iron Mountain Incorporated (Delaware) REIT</t>
  </si>
  <si>
    <t>ISCA</t>
  </si>
  <si>
    <t>International Speedway Corp</t>
  </si>
  <si>
    <t>ISIL</t>
  </si>
  <si>
    <t>Intersil Corp</t>
  </si>
  <si>
    <t>ISRG</t>
  </si>
  <si>
    <t>Intuitive Surgical, Inc.</t>
  </si>
  <si>
    <t>ITG</t>
  </si>
  <si>
    <t>Investment Technology Group</t>
  </si>
  <si>
    <t>ITRI</t>
  </si>
  <si>
    <t>Itron, Inc.</t>
  </si>
  <si>
    <t>ITT</t>
  </si>
  <si>
    <t>ITT Inc.</t>
  </si>
  <si>
    <t>ITW</t>
  </si>
  <si>
    <t>Illinois Tool Works Inc.</t>
  </si>
  <si>
    <t>IVC</t>
  </si>
  <si>
    <t>Invacare Corporation</t>
  </si>
  <si>
    <t>IVZ</t>
  </si>
  <si>
    <t>Invesco Ltd.</t>
  </si>
  <si>
    <t>JACK</t>
  </si>
  <si>
    <t>Jack in the Box Inc.</t>
  </si>
  <si>
    <t>JBHT</t>
  </si>
  <si>
    <t>J B Hunt Transport Services Inc</t>
  </si>
  <si>
    <t>JBL</t>
  </si>
  <si>
    <t>Jabil Circuit, Inc.</t>
  </si>
  <si>
    <t>JBLU</t>
  </si>
  <si>
    <t>JetBlue Airways Corporation</t>
  </si>
  <si>
    <t>JBT</t>
  </si>
  <si>
    <t>John Bean Technologies Corp</t>
  </si>
  <si>
    <t>JCI</t>
  </si>
  <si>
    <t>Johnson Controls International plc Ordinary Share</t>
  </si>
  <si>
    <t>JCP</t>
  </si>
  <si>
    <t>J C Penney Company Inc</t>
  </si>
  <si>
    <t>JEC</t>
  </si>
  <si>
    <t>Jacobs Engineering Group Inc</t>
  </si>
  <si>
    <t>JJSF</t>
  </si>
  <si>
    <t>J &amp; J Snack Foods Corp</t>
  </si>
  <si>
    <t>JKHY</t>
  </si>
  <si>
    <t>Jack Henry &amp; Associates, Inc.</t>
  </si>
  <si>
    <t>JLL</t>
  </si>
  <si>
    <t>Jones Lang LaSalle Inc</t>
  </si>
  <si>
    <t>JNJ</t>
  </si>
  <si>
    <t>Johnson &amp; Johnson</t>
  </si>
  <si>
    <t>JNPR</t>
  </si>
  <si>
    <t>Juniper Networks, Inc.</t>
  </si>
  <si>
    <t>JNS</t>
  </si>
  <si>
    <t>Janus Capital Group Inc</t>
  </si>
  <si>
    <t>JOY</t>
  </si>
  <si>
    <t>Joy Global Inc.</t>
  </si>
  <si>
    <t>JPM</t>
  </si>
  <si>
    <t>JPMorgan Chase &amp; Co.</t>
  </si>
  <si>
    <t>JW.A</t>
  </si>
  <si>
    <t>John Wiley &amp; Sons Inc</t>
  </si>
  <si>
    <t>JWN</t>
  </si>
  <si>
    <t>Nordstrom, Inc.</t>
  </si>
  <si>
    <t>K</t>
  </si>
  <si>
    <t>Kellogg Company</t>
  </si>
  <si>
    <t>KALU</t>
  </si>
  <si>
    <t>Kaiser Aluminum Corp.</t>
  </si>
  <si>
    <t>KAMN</t>
  </si>
  <si>
    <t>Kaman Corporation</t>
  </si>
  <si>
    <t>KATE</t>
  </si>
  <si>
    <t>Kate Spade &amp; Co</t>
  </si>
  <si>
    <t>KBH</t>
  </si>
  <si>
    <t>KB Home</t>
  </si>
  <si>
    <t>KBR</t>
  </si>
  <si>
    <t>KBR, Inc.</t>
  </si>
  <si>
    <t>KELYA</t>
  </si>
  <si>
    <t>Kelly Services, Inc.</t>
  </si>
  <si>
    <t>KEX</t>
  </si>
  <si>
    <t>Kirby Corporation</t>
  </si>
  <si>
    <t>KEY</t>
  </si>
  <si>
    <t>KeyCorp</t>
  </si>
  <si>
    <t>KEYS</t>
  </si>
  <si>
    <t>Keysight Technologies Inc</t>
  </si>
  <si>
    <t>KFY</t>
  </si>
  <si>
    <t>Korn/Ferry International</t>
  </si>
  <si>
    <t>KHC</t>
  </si>
  <si>
    <t>Kraft Heinz Co</t>
  </si>
  <si>
    <t>KIRK</t>
  </si>
  <si>
    <t>Kirkland's, Inc.</t>
  </si>
  <si>
    <t>KKR</t>
  </si>
  <si>
    <t>KKR &amp; Co. L.P.</t>
  </si>
  <si>
    <t>KLAC</t>
  </si>
  <si>
    <t>KLA-Tencor Corp</t>
  </si>
  <si>
    <t>KLIC</t>
  </si>
  <si>
    <t>Kulicke and Soffa Industries Inc.</t>
  </si>
  <si>
    <t>KLXI</t>
  </si>
  <si>
    <t>KLX Inc</t>
  </si>
  <si>
    <t>KMB</t>
  </si>
  <si>
    <t>Kimberly Clark Corp</t>
  </si>
  <si>
    <t>KMI</t>
  </si>
  <si>
    <t>Kinder Morgan Inc</t>
  </si>
  <si>
    <t>KMPR</t>
  </si>
  <si>
    <t>Kemper Corp</t>
  </si>
  <si>
    <t>KMT</t>
  </si>
  <si>
    <t>Kennametal Inc.</t>
  </si>
  <si>
    <t>KMX</t>
  </si>
  <si>
    <t>CarMax, Inc</t>
  </si>
  <si>
    <t>KN</t>
  </si>
  <si>
    <t>Knowles Corp</t>
  </si>
  <si>
    <t>KND</t>
  </si>
  <si>
    <t>Kindred Healthcare, Inc.</t>
  </si>
  <si>
    <t>KNX</t>
  </si>
  <si>
    <t>Knight Transportation</t>
  </si>
  <si>
    <t>KO</t>
  </si>
  <si>
    <t>The Coca-Cola Co</t>
  </si>
  <si>
    <t>KOP</t>
  </si>
  <si>
    <t>Koppers Holdings Inc.</t>
  </si>
  <si>
    <t>KOPN</t>
  </si>
  <si>
    <t>Kopin Corporation</t>
  </si>
  <si>
    <t>KORS</t>
  </si>
  <si>
    <t>Michael Kors Holdings Ltd</t>
  </si>
  <si>
    <t>KR</t>
  </si>
  <si>
    <t>Kroger Co</t>
  </si>
  <si>
    <t>KRA</t>
  </si>
  <si>
    <t>Kraton Corp</t>
  </si>
  <si>
    <t>KRC</t>
  </si>
  <si>
    <t>Kilroy Realty Corp</t>
  </si>
  <si>
    <t>KRG</t>
  </si>
  <si>
    <t>Kite Realty Group Trust</t>
  </si>
  <si>
    <t>KS</t>
  </si>
  <si>
    <t>KapStone Paper and Packaging Corp.</t>
  </si>
  <si>
    <t>KSS</t>
  </si>
  <si>
    <t>Kohl's Corporation</t>
  </si>
  <si>
    <t>KSU</t>
  </si>
  <si>
    <t>Kansas City Southern</t>
  </si>
  <si>
    <t>KWR</t>
  </si>
  <si>
    <t>Quaker Chemical Corp</t>
  </si>
  <si>
    <t>L</t>
  </si>
  <si>
    <t>Loews Corporation</t>
  </si>
  <si>
    <t>LABL</t>
  </si>
  <si>
    <t>Multi-Color Corporation</t>
  </si>
  <si>
    <t>LAD</t>
  </si>
  <si>
    <t>Lithia Motors Inc</t>
  </si>
  <si>
    <t>LAMR</t>
  </si>
  <si>
    <t>Lamar Advertising Company</t>
  </si>
  <si>
    <t>LANC</t>
  </si>
  <si>
    <t>Lancaster Colony Corp.</t>
  </si>
  <si>
    <t>LB</t>
  </si>
  <si>
    <t>L Brands Inc</t>
  </si>
  <si>
    <t>LCI</t>
  </si>
  <si>
    <t>Lannett Company, Inc.</t>
  </si>
  <si>
    <t>LDL</t>
  </si>
  <si>
    <t>Lydall, Inc.</t>
  </si>
  <si>
    <t>LDOS</t>
  </si>
  <si>
    <t>Leidos Holdings, Inc.</t>
  </si>
  <si>
    <t>LDR</t>
  </si>
  <si>
    <t>Landauer Inc</t>
  </si>
  <si>
    <t>LECO</t>
  </si>
  <si>
    <t>Lincoln Electric Holdings, Inc.</t>
  </si>
  <si>
    <t>LEN</t>
  </si>
  <si>
    <t>Lennar Corporation</t>
  </si>
  <si>
    <t>LFUS</t>
  </si>
  <si>
    <t>Littelfuse, Inc.</t>
  </si>
  <si>
    <t>LGIH</t>
  </si>
  <si>
    <t>LGI Homes Inc</t>
  </si>
  <si>
    <t>LGND</t>
  </si>
  <si>
    <t>Ligand Pharmaceuticals Inc.</t>
  </si>
  <si>
    <t>LH</t>
  </si>
  <si>
    <t>Laboratory Corp. of America Holdings</t>
  </si>
  <si>
    <t>LHCG</t>
  </si>
  <si>
    <t>LHC Group, Inc.</t>
  </si>
  <si>
    <t>LHO</t>
  </si>
  <si>
    <t>LaSalle Hotel Properties</t>
  </si>
  <si>
    <t>LII</t>
  </si>
  <si>
    <t>Lennox International Inc.</t>
  </si>
  <si>
    <t>LITE</t>
  </si>
  <si>
    <t>Lumentum Holdings Inc</t>
  </si>
  <si>
    <t>LKQ</t>
  </si>
  <si>
    <t>LKQ Corporation</t>
  </si>
  <si>
    <t>LL</t>
  </si>
  <si>
    <t>Lumber Liquidators Holdings Inc</t>
  </si>
  <si>
    <t>LLL</t>
  </si>
  <si>
    <t>L3 Technologies Inc</t>
  </si>
  <si>
    <t>LLTC</t>
  </si>
  <si>
    <t>Linear Technology Corporation</t>
  </si>
  <si>
    <t>LLY</t>
  </si>
  <si>
    <t>Eli Lilly and Co</t>
  </si>
  <si>
    <t>LM</t>
  </si>
  <si>
    <t>Legg Mason Inc</t>
  </si>
  <si>
    <t>LMT</t>
  </si>
  <si>
    <t>Lockheed Martin Corporation</t>
  </si>
  <si>
    <t>LNC</t>
  </si>
  <si>
    <t>Lincoln National Corporation</t>
  </si>
  <si>
    <t>LNT</t>
  </si>
  <si>
    <t>Alliant Energy Corporation</t>
  </si>
  <si>
    <t>LRCX</t>
  </si>
  <si>
    <t>Lam Research Corporation</t>
  </si>
  <si>
    <t>LUK</t>
  </si>
  <si>
    <t>Leucadia National Corp.</t>
  </si>
  <si>
    <t>LUV</t>
  </si>
  <si>
    <t>Southwest Airlines Co</t>
  </si>
  <si>
    <t>LVLT</t>
  </si>
  <si>
    <t>Level 3 Communications, Inc.</t>
  </si>
  <si>
    <t>LYB</t>
  </si>
  <si>
    <t>LyondellBasell Industries NV</t>
  </si>
  <si>
    <t>M</t>
  </si>
  <si>
    <t>Macy's Inc</t>
  </si>
  <si>
    <t>MA</t>
  </si>
  <si>
    <t>Mastercard Inc</t>
  </si>
  <si>
    <t>MAA</t>
  </si>
  <si>
    <t>Mid-America Apartment Communities Inc</t>
  </si>
  <si>
    <t>MAC</t>
  </si>
  <si>
    <t>Macerich Co</t>
  </si>
  <si>
    <t>MAIN</t>
  </si>
  <si>
    <t>Main Street Capital Corporation</t>
  </si>
  <si>
    <t>MAR</t>
  </si>
  <si>
    <t>Marriott International Inc</t>
  </si>
  <si>
    <t>MAS</t>
  </si>
  <si>
    <t>Masco Corp</t>
  </si>
  <si>
    <t>MAT</t>
  </si>
  <si>
    <t>Mattel, Inc.</t>
  </si>
  <si>
    <t>MCD</t>
  </si>
  <si>
    <t>McDonald's Corporation</t>
  </si>
  <si>
    <t>MCHP</t>
  </si>
  <si>
    <t>Microchip Technology Inc.</t>
  </si>
  <si>
    <t>MCK</t>
  </si>
  <si>
    <t>McKesson Corporation</t>
  </si>
  <si>
    <t>MDT</t>
  </si>
  <si>
    <t>Medtronic plc. Ordinary Shares</t>
  </si>
  <si>
    <t>MET</t>
  </si>
  <si>
    <t>Metlife Inc</t>
  </si>
  <si>
    <t>MHK</t>
  </si>
  <si>
    <t>Mohawk Industries, Inc.</t>
  </si>
  <si>
    <t>MJN</t>
  </si>
  <si>
    <t>Mead Johnson Nutrition CO</t>
  </si>
  <si>
    <t>MKC</t>
  </si>
  <si>
    <t>McCormick &amp; Company, Incorporated</t>
  </si>
  <si>
    <t>MLM</t>
  </si>
  <si>
    <t>Martin Marietta Materials, Inc.</t>
  </si>
  <si>
    <t>MMC</t>
  </si>
  <si>
    <t>Marsh &amp; McLennan Companies, Inc.</t>
  </si>
  <si>
    <t>MMM</t>
  </si>
  <si>
    <t>3M Co</t>
  </si>
  <si>
    <t>MMP</t>
  </si>
  <si>
    <t>Magellan Midstream Partners, L.P.</t>
  </si>
  <si>
    <t>MNK</t>
  </si>
  <si>
    <t>Mallinckrodt PLC</t>
  </si>
  <si>
    <t>MNST</t>
  </si>
  <si>
    <t>Monster Beverage Corporation</t>
  </si>
  <si>
    <t>MO</t>
  </si>
  <si>
    <t>Altria Group Inc</t>
  </si>
  <si>
    <t>MOS</t>
  </si>
  <si>
    <t>Mosaic Co</t>
  </si>
  <si>
    <t>MPC</t>
  </si>
  <si>
    <t>Marathon Petroleum Corp</t>
  </si>
  <si>
    <t>MRK</t>
  </si>
  <si>
    <t>Merck &amp; Co., Inc.</t>
  </si>
  <si>
    <t>MRO</t>
  </si>
  <si>
    <t>Marathon Oil Corporation</t>
  </si>
  <si>
    <t>MS</t>
  </si>
  <si>
    <t>Morgan Stanley</t>
  </si>
  <si>
    <t>MSFT</t>
  </si>
  <si>
    <t>Microsoft Corporation</t>
  </si>
  <si>
    <t>MSI</t>
  </si>
  <si>
    <t>Motorola Solutions Inc</t>
  </si>
  <si>
    <t>MTB</t>
  </si>
  <si>
    <t>M&amp;T Bank Corporation</t>
  </si>
  <si>
    <t>MTD</t>
  </si>
  <si>
    <t>Mettler-Toledo International Inc.</t>
  </si>
  <si>
    <t>MTSC</t>
  </si>
  <si>
    <t>MTS Systems Corporation</t>
  </si>
  <si>
    <t>MU</t>
  </si>
  <si>
    <t>Micron Technology, Inc.</t>
  </si>
  <si>
    <t>MUR</t>
  </si>
  <si>
    <t>Murphy Oil Corporation</t>
  </si>
  <si>
    <t>NAVI</t>
  </si>
  <si>
    <t>Navient Corp</t>
  </si>
  <si>
    <t>NBL</t>
  </si>
  <si>
    <t>Noble Energy, Inc.</t>
  </si>
  <si>
    <t>NBR</t>
  </si>
  <si>
    <t>Nabors Industries Ltd.</t>
  </si>
  <si>
    <t>NDAQ</t>
  </si>
  <si>
    <t>Nasdaq Inc</t>
  </si>
  <si>
    <t>NE</t>
  </si>
  <si>
    <t>Noble Corporation Ordinary Shares (UK)</t>
  </si>
  <si>
    <t>NEE</t>
  </si>
  <si>
    <t>NextEra Energy Inc</t>
  </si>
  <si>
    <t>NEM</t>
  </si>
  <si>
    <t>Newmont Mining Corp</t>
  </si>
  <si>
    <t>NFLX</t>
  </si>
  <si>
    <t>Netflix, Inc.</t>
  </si>
  <si>
    <t>NFX</t>
  </si>
  <si>
    <t>Newfield Exploration Co.</t>
  </si>
  <si>
    <t>NI</t>
  </si>
  <si>
    <t>NiSource Inc.</t>
  </si>
  <si>
    <t>NKE</t>
  </si>
  <si>
    <t>Nike Inc</t>
  </si>
  <si>
    <t>NLSN</t>
  </si>
  <si>
    <t>Nielsen N.V. Ordinary Shares</t>
  </si>
  <si>
    <t>NNN</t>
  </si>
  <si>
    <t>National Retail Properties, Inc.</t>
  </si>
  <si>
    <t>NOC</t>
  </si>
  <si>
    <t>Northrop Grumman Corporation</t>
  </si>
  <si>
    <t>NOV</t>
  </si>
  <si>
    <t>National-Oilwell Varco, Inc.</t>
  </si>
  <si>
    <t>NPK</t>
  </si>
  <si>
    <t>National Presto Industries Inc.</t>
  </si>
  <si>
    <t>NRP</t>
  </si>
  <si>
    <t>Natural Resource Partners LP</t>
  </si>
  <si>
    <t>NSC</t>
  </si>
  <si>
    <t>Norfolk Southern Corp.</t>
  </si>
  <si>
    <t>NTAP</t>
  </si>
  <si>
    <t>NetApp Inc.</t>
  </si>
  <si>
    <t>NTRS</t>
  </si>
  <si>
    <t>Northern Trust Corporation</t>
  </si>
  <si>
    <t>NUE</t>
  </si>
  <si>
    <t>Nucor Corporation</t>
  </si>
  <si>
    <t>NVDA</t>
  </si>
  <si>
    <t>NVIDIA Corporation</t>
  </si>
  <si>
    <t>NWL</t>
  </si>
  <si>
    <t>Newell Brands Inc</t>
  </si>
  <si>
    <t>NWS</t>
  </si>
  <si>
    <t>News Corp</t>
  </si>
  <si>
    <t>Publishing</t>
  </si>
  <si>
    <t>NWSA</t>
  </si>
  <si>
    <t>Realty Income Corp</t>
  </si>
  <si>
    <t>OI</t>
  </si>
  <si>
    <t>Owens-Illinois Inc</t>
  </si>
  <si>
    <t>OKE</t>
  </si>
  <si>
    <t>ONEOK, Inc.</t>
  </si>
  <si>
    <t>OLN</t>
  </si>
  <si>
    <t>Olin Corporation</t>
  </si>
  <si>
    <t>OMC</t>
  </si>
  <si>
    <t>Omnicom Group Inc.</t>
  </si>
  <si>
    <t>ORCL</t>
  </si>
  <si>
    <t>Oracle Corporation</t>
  </si>
  <si>
    <t>ORLY</t>
  </si>
  <si>
    <t>O'Reilly Automotive Inc</t>
  </si>
  <si>
    <t>OXY</t>
  </si>
  <si>
    <t>Occidental Petroleum Corporation</t>
  </si>
  <si>
    <t>PAYX</t>
  </si>
  <si>
    <t>Paychex, Inc.</t>
  </si>
  <si>
    <t>PBCT</t>
  </si>
  <si>
    <t>People's United Financial, Inc.</t>
  </si>
  <si>
    <t>PBI</t>
  </si>
  <si>
    <t>Pitney Bowes Inc.</t>
  </si>
  <si>
    <t>PCAR</t>
  </si>
  <si>
    <t>PACCAR Inc</t>
  </si>
  <si>
    <t>PCG</t>
  </si>
  <si>
    <t>PG&amp;E Corporation</t>
  </si>
  <si>
    <t>PCLN</t>
  </si>
  <si>
    <t>Priceline Group Inc</t>
  </si>
  <si>
    <t>PDCO</t>
  </si>
  <si>
    <t>Patterson Companies, Inc.</t>
  </si>
  <si>
    <t>PEG</t>
  </si>
  <si>
    <t>Public Service Enterprise Group Inc.</t>
  </si>
  <si>
    <t>PEP</t>
  </si>
  <si>
    <t>PepsiCo, Inc.</t>
  </si>
  <si>
    <t>PFE</t>
  </si>
  <si>
    <t>Pfizer Inc.</t>
  </si>
  <si>
    <t>PFG</t>
  </si>
  <si>
    <t>Principal Financial Group Inc</t>
  </si>
  <si>
    <t>PG</t>
  </si>
  <si>
    <t>Procter &amp; Gamble Co</t>
  </si>
  <si>
    <t>PGR</t>
  </si>
  <si>
    <t>Progressive Corp</t>
  </si>
  <si>
    <t>PH</t>
  </si>
  <si>
    <t>Parker-Hannifin Corp</t>
  </si>
  <si>
    <t>PHM</t>
  </si>
  <si>
    <t>PulteGroup, Inc.</t>
  </si>
  <si>
    <t>PKI</t>
  </si>
  <si>
    <t>PerkinElmer, Inc.</t>
  </si>
  <si>
    <t>PLD</t>
  </si>
  <si>
    <t>Prologis Inc</t>
  </si>
  <si>
    <t>PM</t>
  </si>
  <si>
    <t>Philip Morris International Inc.</t>
  </si>
  <si>
    <t>PMD</t>
  </si>
  <si>
    <t>Psychemedics Corp.</t>
  </si>
  <si>
    <t>PNC</t>
  </si>
  <si>
    <t>PNC Financial Services Group Inc</t>
  </si>
  <si>
    <t>PNR</t>
  </si>
  <si>
    <t>Pentair plc. Ordinary Share</t>
  </si>
  <si>
    <t>PNW</t>
  </si>
  <si>
    <t>Pinnacle West Capital Corporation</t>
  </si>
  <si>
    <t>PPG</t>
  </si>
  <si>
    <t>PPG Industries, Inc.</t>
  </si>
  <si>
    <t>PPL</t>
  </si>
  <si>
    <t>PPL Corp</t>
  </si>
  <si>
    <t>PRGO</t>
  </si>
  <si>
    <t>Perrigo Company plc Ordinary Shares</t>
  </si>
  <si>
    <t>PRU</t>
  </si>
  <si>
    <t>Prudential Financial Inc</t>
  </si>
  <si>
    <t>PSA</t>
  </si>
  <si>
    <t>Public Storage</t>
  </si>
  <si>
    <t>PSX</t>
  </si>
  <si>
    <t>Phillips 66</t>
  </si>
  <si>
    <t>PVH</t>
  </si>
  <si>
    <t>PVH Corp</t>
  </si>
  <si>
    <t>PWR</t>
  </si>
  <si>
    <t>Quanta Services Inc</t>
  </si>
  <si>
    <t>PX</t>
  </si>
  <si>
    <t>Praxair, Inc.</t>
  </si>
  <si>
    <t>PXD</t>
  </si>
  <si>
    <t>Pioneer Natural Resources</t>
  </si>
  <si>
    <t>PYPL</t>
  </si>
  <si>
    <t>Paypal Holdings Inc</t>
  </si>
  <si>
    <t>QCOM</t>
  </si>
  <si>
    <t>QUALCOMM, Inc.</t>
  </si>
  <si>
    <t>QEP</t>
  </si>
  <si>
    <t>QEP Resources Inc</t>
  </si>
  <si>
    <t>QRVO</t>
  </si>
  <si>
    <t>Qorvo Inc</t>
  </si>
  <si>
    <t>R</t>
  </si>
  <si>
    <t>Ryder System, Inc.</t>
  </si>
  <si>
    <t>RAI</t>
  </si>
  <si>
    <t>Reynolds American, Inc.</t>
  </si>
  <si>
    <t>RAVN</t>
  </si>
  <si>
    <t>Raven Industries, Inc.</t>
  </si>
  <si>
    <t>RBC</t>
  </si>
  <si>
    <t>Regal Beloit Corp</t>
  </si>
  <si>
    <t>RDC</t>
  </si>
  <si>
    <t>Rowan Companies PLC</t>
  </si>
  <si>
    <t>REGN</t>
  </si>
  <si>
    <t>Regeneron Pharmaceuticals Inc</t>
  </si>
  <si>
    <t>RF</t>
  </si>
  <si>
    <t>Regions Financial Corp</t>
  </si>
  <si>
    <t>RHI</t>
  </si>
  <si>
    <t>Robert Half International Inc.</t>
  </si>
  <si>
    <t>RHT</t>
  </si>
  <si>
    <t>Red Hat Inc</t>
  </si>
  <si>
    <t>RIG</t>
  </si>
  <si>
    <t>Transocean LTD</t>
  </si>
  <si>
    <t>RL</t>
  </si>
  <si>
    <t>Ralph Lauren Corp</t>
  </si>
  <si>
    <t>ROK</t>
  </si>
  <si>
    <t>Rockwell Automation</t>
  </si>
  <si>
    <t>ROP</t>
  </si>
  <si>
    <t>Roper Technologies Inc</t>
  </si>
  <si>
    <t>ROST</t>
  </si>
  <si>
    <t>Ross Stores, Inc.</t>
  </si>
  <si>
    <t>RRC</t>
  </si>
  <si>
    <t>Range Resources Corp.</t>
  </si>
  <si>
    <t>RSG</t>
  </si>
  <si>
    <t>Republic Services, Inc.</t>
  </si>
  <si>
    <t>RTN</t>
  </si>
  <si>
    <t>Raytheon Company</t>
  </si>
  <si>
    <t>SAIA</t>
  </si>
  <si>
    <t>Saia Inc</t>
  </si>
  <si>
    <t>SAIC</t>
  </si>
  <si>
    <t>Science Applications International Corp</t>
  </si>
  <si>
    <t>SAM</t>
  </si>
  <si>
    <t>Boston Beer Company Inc</t>
  </si>
  <si>
    <t>SANM</t>
  </si>
  <si>
    <t>Sanmina Corp</t>
  </si>
  <si>
    <t>SBNY</t>
  </si>
  <si>
    <t>Signature Bank</t>
  </si>
  <si>
    <t>SBRA</t>
  </si>
  <si>
    <t>Sabra Health Care REIT Inc</t>
  </si>
  <si>
    <t>SBSI</t>
  </si>
  <si>
    <t>Southside Bancshares, Inc.</t>
  </si>
  <si>
    <t>SBUX</t>
  </si>
  <si>
    <t>Starbucks Corporation</t>
  </si>
  <si>
    <t>SCAI</t>
  </si>
  <si>
    <t>Surgical Care Affiliates Inc</t>
  </si>
  <si>
    <t>SCG</t>
  </si>
  <si>
    <t>SCANA Corporation</t>
  </si>
  <si>
    <t>SCHL</t>
  </si>
  <si>
    <t>Scholastic Corp</t>
  </si>
  <si>
    <t>SCHW</t>
  </si>
  <si>
    <t>Charles Schwab Corp</t>
  </si>
  <si>
    <t>SCI</t>
  </si>
  <si>
    <t>Service Corporation International</t>
  </si>
  <si>
    <t>SCLN</t>
  </si>
  <si>
    <t>SciClone Pharmaceuticals, Inc.</t>
  </si>
  <si>
    <t>SCSC</t>
  </si>
  <si>
    <t>ScanSource, Inc.</t>
  </si>
  <si>
    <t>SCSS</t>
  </si>
  <si>
    <t>Select Comfort Corp.</t>
  </si>
  <si>
    <t>SCVL</t>
  </si>
  <si>
    <t>Shoe Carnival, Inc.</t>
  </si>
  <si>
    <t>SE</t>
  </si>
  <si>
    <t>Spectra Energy Corp.</t>
  </si>
  <si>
    <t>SEE</t>
  </si>
  <si>
    <t>Sealed Air Corp</t>
  </si>
  <si>
    <t>SEIC</t>
  </si>
  <si>
    <t>SEI Investments Company</t>
  </si>
  <si>
    <t>SEM</t>
  </si>
  <si>
    <t>Select Medical Holdings Corporation</t>
  </si>
  <si>
    <t>SENEA</t>
  </si>
  <si>
    <t>Seneca Foods Corp</t>
  </si>
  <si>
    <t>Stifel Financial Corp</t>
  </si>
  <si>
    <t>SFBS</t>
  </si>
  <si>
    <t>ServisFirst Bancshares, Inc.</t>
  </si>
  <si>
    <t>SFNC</t>
  </si>
  <si>
    <t>Simmons First National Corporation</t>
  </si>
  <si>
    <t>SGMS</t>
  </si>
  <si>
    <t>Scientific Games Corp</t>
  </si>
  <si>
    <t>Casinos</t>
  </si>
  <si>
    <t>SHLM</t>
  </si>
  <si>
    <t>A Schulman Inc</t>
  </si>
  <si>
    <t>SHOO</t>
  </si>
  <si>
    <t>Steven Madden, Ltd.</t>
  </si>
  <si>
    <t>SHW</t>
  </si>
  <si>
    <t>Sherwin-Williams Co</t>
  </si>
  <si>
    <t>SIG</t>
  </si>
  <si>
    <t>Signet Jewelers Ltd.</t>
  </si>
  <si>
    <t>SIGI</t>
  </si>
  <si>
    <t>Selective Insurance Group</t>
  </si>
  <si>
    <t>SIVB</t>
  </si>
  <si>
    <t>SVB Financial Group</t>
  </si>
  <si>
    <t>SJI</t>
  </si>
  <si>
    <t>South Jersey Industries Inc</t>
  </si>
  <si>
    <t>SJM</t>
  </si>
  <si>
    <t>J M Smucker Co</t>
  </si>
  <si>
    <t>SKT</t>
  </si>
  <si>
    <t>Tanger Factory Outlet Centers Inc.</t>
  </si>
  <si>
    <t>SKYW</t>
  </si>
  <si>
    <t>SkyWest, Inc.</t>
  </si>
  <si>
    <t>SLAB</t>
  </si>
  <si>
    <t>Silicon Laboratories</t>
  </si>
  <si>
    <t>SLB</t>
  </si>
  <si>
    <t>Schlumberger Limited.</t>
  </si>
  <si>
    <t>SLCA</t>
  </si>
  <si>
    <t>U.S. Silica Holdings Inc</t>
  </si>
  <si>
    <t>SLG</t>
  </si>
  <si>
    <t>SL Green Realty Corp</t>
  </si>
  <si>
    <t>SLGN</t>
  </si>
  <si>
    <t>Silgan Holdings Inc.</t>
  </si>
  <si>
    <t>SLM</t>
  </si>
  <si>
    <t>SLM Corp</t>
  </si>
  <si>
    <t>SLW</t>
  </si>
  <si>
    <t>SM</t>
  </si>
  <si>
    <t>SM Energy Co</t>
  </si>
  <si>
    <t>SMCI</t>
  </si>
  <si>
    <t>Super Micro Computer, Inc.</t>
  </si>
  <si>
    <t>SMG</t>
  </si>
  <si>
    <t>Scotts Miracle-Gro Co</t>
  </si>
  <si>
    <t>SMP</t>
  </si>
  <si>
    <t>Standard Motor Products, Inc.</t>
  </si>
  <si>
    <t>SMRT</t>
  </si>
  <si>
    <t>Stein Mart, Inc.</t>
  </si>
  <si>
    <t>SMTC</t>
  </si>
  <si>
    <t>Semtech Corporation</t>
  </si>
  <si>
    <t>SNA</t>
  </si>
  <si>
    <t>Snap-on Incorporated</t>
  </si>
  <si>
    <t>SNCR</t>
  </si>
  <si>
    <t>Synchronoss Technologies, Inc.</t>
  </si>
  <si>
    <t>SNH</t>
  </si>
  <si>
    <t>Senior Housing Properties Trust</t>
  </si>
  <si>
    <t>SNI</t>
  </si>
  <si>
    <t>Scripps Networks Interactive, Inc.</t>
  </si>
  <si>
    <t>SNPS</t>
  </si>
  <si>
    <t>Synopsys, Inc.</t>
  </si>
  <si>
    <t>SNV</t>
  </si>
  <si>
    <t>Synovus Financial Corp.</t>
  </si>
  <si>
    <t>Southern Co</t>
  </si>
  <si>
    <t>SON</t>
  </si>
  <si>
    <t>Sonoco Products Co</t>
  </si>
  <si>
    <t>SONC</t>
  </si>
  <si>
    <t>Sonic Corporation</t>
  </si>
  <si>
    <t>SPG</t>
  </si>
  <si>
    <t>Simon Property Group Inc</t>
  </si>
  <si>
    <t>SPGI</t>
  </si>
  <si>
    <t>S&amp;P Global Inc</t>
  </si>
  <si>
    <t>SPH</t>
  </si>
  <si>
    <t>Suburban Propane Partners LP</t>
  </si>
  <si>
    <t>SPLS</t>
  </si>
  <si>
    <t>Staples, Inc.</t>
  </si>
  <si>
    <t>SPN</t>
  </si>
  <si>
    <t>Superior Energy Services, Inc.</t>
  </si>
  <si>
    <t>SPOK</t>
  </si>
  <si>
    <t>Spok Holdings, Inc.</t>
  </si>
  <si>
    <t>SPPI</t>
  </si>
  <si>
    <t>Spectrum Pharmaceuticals, Inc.</t>
  </si>
  <si>
    <t>SPSC</t>
  </si>
  <si>
    <t>SPS Commerce, Inc.</t>
  </si>
  <si>
    <t>SPTN</t>
  </si>
  <si>
    <t>SpartanNash Co</t>
  </si>
  <si>
    <t>SPXC</t>
  </si>
  <si>
    <t>SPX Corporation</t>
  </si>
  <si>
    <t>SR</t>
  </si>
  <si>
    <t>Spire Inc</t>
  </si>
  <si>
    <t>SRCL</t>
  </si>
  <si>
    <t>Stericycle Inc</t>
  </si>
  <si>
    <t>SRDX</t>
  </si>
  <si>
    <t>SurModics, Inc.</t>
  </si>
  <si>
    <t>SRE</t>
  </si>
  <si>
    <t>Sempra Energy</t>
  </si>
  <si>
    <t>SSD</t>
  </si>
  <si>
    <t>Simpson Manufacturing Co, Inc.</t>
  </si>
  <si>
    <t>SSI</t>
  </si>
  <si>
    <t>Stage Stores Inc</t>
  </si>
  <si>
    <t>SSP</t>
  </si>
  <si>
    <t>E. W. Scripps Co</t>
  </si>
  <si>
    <t>SSTK</t>
  </si>
  <si>
    <t>Shutterstock Inc</t>
  </si>
  <si>
    <t>STBA</t>
  </si>
  <si>
    <t>S &amp; T Bancorp Inc</t>
  </si>
  <si>
    <t>STC</t>
  </si>
  <si>
    <t>Stewart Information Services Corp</t>
  </si>
  <si>
    <t>STE</t>
  </si>
  <si>
    <t>Steris PLC</t>
  </si>
  <si>
    <t>STI</t>
  </si>
  <si>
    <t>SunTrust Banks, Inc.</t>
  </si>
  <si>
    <t>STL</t>
  </si>
  <si>
    <t>Sterling Bancorp</t>
  </si>
  <si>
    <t>STLD</t>
  </si>
  <si>
    <t>Steel Dynamics, Inc.</t>
  </si>
  <si>
    <t>STMP</t>
  </si>
  <si>
    <t>Stamps.com Inc.</t>
  </si>
  <si>
    <t>STRA</t>
  </si>
  <si>
    <t>Strayer Education Inc</t>
  </si>
  <si>
    <t>STT</t>
  </si>
  <si>
    <t>State Street Corp</t>
  </si>
  <si>
    <t>STWD</t>
  </si>
  <si>
    <t>Starwood Property Trust, Inc.</t>
  </si>
  <si>
    <t>STX</t>
  </si>
  <si>
    <t>Seagate Technology PLC</t>
  </si>
  <si>
    <t>STZ</t>
  </si>
  <si>
    <t>Constellation Brands, Inc.</t>
  </si>
  <si>
    <t>SUP</t>
  </si>
  <si>
    <t>Superior Industries International Inc</t>
  </si>
  <si>
    <t>SUPN</t>
  </si>
  <si>
    <t>Supernus Pharmaceuticals Inc</t>
  </si>
  <si>
    <t>SVU</t>
  </si>
  <si>
    <t>SUPERVALU INC.</t>
  </si>
  <si>
    <t>SWK</t>
  </si>
  <si>
    <t>Stanley Black &amp; Decker, Inc.</t>
  </si>
  <si>
    <t>SWKS</t>
  </si>
  <si>
    <t>Skyworks Solutions Inc</t>
  </si>
  <si>
    <t>SWM</t>
  </si>
  <si>
    <t>Schweitzer-Mauduit International, Inc.</t>
  </si>
  <si>
    <t>SWN</t>
  </si>
  <si>
    <t>Southwestern Energy Company</t>
  </si>
  <si>
    <t>SXC</t>
  </si>
  <si>
    <t>SunCoke Energy Inc</t>
  </si>
  <si>
    <t>SXI</t>
  </si>
  <si>
    <t>Standex Int'l Corp.</t>
  </si>
  <si>
    <t>SXT</t>
  </si>
  <si>
    <t>Sensient Technologies Corporation</t>
  </si>
  <si>
    <t>SYF</t>
  </si>
  <si>
    <t>Synchrony Financial</t>
  </si>
  <si>
    <t>SYK</t>
  </si>
  <si>
    <t>Stryker Corporation</t>
  </si>
  <si>
    <t>SYKE</t>
  </si>
  <si>
    <t>Sykes Enterprises, Incorporated</t>
  </si>
  <si>
    <t>SYMC</t>
  </si>
  <si>
    <t>Symantec Corporation</t>
  </si>
  <si>
    <t>SYY</t>
  </si>
  <si>
    <t>SYSCO Corporation</t>
  </si>
  <si>
    <t>T</t>
  </si>
  <si>
    <t>AT&amp;T Inc.</t>
  </si>
  <si>
    <t>TAP</t>
  </si>
  <si>
    <t>Molson Coors Brewing Co</t>
  </si>
  <si>
    <t>TDC</t>
  </si>
  <si>
    <t>Teradata Corporation</t>
  </si>
  <si>
    <t>TDG</t>
  </si>
  <si>
    <t>TransDigm Group Incorporated</t>
  </si>
  <si>
    <t>TDW</t>
  </si>
  <si>
    <t>Tidewater Inc.</t>
  </si>
  <si>
    <t>TEL</t>
  </si>
  <si>
    <t>TE Connectivity Ltd</t>
  </si>
  <si>
    <t>TGNA</t>
  </si>
  <si>
    <t>Tegna Inc</t>
  </si>
  <si>
    <t>TGT</t>
  </si>
  <si>
    <t>Target Corporation</t>
  </si>
  <si>
    <t>THC</t>
  </si>
  <si>
    <t>Tenet Healthcare Corp</t>
  </si>
  <si>
    <t>TIF</t>
  </si>
  <si>
    <t>Tiffany &amp; Co.</t>
  </si>
  <si>
    <t>TJX</t>
  </si>
  <si>
    <t>TJX Companies Inc</t>
  </si>
  <si>
    <t>TMK</t>
  </si>
  <si>
    <t>Torchmark Corporation</t>
  </si>
  <si>
    <t>TMO</t>
  </si>
  <si>
    <t>Thermo Fisher Scientific Inc.</t>
  </si>
  <si>
    <t>TRIP</t>
  </si>
  <si>
    <t>Tripadvisor Inc</t>
  </si>
  <si>
    <t>TROW</t>
  </si>
  <si>
    <t>T. Rowe Price Group Inc</t>
  </si>
  <si>
    <t>TRV</t>
  </si>
  <si>
    <t>Travelers Companies Inc</t>
  </si>
  <si>
    <t>TSCO</t>
  </si>
  <si>
    <t>Tractor Supply Company</t>
  </si>
  <si>
    <t>TSE:ARE</t>
  </si>
  <si>
    <t>Aecon Group Inc</t>
  </si>
  <si>
    <t>TSE:CEU</t>
  </si>
  <si>
    <t>Canadian Energy Services &amp; Technlgy Corp</t>
  </si>
  <si>
    <t>TSE:CFP</t>
  </si>
  <si>
    <t>Canfor Corporation</t>
  </si>
  <si>
    <t>TSE:CG</t>
  </si>
  <si>
    <t>Centerra Gold Inc.</t>
  </si>
  <si>
    <t>TSE:CGX</t>
  </si>
  <si>
    <t>Cineplex Inc</t>
  </si>
  <si>
    <t>TSE:CHE.UN</t>
  </si>
  <si>
    <t>Chemtrade Logistics Income Fund</t>
  </si>
  <si>
    <t>TSE:CIX</t>
  </si>
  <si>
    <t>CI Financial Corp</t>
  </si>
  <si>
    <t>TSE:CJR.B</t>
  </si>
  <si>
    <t>Corus Entertainment Inc.</t>
  </si>
  <si>
    <t>TSE:CLS</t>
  </si>
  <si>
    <t>Celestica Inc</t>
  </si>
  <si>
    <t>TSE:CM</t>
  </si>
  <si>
    <t>Canadian Imperial Bank of Commerce</t>
  </si>
  <si>
    <t>TSE:CNQ</t>
  </si>
  <si>
    <t>Canadian Natural Resources Limited</t>
  </si>
  <si>
    <t>TSE:CNR</t>
  </si>
  <si>
    <t>Canadian National Railway Company</t>
  </si>
  <si>
    <t>TSE:CP</t>
  </si>
  <si>
    <t>Canadian Pacific Railway Limited</t>
  </si>
  <si>
    <t>TSE:CPG</t>
  </si>
  <si>
    <t>Crescent Point Energy Corp</t>
  </si>
  <si>
    <t>TSE:CPX</t>
  </si>
  <si>
    <t>Capital Power Corp</t>
  </si>
  <si>
    <t>TSE:CR</t>
  </si>
  <si>
    <t>Crew Energy Inc</t>
  </si>
  <si>
    <t>TSE:CRR.UN</t>
  </si>
  <si>
    <t>Crombie Real Estate Investment Trust</t>
  </si>
  <si>
    <t>TSE:CSH.UN</t>
  </si>
  <si>
    <t>Chartwell Retirement Residences</t>
  </si>
  <si>
    <t>TSE:CSU</t>
  </si>
  <si>
    <t>Constellation Software Inc.</t>
  </si>
  <si>
    <t>TSE:CTC.A</t>
  </si>
  <si>
    <t>Canadian Tire Corporation Limited</t>
  </si>
  <si>
    <t>TSE:CU</t>
  </si>
  <si>
    <t>Canadian Utilities Limited</t>
  </si>
  <si>
    <t>TSE:CUF.UN</t>
  </si>
  <si>
    <t>Cominar REIT</t>
  </si>
  <si>
    <t>TSE:CVE</t>
  </si>
  <si>
    <t>Cenovus Energy Inc</t>
  </si>
  <si>
    <t>TSE:IGM</t>
  </si>
  <si>
    <t>IGM Financial Inc.</t>
  </si>
  <si>
    <t>TSE:IMG</t>
  </si>
  <si>
    <t>IAMGOLD Corp</t>
  </si>
  <si>
    <t>TSE:INE</t>
  </si>
  <si>
    <t>Innergex Renewable Energy Inc</t>
  </si>
  <si>
    <t>TSE:IPL</t>
  </si>
  <si>
    <t>Inter Pipeline Ltd</t>
  </si>
  <si>
    <t>TSE:ITP</t>
  </si>
  <si>
    <t>Intertape Polymer Group</t>
  </si>
  <si>
    <t>TSE:IVN</t>
  </si>
  <si>
    <t>Ivanhoe Mines Ltd</t>
  </si>
  <si>
    <t>TSE:JE</t>
  </si>
  <si>
    <t>Just Energy Group Inc</t>
  </si>
  <si>
    <t>TSE:KDX</t>
  </si>
  <si>
    <t>Klondex Mines Ltd</t>
  </si>
  <si>
    <t>TSE:KEL</t>
  </si>
  <si>
    <t>Kelt Exploration Ltd</t>
  </si>
  <si>
    <t>TSE:KL</t>
  </si>
  <si>
    <t>KIRKLAND LAKE GOLD LTD</t>
  </si>
  <si>
    <t>TSE:KXS</t>
  </si>
  <si>
    <t>Kinaxis Inc</t>
  </si>
  <si>
    <t>TSE:LIF</t>
  </si>
  <si>
    <t>LABRADOR IRON ORE ROYALTY CORPORATION</t>
  </si>
  <si>
    <t>TSE:SAP</t>
  </si>
  <si>
    <t>Saputo Inc.</t>
  </si>
  <si>
    <t>TSE:SCL</t>
  </si>
  <si>
    <t>Shawcor Ltd</t>
  </si>
  <si>
    <t>TSE:SES</t>
  </si>
  <si>
    <t>Secure Energy Services Inc</t>
  </si>
  <si>
    <t>TSE:SGY</t>
  </si>
  <si>
    <t>Surge Energy Inc</t>
  </si>
  <si>
    <t>TSE:SJ</t>
  </si>
  <si>
    <t>Stella-Jones Inc</t>
  </si>
  <si>
    <t>TSE:SJR.B</t>
  </si>
  <si>
    <t>Shaw Communications Inc</t>
  </si>
  <si>
    <t>TSE:SLF</t>
  </si>
  <si>
    <t>Sun Life Financial Inc</t>
  </si>
  <si>
    <t>TSE:SMF</t>
  </si>
  <si>
    <t>Semafo Inc.</t>
  </si>
  <si>
    <t>TSE:SNC</t>
  </si>
  <si>
    <t>Snc-Lavalin Group Inc</t>
  </si>
  <si>
    <t>TSE:SPB</t>
  </si>
  <si>
    <t>Superior Plus Corp.</t>
  </si>
  <si>
    <t>TSE:SPE</t>
  </si>
  <si>
    <t>Spartan Energy Corp</t>
  </si>
  <si>
    <t>TSE:SRU.UN</t>
  </si>
  <si>
    <t>Smart REIT</t>
  </si>
  <si>
    <t>TSE:SSL</t>
  </si>
  <si>
    <t>Sandstorm Gold Ltd</t>
  </si>
  <si>
    <t>TSE:SSO</t>
  </si>
  <si>
    <t>Silver Standard Resources Inc.</t>
  </si>
  <si>
    <t>TSE:STN</t>
  </si>
  <si>
    <t>Stantec Inc.</t>
  </si>
  <si>
    <t>TSE:SU</t>
  </si>
  <si>
    <t>Suncor Energy Inc.</t>
  </si>
  <si>
    <t>TSE:SW</t>
  </si>
  <si>
    <t>Sierra Wireless, Inc.</t>
  </si>
  <si>
    <t>TSN</t>
  </si>
  <si>
    <t>Tyson Foods, Inc.</t>
  </si>
  <si>
    <t>TSO</t>
  </si>
  <si>
    <t>Tesoro Corporation</t>
  </si>
  <si>
    <t>TSS</t>
  </si>
  <si>
    <t>Total System Services, Inc.</t>
  </si>
  <si>
    <t>TWX</t>
  </si>
  <si>
    <t>Time Warner Inc</t>
  </si>
  <si>
    <t>TXN</t>
  </si>
  <si>
    <t>Texas Instruments Incorporated</t>
  </si>
  <si>
    <t>TXT</t>
  </si>
  <si>
    <t>Textron Inc.</t>
  </si>
  <si>
    <t>UA</t>
  </si>
  <si>
    <t>Under Armour Inc</t>
  </si>
  <si>
    <t>UAA</t>
  </si>
  <si>
    <t>UDR</t>
  </si>
  <si>
    <t>UDR, Inc.</t>
  </si>
  <si>
    <t>UHS</t>
  </si>
  <si>
    <t>Universal Health Services, Inc.</t>
  </si>
  <si>
    <t>ULTA</t>
  </si>
  <si>
    <t>Ulta Beauty Inc</t>
  </si>
  <si>
    <t>UNH</t>
  </si>
  <si>
    <t>UnitedHealth Group Inc</t>
  </si>
  <si>
    <t>UNIT</t>
  </si>
  <si>
    <t>Uniti Group Inc</t>
  </si>
  <si>
    <t>UNM</t>
  </si>
  <si>
    <t>Unum Group</t>
  </si>
  <si>
    <t>UNP</t>
  </si>
  <si>
    <t>Union Pacific Corporation</t>
  </si>
  <si>
    <t>UPS</t>
  </si>
  <si>
    <t>United Parcel Service, Inc.</t>
  </si>
  <si>
    <t>URBN</t>
  </si>
  <si>
    <t>Urban Outfitters, Inc.</t>
  </si>
  <si>
    <t>URI</t>
  </si>
  <si>
    <t>United Rentals, Inc.</t>
  </si>
  <si>
    <t>USB</t>
  </si>
  <si>
    <t>U.S. Bancorp</t>
  </si>
  <si>
    <t>UTX</t>
  </si>
  <si>
    <t>United Technologies Corporation</t>
  </si>
  <si>
    <t>V</t>
  </si>
  <si>
    <t>Visa Inc</t>
  </si>
  <si>
    <t>VAR</t>
  </si>
  <si>
    <t>Varian Medical Systems, Inc.</t>
  </si>
  <si>
    <t>VFC</t>
  </si>
  <si>
    <t>VF Corp</t>
  </si>
  <si>
    <t>VIAB</t>
  </si>
  <si>
    <t>Viacom, Inc.</t>
  </si>
  <si>
    <t>VLO</t>
  </si>
  <si>
    <t>Valero Energy Corporation</t>
  </si>
  <si>
    <t>VMC</t>
  </si>
  <si>
    <t>Vulcan Materials Company</t>
  </si>
  <si>
    <t>VNO</t>
  </si>
  <si>
    <t>Vornado Realty Trust</t>
  </si>
  <si>
    <t>VRSK</t>
  </si>
  <si>
    <t>Verisk Analytics, Inc.</t>
  </si>
  <si>
    <t>VRSN</t>
  </si>
  <si>
    <t>Verisign, Inc.</t>
  </si>
  <si>
    <t>VRTX</t>
  </si>
  <si>
    <t>Vertex Pharmaceuticals Incorporated</t>
  </si>
  <si>
    <t>VTR</t>
  </si>
  <si>
    <t>Ventas, Inc.</t>
  </si>
  <si>
    <t>VZ</t>
  </si>
  <si>
    <t>Verizon Communications Inc.</t>
  </si>
  <si>
    <t>WAT</t>
  </si>
  <si>
    <t>Waters Corporation</t>
  </si>
  <si>
    <t>WBA</t>
  </si>
  <si>
    <t>Walgreens Boots Alliance Inc</t>
  </si>
  <si>
    <t>WDC</t>
  </si>
  <si>
    <t>Western Digital Corp</t>
  </si>
  <si>
    <t>WEC</t>
  </si>
  <si>
    <t>WEC Energy Group Inc</t>
  </si>
  <si>
    <t>WFC</t>
  </si>
  <si>
    <t>Wells Fargo &amp; Co</t>
  </si>
  <si>
    <t>WFM</t>
  </si>
  <si>
    <t>Whole Foods Market, Inc.</t>
  </si>
  <si>
    <t>WHR</t>
  </si>
  <si>
    <t>Whirlpool Corporation</t>
  </si>
  <si>
    <t>Household Appliances</t>
  </si>
  <si>
    <t>WIN</t>
  </si>
  <si>
    <t>Windstream Holdings, Inc.</t>
  </si>
  <si>
    <t>WM</t>
  </si>
  <si>
    <t>Waste Management, Inc.</t>
  </si>
  <si>
    <t>WMB</t>
  </si>
  <si>
    <t>Williams Companies Inc</t>
  </si>
  <si>
    <t>WMT</t>
  </si>
  <si>
    <t>Wal-Mart Stores Inc</t>
  </si>
  <si>
    <t>WNR</t>
  </si>
  <si>
    <t>Western Refining, Inc.</t>
  </si>
  <si>
    <t>WPX</t>
  </si>
  <si>
    <t>WPX Energy Inc</t>
  </si>
  <si>
    <t>WR</t>
  </si>
  <si>
    <t>Westar Energy Inc</t>
  </si>
  <si>
    <t>WRK</t>
  </si>
  <si>
    <t>WestRock Co</t>
  </si>
  <si>
    <t>WU</t>
  </si>
  <si>
    <t>The Western Union Company</t>
  </si>
  <si>
    <t>WWW</t>
  </si>
  <si>
    <t>Wolverine World Wide, Inc.</t>
  </si>
  <si>
    <t>WY</t>
  </si>
  <si>
    <t>Weyerhaeuser Co</t>
  </si>
  <si>
    <t>WYN</t>
  </si>
  <si>
    <t>Wyndham Worldwide Corporation</t>
  </si>
  <si>
    <t>WYNN</t>
  </si>
  <si>
    <t>Wynn Resorts, Limited</t>
  </si>
  <si>
    <t>X</t>
  </si>
  <si>
    <t>United States Steel Corporation</t>
  </si>
  <si>
    <t>XEL</t>
  </si>
  <si>
    <t>Xcel Energy Inc</t>
  </si>
  <si>
    <t>XL</t>
  </si>
  <si>
    <t>XL Group Ltd.</t>
  </si>
  <si>
    <t>XLNX</t>
  </si>
  <si>
    <t>Xilinx, Inc.</t>
  </si>
  <si>
    <t>XOM</t>
  </si>
  <si>
    <t>Exxon Mobil Corporation</t>
  </si>
  <si>
    <t>XRAY</t>
  </si>
  <si>
    <t>DENTSPLY SIRONA Inc</t>
  </si>
  <si>
    <t>XRX</t>
  </si>
  <si>
    <t>Xerox Corp</t>
  </si>
  <si>
    <t>XYL</t>
  </si>
  <si>
    <t>Xylem Inc</t>
  </si>
  <si>
    <t>YHOO</t>
  </si>
  <si>
    <t>Yahoo! Inc.</t>
  </si>
  <si>
    <t>YUM</t>
  </si>
  <si>
    <t>Yum! Brands, Inc.</t>
  </si>
  <si>
    <t>ZBH</t>
  </si>
  <si>
    <t>Zimmer Biomet Holdings Inc</t>
  </si>
  <si>
    <t>ZION</t>
  </si>
  <si>
    <t>Zions Bancorp</t>
  </si>
  <si>
    <t>ZTS</t>
  </si>
  <si>
    <t>Divisor</t>
  </si>
  <si>
    <t>ARNC</t>
  </si>
  <si>
    <t>ATVI</t>
  </si>
  <si>
    <t>BF-B</t>
  </si>
  <si>
    <t>BRK-B</t>
  </si>
  <si>
    <t>FOX</t>
  </si>
  <si>
    <t>NRG</t>
  </si>
  <si>
    <t>RCL</t>
  </si>
  <si>
    <t>UAL</t>
  </si>
  <si>
    <t>WLTW</t>
  </si>
  <si>
    <t>XEC</t>
  </si>
  <si>
    <t>Valuation Calculator</t>
  </si>
  <si>
    <t>Calculator Expires:</t>
  </si>
  <si>
    <t>Today's Date:</t>
  </si>
  <si>
    <t>Input your data here:</t>
  </si>
  <si>
    <t>Basic Information</t>
  </si>
  <si>
    <t>Company Name</t>
  </si>
  <si>
    <t>Balance Sheet</t>
  </si>
  <si>
    <t>Multiplier</t>
  </si>
  <si>
    <t>Note: If the balance sheet figures are listed as "in thousands," put 1000 here; if "in millions," put 1000000.</t>
  </si>
  <si>
    <t>Is this a Financial Company?</t>
  </si>
  <si>
    <t>No</t>
  </si>
  <si>
    <t>From the balance sheet</t>
  </si>
  <si>
    <t>Actual figure</t>
  </si>
  <si>
    <t>Total Current Assets</t>
  </si>
  <si>
    <t>Total Current Liabilities</t>
  </si>
  <si>
    <t>Long-Term Debt</t>
  </si>
  <si>
    <t>Total Assets</t>
  </si>
  <si>
    <t>Intangible Assets</t>
  </si>
  <si>
    <t>Total Liabilities</t>
  </si>
  <si>
    <t>Shares Outstanding (Diluted Average)</t>
  </si>
  <si>
    <t>Earnings Data</t>
  </si>
  <si>
    <t>Current Year Estimate</t>
  </si>
  <si>
    <t>1 Year Prior</t>
  </si>
  <si>
    <t>2 Years Prior</t>
  </si>
  <si>
    <t>3 Years Prior</t>
  </si>
  <si>
    <t>4 Years Prior</t>
  </si>
  <si>
    <t>5 Years Prior</t>
  </si>
  <si>
    <t>6 Years Prior</t>
  </si>
  <si>
    <t>7 Years Prior</t>
  </si>
  <si>
    <t>8 Years Prior</t>
  </si>
  <si>
    <t>9 Years Prior</t>
  </si>
  <si>
    <t>10 Years Prior</t>
  </si>
  <si>
    <t>Diluted EPS</t>
  </si>
  <si>
    <t>EPSmg</t>
  </si>
  <si>
    <t>Positive?</t>
  </si>
  <si>
    <t>Number of Positive Earnings Years in last 10:</t>
  </si>
  <si>
    <t>Number of Positive Earnings Years in last 5:</t>
  </si>
  <si>
    <t>Dividend Data</t>
  </si>
  <si>
    <t>Total Dividend Paid</t>
  </si>
  <si>
    <t>Paid Dividend?</t>
  </si>
  <si>
    <t>Number of Years Paying Dividend in last 10:</t>
  </si>
  <si>
    <t>Stage 1: Is this company suitable for the Defensive Investor or the Enterprising Investor?</t>
  </si>
  <si>
    <t>1. Adequate Size of the Enterprise</t>
  </si>
  <si>
    <t>Market Cap &gt; $2Bil</t>
  </si>
  <si>
    <t>2. Sufficiently Strong Financial Condition</t>
  </si>
  <si>
    <t>Current Ratio &gt; 2</t>
  </si>
  <si>
    <t>3. Earnings Stability</t>
  </si>
  <si>
    <t>Positive EPS for 10 years prior</t>
  </si>
  <si>
    <t>4. Dividend Record</t>
  </si>
  <si>
    <t>Dividend Payments for 10 years prior</t>
  </si>
  <si>
    <t>5. Earnings Growth</t>
  </si>
  <si>
    <t>Increase of 33% in EPS in past 10 years using 3 year averages at beginning and end</t>
  </si>
  <si>
    <t>6. Moderate PEmg Ratio</t>
  </si>
  <si>
    <t>PEmg &lt; 20</t>
  </si>
  <si>
    <t>7. Moderate Price to Assets</t>
  </si>
  <si>
    <t>PB Ratio &lt; 2.5 OR PB*PEmg &lt; 50</t>
  </si>
  <si>
    <t>Score</t>
  </si>
  <si>
    <t>Suitable for the Defensive Investor?</t>
  </si>
  <si>
    <t>1. Sufficiently Strong Financial Condition</t>
  </si>
  <si>
    <t>Current Ratio &gt; 1.5</t>
  </si>
  <si>
    <t>Debt to NCA &lt; 1.1</t>
  </si>
  <si>
    <t>Positive EPS for 5 years prior</t>
  </si>
  <si>
    <t>Currently Pays Dividend</t>
  </si>
  <si>
    <t>EPSmg greater than 5 years ago</t>
  </si>
  <si>
    <t>Suitable for the Enterprising Investor?</t>
  </si>
  <si>
    <t>Stage 2: Determination of Intrinsic Value</t>
  </si>
  <si>
    <t>MG Growth Estimate</t>
  </si>
  <si>
    <t>Opinion</t>
  </si>
  <si>
    <t>MG Value based on 3% Growth</t>
  </si>
  <si>
    <t>MG Value based on 0% Growth</t>
  </si>
  <si>
    <t>Market Implied Growth Rate</t>
  </si>
  <si>
    <t>% of Intrinsic Value</t>
  </si>
  <si>
    <t>Stage 3: Information for Further Research</t>
  </si>
  <si>
    <t>Net Current Asset Value (NCAV)</t>
  </si>
  <si>
    <t>PEmg</t>
  </si>
  <si>
    <t>PB Ratio</t>
  </si>
  <si>
    <t>Dividend Yield</t>
  </si>
  <si>
    <t>Yes</t>
  </si>
  <si>
    <t>EPSgrowth</t>
  </si>
  <si>
    <t>Current EPSmg</t>
  </si>
  <si>
    <t>5 years prior EPSmg</t>
  </si>
  <si>
    <t>Total Growth</t>
  </si>
  <si>
    <t>Average Growth</t>
  </si>
  <si>
    <t>Safety Margin 0.75</t>
  </si>
  <si>
    <t>Growth Estimate</t>
  </si>
  <si>
    <t>CY</t>
  </si>
  <si>
    <t>Cypress Semiconductor Corporation</t>
  </si>
  <si>
    <t>LOCO</t>
  </si>
  <si>
    <t>El Pollo LoCo Holdings Inc</t>
  </si>
  <si>
    <t>Axon Enterprise Inc</t>
  </si>
  <si>
    <t>TSE:TECK.B</t>
  </si>
  <si>
    <t>Teck Resources Ltd</t>
  </si>
  <si>
    <t>AAXN</t>
  </si>
  <si>
    <t>CYH</t>
  </si>
  <si>
    <t>Community Health Systems</t>
  </si>
  <si>
    <t>LOGM</t>
  </si>
  <si>
    <t>LogMeIn Inc</t>
  </si>
  <si>
    <t>LPNT</t>
  </si>
  <si>
    <t>LifePoint Health Inc</t>
  </si>
  <si>
    <t>LPSN</t>
  </si>
  <si>
    <t>LivePerson, Inc.</t>
  </si>
  <si>
    <t>LPT</t>
  </si>
  <si>
    <t>Liberty Property Trust</t>
  </si>
  <si>
    <t>LPX</t>
  </si>
  <si>
    <t>Louisiana-Pacific Corporation</t>
  </si>
  <si>
    <t>TCO</t>
  </si>
  <si>
    <t>Taubman Centers, Inc.</t>
  </si>
  <si>
    <t>TSE:D.UN</t>
  </si>
  <si>
    <t>Dream Office Real Estate Investment Trst</t>
  </si>
  <si>
    <t>TSE:TCL.A</t>
  </si>
  <si>
    <t>Transcontinental Inc.</t>
  </si>
  <si>
    <t>TSE:TCN</t>
  </si>
  <si>
    <t>Tricon Capital Group Inc</t>
  </si>
  <si>
    <t>TSE:TD</t>
  </si>
  <si>
    <t>Toronto-Dominion Bank</t>
  </si>
  <si>
    <t>Dominion Energy Inc</t>
  </si>
  <si>
    <t>DAKT</t>
  </si>
  <si>
    <t>Daktronics, Inc.</t>
  </si>
  <si>
    <t>HCA Healthcare Inc</t>
  </si>
  <si>
    <t>LQDT</t>
  </si>
  <si>
    <t>Liquidity Services, Inc.</t>
  </si>
  <si>
    <t>SWISS LIFE HLDG SF 5,10</t>
  </si>
  <si>
    <t>TCF</t>
  </si>
  <si>
    <t>TDS</t>
  </si>
  <si>
    <t>Telephone &amp; Data Systems, Inc.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</si>
</sst>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6">
    <numFmt numFmtId="6" formatCode="&quot;$&quot;#,##0_);[Red]\(&quot;$&quot;#,##0\)"/>
    <numFmt numFmtId="8" formatCode="&quot;$&quot;#,##0.00_);[Red]\(&quot;$&quot;#,##0.00\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000_);_(* \(#,##0.000000\);_(* &quot;-&quot;??_);_(@_)"/>
    <numFmt numFmtId="165" formatCode="0.0%"/>
  </numFmts>
  <fonts count="19" x14ac:knownFonts="1">
    <font>
      <sz val="11"/>
      <color indexed="8"/>
      <name val="Calibri"/>
      <family val="2"/>
    </font>
    <font>
      <b/>
      <sz val="10"/>
      <color indexed="8"/>
      <name val="Arial"/>
      <family val="2"/>
    </font>
    <font>
      <b/>
      <sz val="11"/>
      <color indexed="8"/>
      <name val="Calibri"/>
      <family val="2"/>
    </font>
    <font>
      <u/>
      <sz val="11"/>
      <color indexed="12"/>
      <name val="Calibri"/>
      <family val="2"/>
    </font>
    <font>
      <sz val="11"/>
      <color indexed="8"/>
      <name val="Calibri"/>
      <family val="2"/>
    </font>
    <font>
      <sz val="48"/>
      <color indexed="8"/>
      <name val="Calibri"/>
      <family val="2"/>
    </font>
    <font>
      <sz val="18"/>
      <color indexed="8"/>
      <name val="Calibri"/>
      <family val="2"/>
    </font>
    <font>
      <sz val="24"/>
      <color indexed="8"/>
      <name val="Calibri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b/>
      <sz val="11"/>
      <color indexed="8"/>
      <name val="Calibri"/>
      <family val="2"/>
      <scheme val="minor"/>
    </font>
    <font>
      <i/>
      <sz val="11"/>
      <color indexed="8"/>
      <name val="Calibri"/>
      <family val="2"/>
      <scheme val="minor"/>
    </font>
    <font>
      <sz val="18"/>
      <color rgb="FFFF0000"/>
      <name val="Calibri"/>
      <family val="2"/>
    </font>
    <font>
      <sz val="12.1"/>
      <color rgb="FF000000"/>
      <name val="Verdana"/>
      <family val="2"/>
    </font>
    <font>
      <sz val="10"/>
      <color indexed="8"/>
      <name val="Calibri"/>
      <family val="2"/>
    </font>
    <font>
      <u/>
      <sz val="10"/>
      <color indexed="12"/>
      <name val="Calibri"/>
      <family val="2"/>
    </font>
    <font>
      <sz val="10"/>
      <color rgb="FF000000"/>
      <name val="Verdana"/>
      <family val="2"/>
    </font>
    <font>
      <sz val="11"/>
      <color rgb="FF000000"/>
      <name val="Verdana"/>
      <family val="2"/>
    </font>
    <font>
      <sz val="10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rgb="FFFFFFFF"/>
        <bgColor indexed="64"/>
      </patternFill>
    </fill>
  </fills>
  <borders count="25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5">
    <xf numFmtId="0" fontId="0" fillId="0" borderId="0"/>
    <xf numFmtId="0" fontId="3" fillId="0" borderId="0" applyNumberFormat="0" applyFill="0" applyBorder="0" applyAlignment="0" applyProtection="0"/>
    <xf numFmtId="43" fontId="4" fillId="0" borderId="0" applyFont="0" applyFill="0" applyBorder="0" applyAlignment="0" applyProtection="0"/>
    <xf numFmtId="44" fontId="4" fillId="0" borderId="0" applyFont="0" applyFill="0" applyBorder="0" applyAlignment="0" applyProtection="0"/>
    <xf numFmtId="9" fontId="4" fillId="0" borderId="0" applyFont="0" applyFill="0" applyBorder="0" applyAlignment="0" applyProtection="0"/>
  </cellStyleXfs>
  <cellXfs count="144">
    <xf numFmtId="0" fontId="0" fillId="0" borderId="0" xfId="0"/>
    <xf numFmtId="0" fontId="0" fillId="0" borderId="0" xfId="0" applyBorder="1"/>
    <xf numFmtId="0" fontId="2" fillId="0" borderId="0" xfId="0" applyFont="1"/>
    <xf numFmtId="8" fontId="0" fillId="0" borderId="0" xfId="0" applyNumberFormat="1"/>
    <xf numFmtId="2" fontId="0" fillId="0" borderId="0" xfId="0" applyNumberFormat="1"/>
    <xf numFmtId="10" fontId="0" fillId="0" borderId="0" xfId="4" applyNumberFormat="1" applyFont="1"/>
    <xf numFmtId="0" fontId="0" fillId="0" borderId="4" xfId="0" applyBorder="1"/>
    <xf numFmtId="0" fontId="0" fillId="0" borderId="5" xfId="0" applyBorder="1"/>
    <xf numFmtId="2" fontId="0" fillId="0" borderId="0" xfId="0" applyNumberFormat="1" applyBorder="1"/>
    <xf numFmtId="10" fontId="0" fillId="0" borderId="0" xfId="4" applyNumberFormat="1" applyFont="1" applyBorder="1"/>
    <xf numFmtId="0" fontId="0" fillId="0" borderId="6" xfId="0" applyBorder="1"/>
    <xf numFmtId="0" fontId="0" fillId="0" borderId="7" xfId="0" applyBorder="1"/>
    <xf numFmtId="0" fontId="0" fillId="0" borderId="8" xfId="0" applyBorder="1"/>
    <xf numFmtId="44" fontId="0" fillId="0" borderId="0" xfId="3" applyFont="1"/>
    <xf numFmtId="0" fontId="8" fillId="0" borderId="9" xfId="0" applyFont="1" applyBorder="1" applyAlignment="1">
      <alignment wrapText="1"/>
    </xf>
    <xf numFmtId="0" fontId="0" fillId="0" borderId="9" xfId="0" applyBorder="1"/>
    <xf numFmtId="14" fontId="0" fillId="0" borderId="9" xfId="0" applyNumberFormat="1" applyBorder="1"/>
    <xf numFmtId="14" fontId="0" fillId="0" borderId="0" xfId="0" applyNumberFormat="1"/>
    <xf numFmtId="44" fontId="0" fillId="0" borderId="9" xfId="3" applyFont="1" applyBorder="1"/>
    <xf numFmtId="10" fontId="0" fillId="0" borderId="9" xfId="4" applyNumberFormat="1" applyFont="1" applyBorder="1"/>
    <xf numFmtId="0" fontId="8" fillId="0" borderId="0" xfId="0" applyFont="1" applyFill="1" applyBorder="1" applyAlignment="1">
      <alignment wrapText="1"/>
    </xf>
    <xf numFmtId="43" fontId="0" fillId="0" borderId="0" xfId="2" applyFont="1" applyBorder="1"/>
    <xf numFmtId="164" fontId="0" fillId="0" borderId="0" xfId="2" applyNumberFormat="1" applyFont="1" applyBorder="1"/>
    <xf numFmtId="0" fontId="2" fillId="0" borderId="9" xfId="0" applyFont="1" applyBorder="1" applyAlignment="1">
      <alignment wrapText="1"/>
    </xf>
    <xf numFmtId="14" fontId="2" fillId="0" borderId="9" xfId="0" applyNumberFormat="1" applyFont="1" applyBorder="1" applyAlignment="1">
      <alignment wrapText="1"/>
    </xf>
    <xf numFmtId="44" fontId="2" fillId="0" borderId="9" xfId="3" applyFont="1" applyBorder="1" applyAlignment="1">
      <alignment wrapText="1"/>
    </xf>
    <xf numFmtId="10" fontId="2" fillId="0" borderId="9" xfId="4" applyNumberFormat="1" applyFont="1" applyBorder="1" applyAlignment="1">
      <alignment wrapText="1"/>
    </xf>
    <xf numFmtId="0" fontId="2" fillId="0" borderId="0" xfId="0" applyFont="1" applyAlignment="1">
      <alignment wrapText="1"/>
    </xf>
    <xf numFmtId="0" fontId="2" fillId="2" borderId="9" xfId="0" applyFont="1" applyFill="1" applyBorder="1" applyAlignment="1">
      <alignment wrapText="1"/>
    </xf>
    <xf numFmtId="10" fontId="0" fillId="0" borderId="0" xfId="0" applyNumberFormat="1"/>
    <xf numFmtId="0" fontId="8" fillId="0" borderId="0" xfId="0" applyFont="1" applyBorder="1" applyAlignment="1">
      <alignment wrapText="1"/>
    </xf>
    <xf numFmtId="10" fontId="8" fillId="0" borderId="0" xfId="0" applyNumberFormat="1" applyFont="1" applyBorder="1" applyAlignment="1">
      <alignment horizontal="right" wrapText="1"/>
    </xf>
    <xf numFmtId="0" fontId="0" fillId="0" borderId="0" xfId="0" applyFont="1" applyAlignment="1">
      <alignment horizontal="center"/>
    </xf>
    <xf numFmtId="0" fontId="0" fillId="0" borderId="0" xfId="0" applyFont="1"/>
    <xf numFmtId="0" fontId="0" fillId="0" borderId="0" xfId="0" applyFont="1" applyAlignment="1">
      <alignment horizontal="left"/>
    </xf>
    <xf numFmtId="0" fontId="0" fillId="0" borderId="9" xfId="0" applyFont="1" applyBorder="1" applyAlignment="1">
      <alignment horizontal="left"/>
    </xf>
    <xf numFmtId="0" fontId="2" fillId="0" borderId="10" xfId="0" applyFont="1" applyBorder="1" applyAlignment="1">
      <alignment horizontal="left"/>
    </xf>
    <xf numFmtId="0" fontId="0" fillId="0" borderId="11" xfId="0" applyFont="1" applyBorder="1" applyAlignment="1">
      <alignment horizontal="center"/>
    </xf>
    <xf numFmtId="0" fontId="0" fillId="0" borderId="12" xfId="0" applyFont="1" applyBorder="1" applyAlignment="1">
      <alignment horizontal="left"/>
    </xf>
    <xf numFmtId="0" fontId="0" fillId="0" borderId="14" xfId="0" applyFont="1" applyBorder="1" applyAlignment="1">
      <alignment horizontal="left"/>
    </xf>
    <xf numFmtId="0" fontId="2" fillId="0" borderId="16" xfId="0" applyFont="1" applyBorder="1" applyAlignment="1">
      <alignment horizontal="left"/>
    </xf>
    <xf numFmtId="44" fontId="0" fillId="0" borderId="13" xfId="3" applyFont="1" applyBorder="1" applyAlignment="1">
      <alignment horizontal="center"/>
    </xf>
    <xf numFmtId="43" fontId="0" fillId="0" borderId="15" xfId="2" applyFont="1" applyBorder="1" applyAlignment="1">
      <alignment horizontal="center"/>
    </xf>
    <xf numFmtId="0" fontId="0" fillId="0" borderId="10" xfId="0" applyFont="1" applyBorder="1" applyAlignment="1">
      <alignment horizontal="center"/>
    </xf>
    <xf numFmtId="0" fontId="0" fillId="0" borderId="19" xfId="0" applyFont="1" applyBorder="1" applyAlignment="1">
      <alignment horizontal="center"/>
    </xf>
    <xf numFmtId="0" fontId="0" fillId="0" borderId="12" xfId="0" applyFont="1" applyBorder="1"/>
    <xf numFmtId="0" fontId="0" fillId="0" borderId="14" xfId="0" applyFont="1" applyBorder="1"/>
    <xf numFmtId="44" fontId="0" fillId="0" borderId="18" xfId="3" applyFont="1" applyBorder="1"/>
    <xf numFmtId="0" fontId="0" fillId="0" borderId="18" xfId="0" applyFont="1" applyBorder="1"/>
    <xf numFmtId="0" fontId="0" fillId="0" borderId="15" xfId="0" applyFont="1" applyBorder="1"/>
    <xf numFmtId="0" fontId="0" fillId="0" borderId="16" xfId="0" applyFont="1" applyBorder="1" applyAlignment="1">
      <alignment horizontal="left"/>
    </xf>
    <xf numFmtId="0" fontId="2" fillId="0" borderId="9" xfId="0" applyFont="1" applyBorder="1" applyAlignment="1">
      <alignment horizontal="center"/>
    </xf>
    <xf numFmtId="0" fontId="2" fillId="0" borderId="11" xfId="0" applyFont="1" applyBorder="1" applyAlignment="1">
      <alignment horizontal="left"/>
    </xf>
    <xf numFmtId="0" fontId="2" fillId="0" borderId="20" xfId="0" applyFont="1" applyBorder="1" applyAlignment="1">
      <alignment horizontal="left"/>
    </xf>
    <xf numFmtId="44" fontId="8" fillId="0" borderId="0" xfId="0" applyNumberFormat="1" applyFont="1" applyBorder="1" applyAlignment="1">
      <alignment horizontal="right" wrapText="1"/>
    </xf>
    <xf numFmtId="0" fontId="0" fillId="0" borderId="0" xfId="0" applyFont="1" applyBorder="1"/>
    <xf numFmtId="44" fontId="0" fillId="0" borderId="0" xfId="3" applyFont="1" applyBorder="1"/>
    <xf numFmtId="0" fontId="0" fillId="0" borderId="0" xfId="0" applyFont="1" applyFill="1" applyBorder="1"/>
    <xf numFmtId="0" fontId="0" fillId="0" borderId="0" xfId="3" applyNumberFormat="1" applyFont="1" applyBorder="1"/>
    <xf numFmtId="0" fontId="0" fillId="2" borderId="9" xfId="0" applyFont="1" applyFill="1" applyBorder="1" applyAlignment="1">
      <alignment horizontal="left"/>
    </xf>
    <xf numFmtId="44" fontId="0" fillId="2" borderId="9" xfId="3" applyFont="1" applyFill="1" applyBorder="1" applyAlignment="1">
      <alignment horizontal="left"/>
    </xf>
    <xf numFmtId="0" fontId="0" fillId="2" borderId="17" xfId="0" applyFont="1" applyFill="1" applyBorder="1" applyAlignment="1">
      <alignment horizontal="center"/>
    </xf>
    <xf numFmtId="0" fontId="0" fillId="2" borderId="13" xfId="0" applyFont="1" applyFill="1" applyBorder="1" applyAlignment="1">
      <alignment horizontal="center"/>
    </xf>
    <xf numFmtId="44" fontId="0" fillId="2" borderId="9" xfId="3" applyFont="1" applyFill="1" applyBorder="1" applyAlignment="1">
      <alignment horizontal="center"/>
    </xf>
    <xf numFmtId="43" fontId="0" fillId="2" borderId="18" xfId="2" applyFont="1" applyFill="1" applyBorder="1" applyAlignment="1">
      <alignment horizontal="center"/>
    </xf>
    <xf numFmtId="8" fontId="0" fillId="2" borderId="9" xfId="3" applyNumberFormat="1" applyFont="1" applyFill="1" applyBorder="1"/>
    <xf numFmtId="8" fontId="0" fillId="2" borderId="13" xfId="3" applyNumberFormat="1" applyFont="1" applyFill="1" applyBorder="1"/>
    <xf numFmtId="44" fontId="0" fillId="2" borderId="9" xfId="3" applyFont="1" applyFill="1" applyBorder="1"/>
    <xf numFmtId="44" fontId="0" fillId="2" borderId="13" xfId="3" applyFont="1" applyFill="1" applyBorder="1"/>
    <xf numFmtId="0" fontId="9" fillId="0" borderId="0" xfId="0" applyFont="1"/>
    <xf numFmtId="0" fontId="9" fillId="0" borderId="0" xfId="0" applyFont="1" applyBorder="1" applyAlignment="1">
      <alignment wrapText="1"/>
    </xf>
    <xf numFmtId="44" fontId="9" fillId="0" borderId="0" xfId="0" applyNumberFormat="1" applyFont="1" applyBorder="1" applyAlignment="1">
      <alignment horizontal="right" wrapText="1"/>
    </xf>
    <xf numFmtId="2" fontId="9" fillId="0" borderId="0" xfId="0" applyNumberFormat="1" applyFont="1" applyBorder="1" applyAlignment="1">
      <alignment horizontal="right" wrapText="1"/>
    </xf>
    <xf numFmtId="0" fontId="9" fillId="0" borderId="0" xfId="0" applyFont="1" applyBorder="1" applyAlignment="1">
      <alignment vertical="center" wrapText="1"/>
    </xf>
    <xf numFmtId="10" fontId="9" fillId="0" borderId="0" xfId="0" applyNumberFormat="1" applyFont="1" applyBorder="1" applyAlignment="1">
      <alignment horizontal="right" wrapText="1"/>
    </xf>
    <xf numFmtId="43" fontId="9" fillId="0" borderId="0" xfId="0" applyNumberFormat="1" applyFont="1" applyBorder="1" applyAlignment="1">
      <alignment horizontal="right" wrapText="1"/>
    </xf>
    <xf numFmtId="8" fontId="9" fillId="0" borderId="0" xfId="0" applyNumberFormat="1" applyFont="1" applyBorder="1" applyAlignment="1">
      <alignment horizontal="right" wrapText="1"/>
    </xf>
    <xf numFmtId="0" fontId="10" fillId="0" borderId="0" xfId="0" applyFont="1" applyBorder="1" applyAlignment="1">
      <alignment wrapText="1"/>
    </xf>
    <xf numFmtId="8" fontId="10" fillId="0" borderId="0" xfId="0" applyNumberFormat="1" applyFont="1" applyBorder="1" applyAlignment="1">
      <alignment horizontal="right" wrapText="1"/>
    </xf>
    <xf numFmtId="43" fontId="0" fillId="0" borderId="0" xfId="0" applyNumberFormat="1"/>
    <xf numFmtId="0" fontId="10" fillId="0" borderId="0" xfId="0" applyFont="1" applyBorder="1" applyAlignment="1">
      <alignment vertical="center" wrapText="1"/>
    </xf>
    <xf numFmtId="14" fontId="0" fillId="0" borderId="0" xfId="0" applyNumberFormat="1" applyFont="1" applyAlignment="1">
      <alignment horizontal="center"/>
    </xf>
    <xf numFmtId="0" fontId="0" fillId="0" borderId="0" xfId="0" applyFont="1" applyAlignment="1">
      <alignment horizontal="center" vertical="center"/>
    </xf>
    <xf numFmtId="14" fontId="0" fillId="0" borderId="0" xfId="0" applyNumberFormat="1" applyFont="1" applyAlignment="1">
      <alignment horizontal="center" vertical="center"/>
    </xf>
    <xf numFmtId="0" fontId="0" fillId="2" borderId="9" xfId="0" applyFill="1" applyBorder="1"/>
    <xf numFmtId="14" fontId="0" fillId="0" borderId="9" xfId="3" applyNumberFormat="1" applyFont="1" applyBorder="1"/>
    <xf numFmtId="2" fontId="0" fillId="0" borderId="9" xfId="4" applyNumberFormat="1" applyFont="1" applyBorder="1"/>
    <xf numFmtId="2" fontId="0" fillId="0" borderId="9" xfId="0" applyNumberFormat="1" applyBorder="1"/>
    <xf numFmtId="2" fontId="0" fillId="0" borderId="9" xfId="3" applyNumberFormat="1" applyFont="1" applyBorder="1"/>
    <xf numFmtId="1" fontId="0" fillId="0" borderId="9" xfId="3" applyNumberFormat="1" applyFont="1" applyBorder="1"/>
    <xf numFmtId="1" fontId="0" fillId="0" borderId="0" xfId="0" applyNumberFormat="1"/>
    <xf numFmtId="0" fontId="3" fillId="0" borderId="9" xfId="1" applyBorder="1" applyAlignment="1">
      <alignment wrapText="1"/>
    </xf>
    <xf numFmtId="0" fontId="13" fillId="3" borderId="9" xfId="0" applyFont="1" applyFill="1" applyBorder="1" applyAlignment="1">
      <alignment wrapText="1"/>
    </xf>
    <xf numFmtId="14" fontId="8" fillId="0" borderId="9" xfId="0" applyNumberFormat="1" applyFont="1" applyBorder="1" applyAlignment="1">
      <alignment horizontal="right" wrapText="1"/>
    </xf>
    <xf numFmtId="8" fontId="8" fillId="0" borderId="9" xfId="0" applyNumberFormat="1" applyFont="1" applyBorder="1" applyAlignment="1">
      <alignment horizontal="right" wrapText="1"/>
    </xf>
    <xf numFmtId="10" fontId="8" fillId="0" borderId="9" xfId="0" applyNumberFormat="1" applyFont="1" applyBorder="1" applyAlignment="1">
      <alignment horizontal="right" wrapText="1"/>
    </xf>
    <xf numFmtId="0" fontId="8" fillId="0" borderId="9" xfId="0" applyFont="1" applyBorder="1" applyAlignment="1">
      <alignment horizontal="right" wrapText="1"/>
    </xf>
    <xf numFmtId="0" fontId="2" fillId="0" borderId="21" xfId="0" applyFont="1" applyBorder="1"/>
    <xf numFmtId="0" fontId="2" fillId="0" borderId="22" xfId="0" applyFont="1" applyBorder="1" applyAlignment="1">
      <alignment wrapText="1"/>
    </xf>
    <xf numFmtId="0" fontId="2" fillId="0" borderId="21" xfId="0" applyFont="1" applyBorder="1" applyAlignment="1">
      <alignment wrapText="1"/>
    </xf>
    <xf numFmtId="14" fontId="2" fillId="0" borderId="21" xfId="0" applyNumberFormat="1" applyFont="1" applyBorder="1" applyAlignment="1">
      <alignment wrapText="1"/>
    </xf>
    <xf numFmtId="44" fontId="2" fillId="0" borderId="21" xfId="3" applyFont="1" applyBorder="1" applyAlignment="1">
      <alignment wrapText="1"/>
    </xf>
    <xf numFmtId="10" fontId="2" fillId="0" borderId="21" xfId="4" applyNumberFormat="1" applyFont="1" applyBorder="1" applyAlignment="1">
      <alignment wrapText="1"/>
    </xf>
    <xf numFmtId="2" fontId="2" fillId="0" borderId="21" xfId="0" applyNumberFormat="1" applyFont="1" applyBorder="1" applyAlignment="1">
      <alignment wrapText="1"/>
    </xf>
    <xf numFmtId="1" fontId="2" fillId="0" borderId="21" xfId="0" applyNumberFormat="1" applyFont="1" applyBorder="1" applyAlignment="1">
      <alignment wrapText="1"/>
    </xf>
    <xf numFmtId="0" fontId="8" fillId="0" borderId="9" xfId="0" applyFont="1" applyBorder="1" applyAlignment="1">
      <alignment horizontal="center" wrapText="1"/>
    </xf>
    <xf numFmtId="0" fontId="1" fillId="0" borderId="21" xfId="0" applyFont="1" applyBorder="1" applyAlignment="1">
      <alignment horizontal="center" wrapText="1"/>
    </xf>
    <xf numFmtId="14" fontId="1" fillId="0" borderId="21" xfId="0" applyNumberFormat="1" applyFont="1" applyBorder="1" applyAlignment="1">
      <alignment horizontal="center" wrapText="1"/>
    </xf>
    <xf numFmtId="44" fontId="1" fillId="0" borderId="21" xfId="3" applyFont="1" applyBorder="1" applyAlignment="1">
      <alignment horizontal="center" wrapText="1"/>
    </xf>
    <xf numFmtId="165" fontId="1" fillId="0" borderId="21" xfId="4" applyNumberFormat="1" applyFont="1" applyBorder="1" applyAlignment="1">
      <alignment horizontal="center" wrapText="1"/>
    </xf>
    <xf numFmtId="165" fontId="0" fillId="0" borderId="9" xfId="4" applyNumberFormat="1" applyFont="1" applyBorder="1"/>
    <xf numFmtId="165" fontId="0" fillId="0" borderId="0" xfId="4" applyNumberFormat="1" applyFont="1"/>
    <xf numFmtId="10" fontId="1" fillId="0" borderId="21" xfId="4" applyNumberFormat="1" applyFont="1" applyBorder="1" applyAlignment="1">
      <alignment horizontal="center" wrapText="1"/>
    </xf>
    <xf numFmtId="2" fontId="1" fillId="0" borderId="21" xfId="0" applyNumberFormat="1" applyFont="1" applyBorder="1" applyAlignment="1">
      <alignment horizontal="center" wrapText="1"/>
    </xf>
    <xf numFmtId="1" fontId="1" fillId="0" borderId="21" xfId="0" applyNumberFormat="1" applyFont="1" applyBorder="1" applyAlignment="1">
      <alignment horizontal="center" wrapText="1"/>
    </xf>
    <xf numFmtId="0" fontId="14" fillId="0" borderId="0" xfId="0" applyFont="1" applyBorder="1"/>
    <xf numFmtId="0" fontId="14" fillId="0" borderId="9" xfId="0" applyFont="1" applyBorder="1"/>
    <xf numFmtId="0" fontId="14" fillId="0" borderId="0" xfId="0" applyFont="1"/>
    <xf numFmtId="0" fontId="14" fillId="0" borderId="23" xfId="0" applyFont="1" applyBorder="1"/>
    <xf numFmtId="0" fontId="15" fillId="0" borderId="9" xfId="1" applyFont="1" applyBorder="1" applyAlignment="1">
      <alignment wrapText="1"/>
    </xf>
    <xf numFmtId="0" fontId="16" fillId="3" borderId="9" xfId="0" applyFont="1" applyFill="1" applyBorder="1" applyAlignment="1">
      <alignment wrapText="1"/>
    </xf>
    <xf numFmtId="0" fontId="2" fillId="0" borderId="24" xfId="0" applyFont="1" applyBorder="1" applyAlignment="1">
      <alignment wrapText="1"/>
    </xf>
    <xf numFmtId="0" fontId="0" fillId="0" borderId="24" xfId="0" applyBorder="1"/>
    <xf numFmtId="6" fontId="8" fillId="0" borderId="9" xfId="0" applyNumberFormat="1" applyFont="1" applyBorder="1" applyAlignment="1">
      <alignment horizontal="right" wrapText="1"/>
    </xf>
    <xf numFmtId="0" fontId="7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0" fontId="6" fillId="0" borderId="1" xfId="0" applyFont="1" applyBorder="1" applyAlignment="1">
      <alignment horizontal="center"/>
    </xf>
    <xf numFmtId="0" fontId="6" fillId="0" borderId="2" xfId="0" applyFont="1" applyBorder="1" applyAlignment="1">
      <alignment horizontal="center"/>
    </xf>
    <xf numFmtId="0" fontId="6" fillId="0" borderId="3" xfId="0" applyFont="1" applyBorder="1" applyAlignment="1">
      <alignment horizontal="center"/>
    </xf>
    <xf numFmtId="0" fontId="10" fillId="0" borderId="0" xfId="0" applyFont="1" applyBorder="1" applyAlignment="1">
      <alignment horizontal="center" wrapText="1"/>
    </xf>
    <xf numFmtId="0" fontId="10" fillId="0" borderId="0" xfId="0" applyFont="1" applyBorder="1" applyAlignment="1">
      <alignment horizontal="left" wrapText="1"/>
    </xf>
    <xf numFmtId="0" fontId="12" fillId="0" borderId="0" xfId="0" applyFont="1" applyAlignment="1">
      <alignment horizontal="center" vertical="center" wrapText="1"/>
    </xf>
    <xf numFmtId="0" fontId="11" fillId="0" borderId="0" xfId="0" applyFont="1" applyBorder="1" applyAlignment="1">
      <alignment horizontal="center" wrapText="1"/>
    </xf>
    <xf numFmtId="0" fontId="14" fillId="0" borderId="9" xfId="0" applyFont="1" applyBorder="1" applyAlignment="1">
      <alignment wrapText="1" readingOrder="1"/>
    </xf>
    <xf numFmtId="0" fontId="3" fillId="0" borderId="9" xfId="1" applyFont="1" applyBorder="1" applyAlignment="1">
      <alignment wrapText="1" readingOrder="1"/>
    </xf>
    <xf numFmtId="0" fontId="17" fillId="3" borderId="9" xfId="0" applyFont="1" applyFill="1" applyBorder="1" applyAlignment="1">
      <alignment wrapText="1" readingOrder="1"/>
    </xf>
    <xf numFmtId="14" fontId="14" fillId="0" borderId="9" xfId="0" applyNumberFormat="1" applyFont="1" applyBorder="1" applyAlignment="1">
      <alignment wrapText="1" readingOrder="1"/>
    </xf>
    <xf numFmtId="8" fontId="14" fillId="0" borderId="9" xfId="0" applyNumberFormat="1" applyFont="1" applyBorder="1" applyAlignment="1">
      <alignment wrapText="1" readingOrder="1"/>
    </xf>
    <xf numFmtId="10" fontId="14" fillId="0" borderId="9" xfId="0" applyNumberFormat="1" applyFont="1" applyBorder="1" applyAlignment="1">
      <alignment wrapText="1" readingOrder="1"/>
    </xf>
    <xf numFmtId="6" fontId="14" fillId="0" borderId="9" xfId="0" applyNumberFormat="1" applyFont="1" applyBorder="1" applyAlignment="1">
      <alignment wrapText="1" readingOrder="1"/>
    </xf>
    <xf numFmtId="0" fontId="18" fillId="0" borderId="9" xfId="0" applyFont="1" applyBorder="1" applyAlignment="1">
      <alignment wrapText="1" readingOrder="1"/>
    </xf>
    <xf numFmtId="14" fontId="18" fillId="0" borderId="9" xfId="0" applyNumberFormat="1" applyFont="1" applyBorder="1" applyAlignment="1">
      <alignment wrapText="1" readingOrder="1"/>
    </xf>
    <xf numFmtId="8" fontId="18" fillId="0" borderId="9" xfId="0" applyNumberFormat="1" applyFont="1" applyBorder="1" applyAlignment="1">
      <alignment wrapText="1" readingOrder="1"/>
    </xf>
  </cellXfs>
  <cellStyles count="5">
    <cellStyle name="Comma" xfId="2" builtinId="3"/>
    <cellStyle name="Currency" xfId="3" builtinId="4"/>
    <cellStyle name="Hyperlink" xfId="1" builtinId="8"/>
    <cellStyle name="Normal" xfId="0" builtinId="0"/>
    <cellStyle name="Percent" xfId="4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17" Type="http://schemas.openxmlformats.org/officeDocument/2006/relationships/hyperlink" Target="http://www.moderngraham.com/2016/08/31/cf-industries-holdings-inc-valuation-august-2016-cf/?utm_source=MGScreens&amp;utm_medium=ebook" TargetMode="External"/><Relationship Id="rId671" Type="http://schemas.openxmlformats.org/officeDocument/2006/relationships/hyperlink" Target="http://www.moderngraham.com/2017/02/06/sonic-corporation-valuation-initial-coverage-sonc/?utm_source=MGScreens&amp;utm_medium=ebook" TargetMode="External"/><Relationship Id="rId769" Type="http://schemas.openxmlformats.org/officeDocument/2006/relationships/hyperlink" Target="http://www.moderngraham.com/2017/01/16/ivanhoe-mines-ltd-valuation-initial-coverage-tseivn/?utm_source=MGScreens&amp;utm_medium=ebook" TargetMode="External"/><Relationship Id="rId21" Type="http://schemas.openxmlformats.org/officeDocument/2006/relationships/hyperlink" Target="http://www.moderngraham.com/2016/12/15/autodesk-inc-valuation-december-2016-adsk/?utm_source=MGScreens&amp;utm_medium=ebook" TargetMode="External"/><Relationship Id="rId324" Type="http://schemas.openxmlformats.org/officeDocument/2006/relationships/hyperlink" Target="http://www.moderngraham.com/2016/07/06/hasbro-inc-valuation-july-2016-has/?utm_source=MGScreens&amp;utm_medium=ebook" TargetMode="External"/><Relationship Id="rId531" Type="http://schemas.openxmlformats.org/officeDocument/2006/relationships/hyperlink" Target="http://www.moderngraham.com/2016/07/21/nasdaq-inc-valuation-july-2016-ndaq/?utm_source=MGScreens&amp;utm_medium=ebook" TargetMode="External"/><Relationship Id="rId629" Type="http://schemas.openxmlformats.org/officeDocument/2006/relationships/hyperlink" Target="http://www.moderngraham.com/2016/12/16/select-comfort-corp-valuation-initial-coverage-scss/?utm_source=MGScreens&amp;utm_medium=ebook" TargetMode="External"/><Relationship Id="rId170" Type="http://schemas.openxmlformats.org/officeDocument/2006/relationships/hyperlink" Target="http://www.moderngraham.com/2017/02/03/columbia-banking-system-inc-valuation-initial-coverage-colb/?utm_source=MGScreens&amp;utm_medium=ebook" TargetMode="External"/><Relationship Id="rId836" Type="http://schemas.openxmlformats.org/officeDocument/2006/relationships/hyperlink" Target="http://www.moderngraham.com/2016/05/19/whole-foods-market-inc-valuation-may-2016-wfm/?utm_source=MGScreens&amp;utm_medium=ebook" TargetMode="External"/><Relationship Id="rId268" Type="http://schemas.openxmlformats.org/officeDocument/2006/relationships/hyperlink" Target="http://www.moderngraham.com/2016/08/27/ensco-plc-valuation-august-2016-esv/?utm_source=MGScreens&amp;utm_medium=ebook" TargetMode="External"/><Relationship Id="rId475" Type="http://schemas.openxmlformats.org/officeDocument/2006/relationships/hyperlink" Target="http://www.moderngraham.com/2017/03/02/alliant-energy-corp-valuation-initial-coverage-lnt/?utm_source=MGScreens&amp;utm_medium=ebook" TargetMode="External"/><Relationship Id="rId682" Type="http://schemas.openxmlformats.org/officeDocument/2006/relationships/hyperlink" Target="http://www.moderngraham.com/2017/02/13/spire-inc-valuation-initial-coverage-sr/?utm_source=MGScreens&amp;utm_medium=ebook" TargetMode="External"/><Relationship Id="rId32" Type="http://schemas.openxmlformats.org/officeDocument/2006/relationships/hyperlink" Target="http://www.moderngraham.com/2017/03/16/american-international-group-inc-valuation-march-2017-aig/?utm_source=MGScreens&amp;utm_medium=ebook" TargetMode="External"/><Relationship Id="rId128" Type="http://schemas.openxmlformats.org/officeDocument/2006/relationships/hyperlink" Target="http://www.moderngraham.com/2016/12/19/chicos-fas-inc-valuation-initial-coverage-chs/?utm_source=MGScreens&amp;utm_medium=ebook" TargetMode="External"/><Relationship Id="rId335" Type="http://schemas.openxmlformats.org/officeDocument/2006/relationships/hyperlink" Target="http://www.moderngraham.com/2016/02/10/honeywell-international-inc-valuation-february-2016-hon/?utm_source=MGScreens&amp;utm_medium=ebook" TargetMode="External"/><Relationship Id="rId542" Type="http://schemas.openxmlformats.org/officeDocument/2006/relationships/hyperlink" Target="http://www.moderngraham.com/2016/12/28/national-oilwell-varco-valuation-december-2016-nov/?utm_source=MGScreens&amp;utm_medium=ebook" TargetMode="External"/><Relationship Id="rId181" Type="http://schemas.openxmlformats.org/officeDocument/2006/relationships/hyperlink" Target="http://www.moderngraham.com/2017/02/09/cooper-standard-holdings-inc-valuation-initial-coverage-cps/?utm_source=MGScreens&amp;utm_medium=ebook" TargetMode="External"/><Relationship Id="rId402" Type="http://schemas.openxmlformats.org/officeDocument/2006/relationships/hyperlink" Target="http://www.moderngraham.com/2016/07/24/jpmorgan-chase-co-valuation-july-2016-jpm/?utm_source=MGScreens&amp;utm_medium=ebook" TargetMode="External"/><Relationship Id="rId847" Type="http://schemas.openxmlformats.org/officeDocument/2006/relationships/hyperlink" Target="http://www.moderngraham.com/2016/09/03/wolverine-world-wide-inc-valuation-september-2016-www/?utm_source=MGScreens&amp;utm_medium=ebook" TargetMode="External"/><Relationship Id="rId279" Type="http://schemas.openxmlformats.org/officeDocument/2006/relationships/hyperlink" Target="http://www.moderngraham.com/2016/07/07/fastenal-company-valuation-july-2016-fast/?utm_source=MGScreens&amp;utm_medium=ebook" TargetMode="External"/><Relationship Id="rId486" Type="http://schemas.openxmlformats.org/officeDocument/2006/relationships/hyperlink" Target="http://www.moderngraham.com/2017/02/09/southwest-airlines-co-valuation-february-2017-luv/?utm_source=MGScreens&amp;utm_medium=ebook" TargetMode="External"/><Relationship Id="rId693" Type="http://schemas.openxmlformats.org/officeDocument/2006/relationships/hyperlink" Target="http://www.moderngraham.com/2017/04/11/suntrust-banks-inc-valuation-april-2017-sti/?utm_source=MGScreens&amp;utm_medium=ebook" TargetMode="External"/><Relationship Id="rId707" Type="http://schemas.openxmlformats.org/officeDocument/2006/relationships/hyperlink" Target="http://www.moderngraham.com/2017/03/15/schweitzer-mauduit-international-inc-valuation-initial-coverage-swm/?utm_source=MGScreens&amp;utm_medium=ebook" TargetMode="External"/><Relationship Id="rId43" Type="http://schemas.openxmlformats.org/officeDocument/2006/relationships/hyperlink" Target="http://www.moderngraham.com/2017/01/09/allegion-plc-valuation-january-2017-alle/?utm_source=MGScreens&amp;utm_medium=ebook" TargetMode="External"/><Relationship Id="rId139" Type="http://schemas.openxmlformats.org/officeDocument/2006/relationships/hyperlink" Target="http://www.moderngraham.com/2017/01/08/cloud-peak-energy-inc-valuation-initial-coverage-cld/?utm_source=MGScreens&amp;utm_medium=ebook" TargetMode="External"/><Relationship Id="rId346" Type="http://schemas.openxmlformats.org/officeDocument/2006/relationships/hyperlink" Target="http://www.moderngraham.com/2017/03/13/international-business-machines-corp-valuation-march-2017-ibm/?utm_source=MGScreens&amp;utm_medium=ebook" TargetMode="External"/><Relationship Id="rId553" Type="http://schemas.openxmlformats.org/officeDocument/2006/relationships/hyperlink" Target="http://www.moderngraham.com/2016/11/21/realty-income-corp-valuation-november-2016-o/?utm_source=MGScreens&amp;utm_medium=ebook" TargetMode="External"/><Relationship Id="rId760" Type="http://schemas.openxmlformats.org/officeDocument/2006/relationships/hyperlink" Target="http://www.moderngraham.com/2017/03/14/cominar-real-estate-investment-trust-initial-coverage-tsecuf-un/?utm_source=MGScreens&amp;utm_medium=ebook" TargetMode="External"/><Relationship Id="rId192" Type="http://schemas.openxmlformats.org/officeDocument/2006/relationships/hyperlink" Target="http://www.moderngraham.com/2017/02/23/carpenter-technology-corp-valuation-initial-coverage-crs/?utm_source=MGScreens&amp;utm_medium=ebook" TargetMode="External"/><Relationship Id="rId206" Type="http://schemas.openxmlformats.org/officeDocument/2006/relationships/hyperlink" Target="http://www.moderngraham.com/2016/07/01/cognizant-technology-solutions-corp-valuation-july-2016-ctsh/?utm_source=MGScreens&amp;utm_medium=ebook" TargetMode="External"/><Relationship Id="rId413" Type="http://schemas.openxmlformats.org/officeDocument/2006/relationships/hyperlink" Target="http://www.moderngraham.com/2016/06/24/keycorp-valuation-june-2016-key/?utm_source=MGScreens&amp;utm_medium=ebook" TargetMode="External"/><Relationship Id="rId858" Type="http://schemas.openxmlformats.org/officeDocument/2006/relationships/hyperlink" Target="http://www.moderngraham.com/2017/01/08/xylem-inc-valuation-january-2017-xyl/?utm_source=MGScreens&amp;utm_medium=ebook" TargetMode="External"/><Relationship Id="rId497" Type="http://schemas.openxmlformats.org/officeDocument/2006/relationships/hyperlink" Target="http://www.moderngraham.com/2016/11/20/mcdonalds-corp-valuation-november-2016-mcd/?utm_source=MGScreens&amp;utm_medium=ebook" TargetMode="External"/><Relationship Id="rId620" Type="http://schemas.openxmlformats.org/officeDocument/2006/relationships/hyperlink" Target="http://www.moderngraham.com/2016/12/09/southside-bancshares-inc-valuation-initial-coverage-sbsi/?utm_source=MGScreens&amp;utm_medium=ebook" TargetMode="External"/><Relationship Id="rId718" Type="http://schemas.openxmlformats.org/officeDocument/2006/relationships/hyperlink" Target="http://www.moderngraham.com/2017/02/20/molson-coors-brewing-co-valuation-initial-coverage-tap/?utm_source=MGScreens&amp;utm_medium=ebook" TargetMode="External"/><Relationship Id="rId357" Type="http://schemas.openxmlformats.org/officeDocument/2006/relationships/hyperlink" Target="http://www.moderngraham.com/2016/12/13/inogen-inc-valuation-initial-coverage-ingn/?utm_source=MGScreens&amp;utm_medium=ebook" TargetMode="External"/><Relationship Id="rId54" Type="http://schemas.openxmlformats.org/officeDocument/2006/relationships/hyperlink" Target="http://www.moderngraham.com/2017/03/11/autonation-inc-valuation-march-2017-an/?utm_source=MGScreens&amp;utm_medium=ebook" TargetMode="External"/><Relationship Id="rId217" Type="http://schemas.openxmlformats.org/officeDocument/2006/relationships/hyperlink" Target="http://www.moderngraham.com/2017/03/15/chevron-corporation-valuation-march-2017-cvx/?utm_source=MGScreens&amp;utm_medium=ebook" TargetMode="External"/><Relationship Id="rId564" Type="http://schemas.openxmlformats.org/officeDocument/2006/relationships/hyperlink" Target="http://www.moderngraham.com/2017/02/05/paccar-inc-valuation-february-2017-pcar/?utm_source=MGScreens&amp;utm_medium=ebook" TargetMode="External"/><Relationship Id="rId771" Type="http://schemas.openxmlformats.org/officeDocument/2006/relationships/hyperlink" Target="http://www.moderngraham.com/2017/02/06/klondex-mines-ltd-valuation-initial-coverage-tsekdx/?utm_source=MGScreens&amp;utm_medium=ebook" TargetMode="External"/><Relationship Id="rId424" Type="http://schemas.openxmlformats.org/officeDocument/2006/relationships/hyperlink" Target="http://www.moderngraham.com/2017/01/16/kinder-morgan-inc-valuation-january-2017-kmi/?utm_source=MGScreens&amp;utm_medium=ebook" TargetMode="External"/><Relationship Id="rId631" Type="http://schemas.openxmlformats.org/officeDocument/2006/relationships/hyperlink" Target="http://www.moderngraham.com/2016/06/25/spectra-energy-corp-valuation-june-2016-se/?utm_source=MGScreens&amp;utm_medium=ebook" TargetMode="External"/><Relationship Id="rId729" Type="http://schemas.openxmlformats.org/officeDocument/2006/relationships/hyperlink" Target="http://www.moderngraham.com/2017/03/07/target-corp-valuation-march-2017-tgt/?utm_source=MGScreens&amp;utm_medium=ebook" TargetMode="External"/><Relationship Id="rId270" Type="http://schemas.openxmlformats.org/officeDocument/2006/relationships/hyperlink" Target="http://www.moderngraham.com/2016/07/18/eaton-corp-valuation-july-2016-etn/?utm_source=MGScreens&amp;utm_medium=ebook" TargetMode="External"/><Relationship Id="rId65" Type="http://schemas.openxmlformats.org/officeDocument/2006/relationships/hyperlink" Target="http://www.moderngraham.com/2015/08/23/alexandria-real-estate-equities-inc-analysis-initial-coverage-are/?utm_source=MGScreens&amp;utm_medium=ebook" TargetMode="External"/><Relationship Id="rId130" Type="http://schemas.openxmlformats.org/officeDocument/2006/relationships/hyperlink" Target="http://www.moderngraham.com/2016/12/21/charter-communications-inc-valuation-initial-coverage-chtr/?utm_source=MGScreens&amp;utm_medium=ebook" TargetMode="External"/><Relationship Id="rId368" Type="http://schemas.openxmlformats.org/officeDocument/2006/relationships/hyperlink" Target="http://www.moderngraham.com/2016/12/15/interpublic-group-of-companies-inc-valuation-december-2016-ipg/?utm_source=MGScreens&amp;utm_medium=ebook" TargetMode="External"/><Relationship Id="rId575" Type="http://schemas.openxmlformats.org/officeDocument/2006/relationships/hyperlink" Target="http://www.moderngraham.com/2016/07/18/pultegroup-inc-valuation-july-2016-phm/?utm_source=MGScreens&amp;utm_medium=ebook" TargetMode="External"/><Relationship Id="rId782" Type="http://schemas.openxmlformats.org/officeDocument/2006/relationships/hyperlink" Target="http://www.moderngraham.com/2017/01/13/shaw-communications-inc-valuation-initial-coverage-tse-sjr-b/?utm_source=MGScreens&amp;utm_medium=ebook" TargetMode="External"/><Relationship Id="rId228" Type="http://schemas.openxmlformats.org/officeDocument/2006/relationships/hyperlink" Target="http://www.moderngraham.com/2017/01/28/discover-financial-services-valuation-january-2017-dfs/?utm_source=MGScreens&amp;utm_medium=ebook" TargetMode="External"/><Relationship Id="rId435" Type="http://schemas.openxmlformats.org/officeDocument/2006/relationships/hyperlink" Target="http://www.moderngraham.com/2016/08/26/the-kroger-co-valuation-august-2016-kr/?utm_source=MGScreens&amp;utm_medium=ebook" TargetMode="External"/><Relationship Id="rId642" Type="http://schemas.openxmlformats.org/officeDocument/2006/relationships/hyperlink" Target="http://www.moderngraham.com/2016/07/12/sherwin-williams-co-valuation-july-2016-shw/?utm_source=MGScreens&amp;utm_medium=ebook" TargetMode="External"/><Relationship Id="rId281" Type="http://schemas.openxmlformats.org/officeDocument/2006/relationships/hyperlink" Target="http://www.moderngraham.com/2017/03/05/fortune-brands-home-security-inc-valuation-initial-coverage-fbhs/?utm_source=MGScreens&amp;utm_medium=ebook" TargetMode="External"/><Relationship Id="rId337" Type="http://schemas.openxmlformats.org/officeDocument/2006/relationships/hyperlink" Target="http://www.moderngraham.com/2017/03/06/hewlett-packard-enterprise-co-valuation-initial-valuation-hpe/?utm_source=MGScreens&amp;utm_medium=ebook" TargetMode="External"/><Relationship Id="rId502" Type="http://schemas.openxmlformats.org/officeDocument/2006/relationships/hyperlink" Target="http://www.moderngraham.com/2016/07/12/medtronic-plc-valuation-july-2016-mdt/?utm_source=MGScreens&amp;utm_medium=ebook" TargetMode="External"/><Relationship Id="rId34" Type="http://schemas.openxmlformats.org/officeDocument/2006/relationships/hyperlink" Target="http://www.moderngraham.com/2017/03/17/assurant-inc-valuation-march-2017-aiz/?utm_source=MGScreens&amp;utm_medium=ebook" TargetMode="External"/><Relationship Id="rId76" Type="http://schemas.openxmlformats.org/officeDocument/2006/relationships/hyperlink" Target="http://www.moderngraham.com/2016/05/19/american-express-company-valuation-may-2016-axp/?utm_source=MGScreens&amp;utm_medium=ebook" TargetMode="External"/><Relationship Id="rId141" Type="http://schemas.openxmlformats.org/officeDocument/2006/relationships/hyperlink" Target="http://www.moderngraham.com/2017/01/08/corelogic-inc-valuation-initial-coverage-clgx/?utm_source=MGScreens&amp;utm_medium=ebook" TargetMode="External"/><Relationship Id="rId379" Type="http://schemas.openxmlformats.org/officeDocument/2006/relationships/hyperlink" Target="http://www.moderngraham.com/2017/01/08/intersil-corp-valuation-initial-coverage-isil/?utm_source=MGScreens&amp;utm_medium=ebook" TargetMode="External"/><Relationship Id="rId544" Type="http://schemas.openxmlformats.org/officeDocument/2006/relationships/hyperlink" Target="http://www.moderngraham.com/2017/02/04/natural-resource-partners-lp-valuation-february-2017-nrp/?utm_source=MGScreens&amp;utm_medium=ebook" TargetMode="External"/><Relationship Id="rId586" Type="http://schemas.openxmlformats.org/officeDocument/2006/relationships/hyperlink" Target="http://www.moderngraham.com/2016/02/11/prudential-financial-inc-valuation-february-2016-pru/?utm_source=MGScreens&amp;utm_medium=ebook" TargetMode="External"/><Relationship Id="rId751" Type="http://schemas.openxmlformats.org/officeDocument/2006/relationships/hyperlink" Target="http://www.moderngraham.com/2017/02/06/canadian-pacific-railway-ltd-valuation-initial-coverage-tsecp/?utm_source=MGScreens&amp;utm_medium=ebook" TargetMode="External"/><Relationship Id="rId793" Type="http://schemas.openxmlformats.org/officeDocument/2006/relationships/hyperlink" Target="http://www.moderngraham.com/2017/03/10/sierra-wireless-inc-valuation-initial-coverage-tsesw/?utm_source=MGScreens&amp;utm_medium=ebook" TargetMode="External"/><Relationship Id="rId807" Type="http://schemas.openxmlformats.org/officeDocument/2006/relationships/hyperlink" Target="http://www.moderngraham.com/2017/03/05/udr-inc-valuation-initial-coverage-udr/?utm_source=MGScreens&amp;utm_medium=ebook" TargetMode="External"/><Relationship Id="rId849" Type="http://schemas.openxmlformats.org/officeDocument/2006/relationships/hyperlink" Target="http://www.moderngraham.com/2017/01/09/wyndham-worldwide-corp-valuation-january-2017-wyn/?utm_source=MGScreens&amp;utm_medium=ebook" TargetMode="External"/><Relationship Id="rId7" Type="http://schemas.openxmlformats.org/officeDocument/2006/relationships/hyperlink" Target="http://www.moderngraham.com/2017/03/25/taser-international-inc-valuation-initial-coverage-tasr/?utm_source=MGScreens&amp;utm_medium=ebook" TargetMode="External"/><Relationship Id="rId183" Type="http://schemas.openxmlformats.org/officeDocument/2006/relationships/hyperlink" Target="http://www.moderngraham.com/2017/02/10/camden-property-trust-valuation-initial-coverage-cpt/?utm_source=MGScreens&amp;utm_medium=ebook" TargetMode="External"/><Relationship Id="rId239" Type="http://schemas.openxmlformats.org/officeDocument/2006/relationships/hyperlink" Target="http://www.moderngraham.com/2017/01/16/dun-bradstreet-corp-valuation-january-2017-dnb/?utm_source=MGScreens&amp;utm_medium=ebook" TargetMode="External"/><Relationship Id="rId390" Type="http://schemas.openxmlformats.org/officeDocument/2006/relationships/hyperlink" Target="http://www.moderngraham.com/2017/01/25/jetblue-airways-corporation-valuation-initial-coverage-jblu/?utm_source=MGScreens&amp;utm_medium=ebook" TargetMode="External"/><Relationship Id="rId404" Type="http://schemas.openxmlformats.org/officeDocument/2006/relationships/hyperlink" Target="http://www.moderngraham.com/2016/05/14/nordstrom-inc-valuation-may-2016-jwn/?utm_source=MGScreens&amp;utm_medium=ebook" TargetMode="External"/><Relationship Id="rId446" Type="http://schemas.openxmlformats.org/officeDocument/2006/relationships/hyperlink" Target="http://www.moderngraham.com/2017/02/28/lamar-advertising-company-valuation-initial-coverage-lamr/?utm_source=MGScreens&amp;utm_medium=ebook" TargetMode="External"/><Relationship Id="rId611" Type="http://schemas.openxmlformats.org/officeDocument/2006/relationships/hyperlink" Target="http://www.moderngraham.com/2017/01/07/range-resources-corp-valuation-january-2017-rrc/?utm_source=MGScreens&amp;utm_medium=ebook" TargetMode="External"/><Relationship Id="rId653" Type="http://schemas.openxmlformats.org/officeDocument/2006/relationships/hyperlink" Target="http://www.moderngraham.com/2016/08/30/sl-green-realty-corp-valuation-august-2016-slg/?utm_source=MGScreens&amp;utm_medium=ebook" TargetMode="External"/><Relationship Id="rId250" Type="http://schemas.openxmlformats.org/officeDocument/2006/relationships/hyperlink" Target="http://www.moderngraham.com/2016/05/20/electronic-arts-inc-valuation-may-2016-ea/?utm_source=MGScreens&amp;utm_medium=ebook" TargetMode="External"/><Relationship Id="rId292" Type="http://schemas.openxmlformats.org/officeDocument/2006/relationships/hyperlink" Target="http://www.moderngraham.com/2016/05/21/flowserve-corporation-valuation-may-2016-fls/?utm_source=MGScreens&amp;utm_medium=ebook" TargetMode="External"/><Relationship Id="rId306" Type="http://schemas.openxmlformats.org/officeDocument/2006/relationships/hyperlink" Target="http://www.moderngraham.com/2016/09/01/graham-holdings-co-valuation-august-2016-ghc/?utm_source=MGScreens&amp;utm_medium=ebook" TargetMode="External"/><Relationship Id="rId488" Type="http://schemas.openxmlformats.org/officeDocument/2006/relationships/hyperlink" Target="http://www.moderngraham.com/2016/06/21/lyondellbasell-industries-valuation-june-2016-lyb/?utm_source=MGScreens&amp;utm_medium=ebook" TargetMode="External"/><Relationship Id="rId695" Type="http://schemas.openxmlformats.org/officeDocument/2006/relationships/hyperlink" Target="http://www.moderngraham.com/2017/02/27/steel-dynamics-inc-valuation-initial-coverage-stld/?utm_source=MGScreens&amp;utm_medium=ebook" TargetMode="External"/><Relationship Id="rId709" Type="http://schemas.openxmlformats.org/officeDocument/2006/relationships/hyperlink" Target="http://www.moderngraham.com/2017/03/16/suncoke-energy-inc-valuation-initial-coverage-sxc/?utm_source=MGScreens&amp;utm_medium=ebook" TargetMode="External"/><Relationship Id="rId860" Type="http://schemas.openxmlformats.org/officeDocument/2006/relationships/hyperlink" Target="http://www.moderngraham.com/2016/12/07/yum-brands-inc-valuation-december-2016-yum/?utm_source=MGScreens&amp;utm_medium=ebook" TargetMode="External"/><Relationship Id="rId45" Type="http://schemas.openxmlformats.org/officeDocument/2006/relationships/hyperlink" Target="http://www.moderngraham.com/2016/08/28/applied-materials-inc-valuation-august-2016-amat/?utm_source=MGScreens&amp;utm_medium=ebook" TargetMode="External"/><Relationship Id="rId87" Type="http://schemas.openxmlformats.org/officeDocument/2006/relationships/hyperlink" Target="http://www.moderngraham.com/2017/02/24/franklin-resources-inc-valuation-february-2017-ben/?utm_source=MGScreens&amp;utm_medium=ebook" TargetMode="External"/><Relationship Id="rId110" Type="http://schemas.openxmlformats.org/officeDocument/2006/relationships/hyperlink" Target="http://www.moderngraham.com/2017/01/13/coca-cola-european-partners-plc-valuation-january-2017-cce/?utm_source=MGScreens&amp;utm_medium=ebook" TargetMode="External"/><Relationship Id="rId348" Type="http://schemas.openxmlformats.org/officeDocument/2006/relationships/hyperlink" Target="http://www.moderngraham.com/2017/03/06/idexx-laboratories-inc-valuation-initial-coverage-idxx/?utm_source=MGScreens&amp;utm_medium=ebook" TargetMode="External"/><Relationship Id="rId513" Type="http://schemas.openxmlformats.org/officeDocument/2006/relationships/hyperlink" Target="http://www.moderngraham.com/2016/06/25/altria-group-inc-valuation-june-2016-mo/?utm_source=MGScreens&amp;utm_medium=ebook" TargetMode="External"/><Relationship Id="rId555" Type="http://schemas.openxmlformats.org/officeDocument/2006/relationships/hyperlink" Target="http://www.moderngraham.com/2016/07/12/oneok-inc-valuation-july-2016-oke/?utm_source=MGScreens&amp;utm_medium=ebook" TargetMode="External"/><Relationship Id="rId597" Type="http://schemas.openxmlformats.org/officeDocument/2006/relationships/hyperlink" Target="http://www.moderngraham.com/2016/07/02/ryder-system-inc-valuation-july-2016-r/?utm_source=MGScreens&amp;utm_medium=ebook" TargetMode="External"/><Relationship Id="rId720" Type="http://schemas.openxmlformats.org/officeDocument/2006/relationships/hyperlink" Target="http://www.moderngraham.com/2017/03/27/texas-capital-banchares-inc-valuation-initial-coverage-tcbi/?utm_source=MGScreens&amp;utm_medium=ebook" TargetMode="External"/><Relationship Id="rId762" Type="http://schemas.openxmlformats.org/officeDocument/2006/relationships/hyperlink" Target="http://www.moderngraham.com/2017/03/25/canadian-western-bank-valuation-initial-coverage-tsecwb/?utm_source=MGScreens&amp;utm_medium=ebook" TargetMode="External"/><Relationship Id="rId818" Type="http://schemas.openxmlformats.org/officeDocument/2006/relationships/hyperlink" Target="http://www.moderngraham.com/2016/05/18/united-technologies-corporation-valuation-may-2016-utx/?utm_source=MGScreens&amp;utm_medium=ebook" TargetMode="External"/><Relationship Id="rId152" Type="http://schemas.openxmlformats.org/officeDocument/2006/relationships/hyperlink" Target="http://www.moderngraham.com/2016/07/06/cummins-inc-valuation-july-2016-cmi/?utm_source=MGScreens&amp;utm_medium=ebook" TargetMode="External"/><Relationship Id="rId194" Type="http://schemas.openxmlformats.org/officeDocument/2006/relationships/hyperlink" Target="http://www.moderngraham.com/2017/02/24/cryolife-inc-valuation-initial-coverage-cry/?utm_source=MGScreens&amp;utm_medium=ebook" TargetMode="External"/><Relationship Id="rId208" Type="http://schemas.openxmlformats.org/officeDocument/2006/relationships/hyperlink" Target="http://www.moderngraham.com/2017/03/10/cubic-corporation-valuation-initial-coverage-cub/?utm_source=MGScreens&amp;utm_medium=ebook" TargetMode="External"/><Relationship Id="rId415" Type="http://schemas.openxmlformats.org/officeDocument/2006/relationships/hyperlink" Target="http://www.moderngraham.com/2017/02/08/korn-ferry-international-valuation-initial-coverage-kfy/?utm_source=MGScreens&amp;utm_medium=ebook" TargetMode="External"/><Relationship Id="rId457" Type="http://schemas.openxmlformats.org/officeDocument/2006/relationships/hyperlink" Target="http://www.moderngraham.com/2017/03/11/lgi-homes-inc-valuation-initial-coverage-lgih/?utm_source=MGScreens&amp;utm_medium=ebook" TargetMode="External"/><Relationship Id="rId622" Type="http://schemas.openxmlformats.org/officeDocument/2006/relationships/hyperlink" Target="http://www.moderngraham.com/2016/12/10/surgical-care-affiliates-inc-valuation-initial-coverage-scai/?utm_source=MGScreens&amp;utm_medium=ebook" TargetMode="External"/><Relationship Id="rId261" Type="http://schemas.openxmlformats.org/officeDocument/2006/relationships/hyperlink" Target="http://www.moderngraham.com/2016/08/27/enterprise-products-partners-lp-valuation-august-2016-epd/?utm_source=MGScreens&amp;utm_medium=ebook" TargetMode="External"/><Relationship Id="rId499" Type="http://schemas.openxmlformats.org/officeDocument/2006/relationships/hyperlink" Target="http://www.moderngraham.com/2016/07/06/mckesson-corp-valuation-july-2016-mck/?utm_source=MGScreens&amp;utm_medium=ebook" TargetMode="External"/><Relationship Id="rId664" Type="http://schemas.openxmlformats.org/officeDocument/2006/relationships/hyperlink" Target="http://www.moderngraham.com/2017/02/03/synchronoss-technologies-inc-valuation-initial-coverage-sncr/?utm_source=MGScreens&amp;utm_medium=ebook" TargetMode="External"/><Relationship Id="rId14" Type="http://schemas.openxmlformats.org/officeDocument/2006/relationships/hyperlink" Target="http://www.moderngraham.com/2016/12/16/accenture-plc-valuation-december-2016-acn/?utm_source=MGScreens&amp;utm_medium=ebook" TargetMode="External"/><Relationship Id="rId56" Type="http://schemas.openxmlformats.org/officeDocument/2006/relationships/hyperlink" Target="http://www.moderngraham.com/2016/06/13/ansys-inc-valuation-june-2016-anss/?utm_source=MGScreens&amp;utm_medium=ebook" TargetMode="External"/><Relationship Id="rId317" Type="http://schemas.openxmlformats.org/officeDocument/2006/relationships/hyperlink" Target="http://www.moderngraham.com/2017/01/31/gap-inc-valuation-january-2017-gps/?utm_source=MGScreens&amp;utm_medium=ebook" TargetMode="External"/><Relationship Id="rId359" Type="http://schemas.openxmlformats.org/officeDocument/2006/relationships/hyperlink" Target="http://www.moderngraham.com/2016/12/15/summit-hotel-properties-inc-valuation-initial-coverage-inn/?utm_source=MGScreens&amp;utm_medium=ebook" TargetMode="External"/><Relationship Id="rId524" Type="http://schemas.openxmlformats.org/officeDocument/2006/relationships/hyperlink" Target="http://www.moderngraham.com/2016/07/31/mts-systems-corp-valuation-july-2016-mtsc/?utm_source=MGScreens&amp;utm_medium=ebook" TargetMode="External"/><Relationship Id="rId566" Type="http://schemas.openxmlformats.org/officeDocument/2006/relationships/hyperlink" Target="http://www.moderngraham.com/2016/07/20/priceline-group-inc-valuation-july-2016-pcln/?utm_source=MGScreens&amp;utm_medium=ebook" TargetMode="External"/><Relationship Id="rId731" Type="http://schemas.openxmlformats.org/officeDocument/2006/relationships/hyperlink" Target="http://www.moderngraham.com/2016/08/01/tiffany-co-valuation-august-2016-tif/?utm_source=MGScreens&amp;utm_medium=ebook" TargetMode="External"/><Relationship Id="rId773" Type="http://schemas.openxmlformats.org/officeDocument/2006/relationships/hyperlink" Target="http://www.moderngraham.com/2017/02/10/kirkland-lakes-gold-ltd-valuation-initial-coverage-tsekl/?utm_source=MGScreens&amp;utm_medium=ebook" TargetMode="External"/><Relationship Id="rId98" Type="http://schemas.openxmlformats.org/officeDocument/2006/relationships/hyperlink" Target="http://www.moderngraham.com/2017/01/27/boston-scientific-corp-valuation-january-2017-bsx/?utm_source=MGScreens&amp;utm_medium=ebook" TargetMode="External"/><Relationship Id="rId121" Type="http://schemas.openxmlformats.org/officeDocument/2006/relationships/hyperlink" Target="http://www.moderngraham.com/2016/12/10/celadon-group-inc-valuation-initial-coverage-cgi/?utm_source=MGScreens&amp;utm_medium=ebook" TargetMode="External"/><Relationship Id="rId163" Type="http://schemas.openxmlformats.org/officeDocument/2006/relationships/hyperlink" Target="http://www.moderngraham.com/2017/03/14/consol-energy-inc-valuation-march-2017-cnx/?utm_source=MGScreens&amp;utm_medium=ebook" TargetMode="External"/><Relationship Id="rId219" Type="http://schemas.openxmlformats.org/officeDocument/2006/relationships/hyperlink" Target="http://www.moderngraham.com/2017/03/02/concho-resources-inc-valuation-initial-coverage-cxo/?utm_source=MGScreens&amp;utm_medium=ebook" TargetMode="External"/><Relationship Id="rId370" Type="http://schemas.openxmlformats.org/officeDocument/2006/relationships/hyperlink" Target="http://www.moderngraham.com/2016/12/29/innophos-holdings-inc-valuation-initial-coverage-iphs/?utm_source=MGScreens&amp;utm_medium=ebook" TargetMode="External"/><Relationship Id="rId426" Type="http://schemas.openxmlformats.org/officeDocument/2006/relationships/hyperlink" Target="http://www.moderngraham.com/2017/02/13/kennametal-inc-valuation-initial-coverage-kmt/?utm_source=MGScreens&amp;utm_medium=ebook" TargetMode="External"/><Relationship Id="rId633" Type="http://schemas.openxmlformats.org/officeDocument/2006/relationships/hyperlink" Target="http://www.moderngraham.com/2016/12/20/sei-investments-company-valuation-initial-coverage-seic/?utm_source=MGScreens&amp;utm_medium=ebook" TargetMode="External"/><Relationship Id="rId829" Type="http://schemas.openxmlformats.org/officeDocument/2006/relationships/hyperlink" Target="http://www.moderngraham.com/2016/08/31/ventas-inc-valuation-august-2016-vtr/?utm_source=MGScreens&amp;utm_medium=ebook" TargetMode="External"/><Relationship Id="rId230" Type="http://schemas.openxmlformats.org/officeDocument/2006/relationships/hyperlink" Target="http://www.moderngraham.com/2016/07/28/quest-diagnostics-inc-valuation-july-2016-dgx/?utm_source=MGScreens&amp;utm_medium=ebook" TargetMode="External"/><Relationship Id="rId468" Type="http://schemas.openxmlformats.org/officeDocument/2006/relationships/hyperlink" Target="http://www.moderngraham.com/2016/07/07/eli-lilly-and-company-valuation-july-2016-lly/?utm_source=MGScreens&amp;utm_medium=ebook" TargetMode="External"/><Relationship Id="rId675" Type="http://schemas.openxmlformats.org/officeDocument/2006/relationships/hyperlink" Target="http://www.moderngraham.com/2017/02/02/staples-inc-valuation-february-2017-spls/?utm_source=MGScreens&amp;utm_medium=ebook" TargetMode="External"/><Relationship Id="rId840" Type="http://schemas.openxmlformats.org/officeDocument/2006/relationships/hyperlink" Target="http://www.moderngraham.com/2016/06/11/williams-companies-inc-valuation-june-2016-wmb/?utm_source=MGScreens&amp;utm_medium=ebook" TargetMode="External"/><Relationship Id="rId25" Type="http://schemas.openxmlformats.org/officeDocument/2006/relationships/hyperlink" Target="http://www.moderngraham.com/2016/07/08/aes-corporation-valuation-july-2016-aes/?utm_source=MGScreens&amp;utm_medium=ebook" TargetMode="External"/><Relationship Id="rId67" Type="http://schemas.openxmlformats.org/officeDocument/2006/relationships/hyperlink" Target="http://www.moderngraham.com/2017/01/11/arris-international-plc-valuation-january-2017-arrs/?utm_source=MGScreens&amp;utm_medium=ebook" TargetMode="External"/><Relationship Id="rId272" Type="http://schemas.openxmlformats.org/officeDocument/2006/relationships/hyperlink" Target="http://www.moderngraham.com/2017/03/05/envision-healthcare-corp-valuation-initial-coverage-evhc/?utm_source=MGScreens&amp;utm_medium=ebook" TargetMode="External"/><Relationship Id="rId328" Type="http://schemas.openxmlformats.org/officeDocument/2006/relationships/hyperlink" Target="http://www.moderngraham.com/2016/12/01/welltower-inc-valuation-november-2016-hcn/?utm_source=MGScreens&amp;utm_medium=ebook" TargetMode="External"/><Relationship Id="rId535" Type="http://schemas.openxmlformats.org/officeDocument/2006/relationships/hyperlink" Target="http://www.moderngraham.com/2017/02/26/netflix-inc-valuation-february-2017-nflx/?utm_source=MGScreens&amp;utm_medium=ebook" TargetMode="External"/><Relationship Id="rId577" Type="http://schemas.openxmlformats.org/officeDocument/2006/relationships/hyperlink" Target="http://www.moderngraham.com/2017/02/10/prologis-inc-valuation-february-2017-pld/?utm_source=MGScreens&amp;utm_medium=ebook" TargetMode="External"/><Relationship Id="rId700" Type="http://schemas.openxmlformats.org/officeDocument/2006/relationships/hyperlink" Target="http://www.moderngraham.com/2016/07/30/seagate-technology-plc-valuation-july-2016-stx/?utm_source=MGScreens&amp;utm_medium=ebook" TargetMode="External"/><Relationship Id="rId742" Type="http://schemas.openxmlformats.org/officeDocument/2006/relationships/hyperlink" Target="http://www.moderngraham.com/2016/12/10/centerra-gold-inc-valuation-initial-coverage-tsecg/?utm_source=MGScreens&amp;utm_medium=ebook" TargetMode="External"/><Relationship Id="rId132" Type="http://schemas.openxmlformats.org/officeDocument/2006/relationships/hyperlink" Target="http://www.moderngraham.com/2016/07/07/cigna-corp-valuation-july-2016-ci/?utm_source=MGScreens&amp;utm_medium=ebook" TargetMode="External"/><Relationship Id="rId174" Type="http://schemas.openxmlformats.org/officeDocument/2006/relationships/hyperlink" Target="http://www.moderngraham.com/2017/02/05/core-mark-holding-company-inc-valuation-initial-coverage-core/?utm_source=MGScreens&amp;utm_medium=ebook" TargetMode="External"/><Relationship Id="rId381" Type="http://schemas.openxmlformats.org/officeDocument/2006/relationships/hyperlink" Target="http://www.moderngraham.com/2017/01/10/investment-technology-group-valuation-initial-coverage-itg/?utm_source=MGScreens&amp;utm_medium=ebook" TargetMode="External"/><Relationship Id="rId602" Type="http://schemas.openxmlformats.org/officeDocument/2006/relationships/hyperlink" Target="http://www.moderngraham.com/2016/12/04/regeneron-pharmaceuticals-inc-valuation-november-2016-regn/?utm_source=MGScreens&amp;utm_medium=ebook" TargetMode="External"/><Relationship Id="rId784" Type="http://schemas.openxmlformats.org/officeDocument/2006/relationships/hyperlink" Target="http://www.moderngraham.com/2017/01/29/semafo-inc-valuation-initial-coverage-tsesmf/?utm_source=MGScreens&amp;utm_medium=ebook" TargetMode="External"/><Relationship Id="rId241" Type="http://schemas.openxmlformats.org/officeDocument/2006/relationships/hyperlink" Target="http://www.moderngraham.com/2016/07/13/diamond-offshore-drilling-inc-valuation-july-2016-do/?utm_source=MGScreens&amp;utm_medium=ebook" TargetMode="External"/><Relationship Id="rId437" Type="http://schemas.openxmlformats.org/officeDocument/2006/relationships/hyperlink" Target="http://www.moderngraham.com/2017/02/23/kilroy-realty-corp-valuation-initial-coverage-krc/?utm_source=MGScreens&amp;utm_medium=ebook" TargetMode="External"/><Relationship Id="rId479" Type="http://schemas.openxmlformats.org/officeDocument/2006/relationships/hyperlink" Target="http://www.moderngraham.com/2017/04/09/lifepoint-health-inc-valuation-initial-coverage-lpnt/?utm_source=MGScreens&amp;utm_medium=ebook" TargetMode="External"/><Relationship Id="rId644" Type="http://schemas.openxmlformats.org/officeDocument/2006/relationships/hyperlink" Target="http://www.moderngraham.com/2017/01/09/selective-insurance-group-valuation-initial-coverage-sigi/?utm_source=MGScreens&amp;utm_medium=ebook" TargetMode="External"/><Relationship Id="rId686" Type="http://schemas.openxmlformats.org/officeDocument/2006/relationships/hyperlink" Target="http://www.moderngraham.com/2017/02/14/simpson-manufacturing-co-valuation-february-2017-ssd/?utm_source=MGScreens&amp;utm_medium=ebook" TargetMode="External"/><Relationship Id="rId851" Type="http://schemas.openxmlformats.org/officeDocument/2006/relationships/hyperlink" Target="http://www.moderngraham.com/2016/07/07/united-states-steel-corp-valuation-july-2016-x/?utm_source=MGScreens&amp;utm_medium=ebook" TargetMode="External"/><Relationship Id="rId36" Type="http://schemas.openxmlformats.org/officeDocument/2006/relationships/hyperlink" Target="http://www.moderngraham.com/2017/01/08/akamai-technologies-inc-valuation-january-2017-akam/?utm_source=MGScreens&amp;utm_medium=ebook" TargetMode="External"/><Relationship Id="rId283" Type="http://schemas.openxmlformats.org/officeDocument/2006/relationships/hyperlink" Target="http://www.moderngraham.com/2016/07/19/fedex-corp-valuation-july-2016-fdx/?utm_source=MGScreens&amp;utm_medium=ebook" TargetMode="External"/><Relationship Id="rId339" Type="http://schemas.openxmlformats.org/officeDocument/2006/relationships/hyperlink" Target="http://www.moderngraham.com/2016/06/30/hr-block-inc-valuation-june-2016-hrb/?utm_source=MGScreens&amp;utm_medium=ebook" TargetMode="External"/><Relationship Id="rId490" Type="http://schemas.openxmlformats.org/officeDocument/2006/relationships/hyperlink" Target="http://www.moderngraham.com/2016/07/12/mastercard-inc-valuation-july-2016-ma/?utm_source=MGScreens&amp;utm_medium=ebook" TargetMode="External"/><Relationship Id="rId504" Type="http://schemas.openxmlformats.org/officeDocument/2006/relationships/hyperlink" Target="http://www.moderngraham.com/2017/02/06/mohawk-industries-inc-valuation-february-2017-mhk/?utm_source=MGScreens&amp;utm_medium=ebook" TargetMode="External"/><Relationship Id="rId546" Type="http://schemas.openxmlformats.org/officeDocument/2006/relationships/hyperlink" Target="http://www.moderngraham.com/2016/08/31/netapp-inc-valuation-august-2016-ntap/?utm_source=MGScreens&amp;utm_medium=ebook" TargetMode="External"/><Relationship Id="rId711" Type="http://schemas.openxmlformats.org/officeDocument/2006/relationships/hyperlink" Target="http://www.moderngraham.com/2017/03/18/sensient-technologies-corp-valuation-initial-coverage-sxt/?utm_source=MGScreens&amp;utm_medium=ebook" TargetMode="External"/><Relationship Id="rId753" Type="http://schemas.openxmlformats.org/officeDocument/2006/relationships/hyperlink" Target="http://www.moderngraham.com/2017/02/11/capital-power-corp-valuation-initial-coverage-tsecpx/?utm_source=MGScreens&amp;utm_medium=ebook" TargetMode="External"/><Relationship Id="rId78" Type="http://schemas.openxmlformats.org/officeDocument/2006/relationships/hyperlink" Target="http://www.moderngraham.com/2016/06/10/autozone-inc-valuation-june-2016-azo/?utm_source=MGScreens&amp;utm_medium=ebook" TargetMode="External"/><Relationship Id="rId101" Type="http://schemas.openxmlformats.org/officeDocument/2006/relationships/hyperlink" Target="http://www.moderngraham.com/2016/07/19/citigroup-inc-valuation-july-2016-c/?utm_source=MGScreens&amp;utm_medium=ebook" TargetMode="External"/><Relationship Id="rId143" Type="http://schemas.openxmlformats.org/officeDocument/2006/relationships/hyperlink" Target="http://www.moderngraham.com/2017/01/09/mack-cali-realty-corp-valuation-initial-coverage-cli/?utm_source=MGScreens&amp;utm_medium=ebook" TargetMode="External"/><Relationship Id="rId185" Type="http://schemas.openxmlformats.org/officeDocument/2006/relationships/hyperlink" Target="http://www.moderngraham.com/2017/02/13/california-resources-corp-valuation-initial-coverage-crc/?utm_source=MGScreens&amp;utm_medium=ebook" TargetMode="External"/><Relationship Id="rId350" Type="http://schemas.openxmlformats.org/officeDocument/2006/relationships/hyperlink" Target="http://www.moderngraham.com/2016/12/04/iivi-inc-valuation-initial-coverage-iivi/?utm_source=MGScreens&amp;utm_medium=ebook" TargetMode="External"/><Relationship Id="rId406" Type="http://schemas.openxmlformats.org/officeDocument/2006/relationships/hyperlink" Target="http://www.moderngraham.com/2017/02/03/kaiser-aluminum-corp-valuation-initial-coverage-kalu/?utm_source=MGScreens&amp;utm_medium=ebook" TargetMode="External"/><Relationship Id="rId588" Type="http://schemas.openxmlformats.org/officeDocument/2006/relationships/hyperlink" Target="http://www.moderngraham.com/2016/08/30/phillips-66-valuation-august-2016-psx/?utm_source=MGScreens&amp;utm_medium=ebook" TargetMode="External"/><Relationship Id="rId795" Type="http://schemas.openxmlformats.org/officeDocument/2006/relationships/hyperlink" Target="http://www.moderngraham.com/2017/04/08/transcontinental-inc-valuation-initial-coverage-tsetcl-a/?utm_source=MGScreens&amp;utm_medium=ebook" TargetMode="External"/><Relationship Id="rId809" Type="http://schemas.openxmlformats.org/officeDocument/2006/relationships/hyperlink" Target="http://www.moderngraham.com/2017/03/05/ulta-beauty-inc-valuation-initial-coverage-ulta/?utm_source=MGScreens&amp;utm_medium=ebook" TargetMode="External"/><Relationship Id="rId9" Type="http://schemas.openxmlformats.org/officeDocument/2006/relationships/hyperlink" Target="http://www.moderngraham.com/2016/07/31/amerisourcebergen-corp-valuation-july-2016-abc/?utm_source=MGScreens&amp;utm_medium=ebook" TargetMode="External"/><Relationship Id="rId210" Type="http://schemas.openxmlformats.org/officeDocument/2006/relationships/hyperlink" Target="http://www.moderngraham.com/2017/03/16/cousins-properties-inc-valuation-initial-coverage-cuz/?utm_source=MGScreens&amp;utm_medium=ebook" TargetMode="External"/><Relationship Id="rId392" Type="http://schemas.openxmlformats.org/officeDocument/2006/relationships/hyperlink" Target="http://www.moderngraham.com/2016/07/04/johnson-controls-inc-valuation-july-2016-jci/?utm_source=MGScreens&amp;utm_medium=ebook" TargetMode="External"/><Relationship Id="rId448" Type="http://schemas.openxmlformats.org/officeDocument/2006/relationships/hyperlink" Target="http://www.moderngraham.com/2016/07/28/l-brands-inc-valuation-july-2016-lb/?utm_source=MGScreens&amp;utm_medium=ebook" TargetMode="External"/><Relationship Id="rId613" Type="http://schemas.openxmlformats.org/officeDocument/2006/relationships/hyperlink" Target="http://www.moderngraham.com/2017/04/11/raytheon-company-valuation-april-2017-rtn/?utm_source=MGScreens&amp;utm_medium=ebook" TargetMode="External"/><Relationship Id="rId655" Type="http://schemas.openxmlformats.org/officeDocument/2006/relationships/hyperlink" Target="http://www.moderngraham.com/2016/12/13/slm-corp-valuation-december-2016-slm/?utm_source=MGScreens&amp;utm_medium=ebook" TargetMode="External"/><Relationship Id="rId697" Type="http://schemas.openxmlformats.org/officeDocument/2006/relationships/hyperlink" Target="http://www.moderngraham.com/2017/02/28/strayer-education-inc-valuation-initial-coverage-stra/?utm_source=MGScreens&amp;utm_medium=ebook" TargetMode="External"/><Relationship Id="rId820" Type="http://schemas.openxmlformats.org/officeDocument/2006/relationships/hyperlink" Target="http://www.moderngraham.com/2016/07/01/varian-medical-systems-inc-valuation-july-2016-var/?utm_source=MGScreens&amp;utm_medium=ebook" TargetMode="External"/><Relationship Id="rId862" Type="http://schemas.openxmlformats.org/officeDocument/2006/relationships/hyperlink" Target="http://www.moderngraham.com/2016/06/28/zions-bancorp-valuation-june-2016-zion/?utm_source=MGScreens&amp;utm_medium=ebook" TargetMode="External"/><Relationship Id="rId252" Type="http://schemas.openxmlformats.org/officeDocument/2006/relationships/hyperlink" Target="http://www.moderngraham.com/2016/06/26/ecolab-inc-valuation-june-2016-ecl/?utm_source=MGScreens&amp;utm_medium=ebook" TargetMode="External"/><Relationship Id="rId294" Type="http://schemas.openxmlformats.org/officeDocument/2006/relationships/hyperlink" Target="http://www.moderngraham.com/2017/03/25/fossil-group-inc-valuation-march-2017-fosl/?utm_source=MGScreens&amp;utm_medium=ebook" TargetMode="External"/><Relationship Id="rId308" Type="http://schemas.openxmlformats.org/officeDocument/2006/relationships/hyperlink" Target="http://www.moderngraham.com/2017/01/16/general-mills-inc-valuation-january-2017-gis/?utm_source=MGScreens&amp;utm_medium=ebook" TargetMode="External"/><Relationship Id="rId515" Type="http://schemas.openxmlformats.org/officeDocument/2006/relationships/hyperlink" Target="http://www.moderngraham.com/2017/02/08/mosaic-company-valuation-february-2017-mos/?utm_source=MGScreens&amp;utm_medium=ebook" TargetMode="External"/><Relationship Id="rId722" Type="http://schemas.openxmlformats.org/officeDocument/2006/relationships/hyperlink" Target="http://www.moderngraham.com/2017/04/10/taubman-centers-inc-valuation-initial-coverage-tco/?utm_source=MGScreens&amp;utm_medium=ebook" TargetMode="External"/><Relationship Id="rId47" Type="http://schemas.openxmlformats.org/officeDocument/2006/relationships/hyperlink" Target="http://www.moderngraham.com/2017/01/04/advanced-micro-devices-inc-valuation-january-2017-amd/?utm_source=MGScreens&amp;utm_medium=ebook" TargetMode="External"/><Relationship Id="rId89" Type="http://schemas.openxmlformats.org/officeDocument/2006/relationships/hyperlink" Target="http://www.moderngraham.com/2016/08/30/bg-foods-inc-valuation-august-2016-bgs/?utm_source=MGScreens&amp;utm_medium=ebook" TargetMode="External"/><Relationship Id="rId112" Type="http://schemas.openxmlformats.org/officeDocument/2006/relationships/hyperlink" Target="http://www.moderngraham.com/2016/07/21/carnival-corp-valuation-july-2016-ccl/?utm_source=MGScreens&amp;utm_medium=ebook" TargetMode="External"/><Relationship Id="rId154" Type="http://schemas.openxmlformats.org/officeDocument/2006/relationships/hyperlink" Target="http://www.moderngraham.com/2017/01/16/compass-minerals-international-inc-valuation-initial-coverage-cmp/?utm_source=MGScreens&amp;utm_medium=ebook" TargetMode="External"/><Relationship Id="rId361" Type="http://schemas.openxmlformats.org/officeDocument/2006/relationships/hyperlink" Target="http://www.moderngraham.com/2016/05/20/intel-corporation-valuation-may-2016-intc/?utm_source=MGScreens&amp;utm_medium=ebook" TargetMode="External"/><Relationship Id="rId557" Type="http://schemas.openxmlformats.org/officeDocument/2006/relationships/hyperlink" Target="http://www.moderngraham.com/2016/07/24/omnicon-group-inc-valuation-july-2016-omc/?utm_source=MGScreens&amp;utm_medium=ebook" TargetMode="External"/><Relationship Id="rId599" Type="http://schemas.openxmlformats.org/officeDocument/2006/relationships/hyperlink" Target="http://www.moderngraham.com/2016/07/06/raven-industries-inc-valuation-july-2016-ravn/?utm_source=MGScreens&amp;utm_medium=ebook" TargetMode="External"/><Relationship Id="rId764" Type="http://schemas.openxmlformats.org/officeDocument/2006/relationships/hyperlink" Target="http://www.moderngraham.com/2016/12/03/igm-financial-inc-valuation-initial-coverage-igm/?utm_source=MGScreens&amp;utm_medium=ebook" TargetMode="External"/><Relationship Id="rId196" Type="http://schemas.openxmlformats.org/officeDocument/2006/relationships/hyperlink" Target="http://www.moderngraham.com/2017/01/11/cisco-systems-inc-valuation-january-2017-csco/?utm_source=MGScreens&amp;utm_medium=ebook" TargetMode="External"/><Relationship Id="rId417" Type="http://schemas.openxmlformats.org/officeDocument/2006/relationships/hyperlink" Target="http://www.moderngraham.com/2017/03/26/kimco-realty-corp-valuation-march-2017-kim/?utm_source=MGScreens&amp;utm_medium=ebook" TargetMode="External"/><Relationship Id="rId459" Type="http://schemas.openxmlformats.org/officeDocument/2006/relationships/hyperlink" Target="http://www.moderngraham.com/2016/07/12/laboratory-corp-of-america-holdings-valuation-july-2016-lh/?utm_source=MGScreens&amp;utm_medium=ebook" TargetMode="External"/><Relationship Id="rId624" Type="http://schemas.openxmlformats.org/officeDocument/2006/relationships/hyperlink" Target="http://www.moderngraham.com/2016/12/12/scholastic-corp-valuation-initial-coverage-schl/?utm_source=MGScreens&amp;utm_medium=ebook" TargetMode="External"/><Relationship Id="rId666" Type="http://schemas.openxmlformats.org/officeDocument/2006/relationships/hyperlink" Target="http://www.moderngraham.com/2016/07/31/scripps-networks-valuation-july-2016-sni/?utm_source=MGScreens&amp;utm_medium=ebook" TargetMode="External"/><Relationship Id="rId831" Type="http://schemas.openxmlformats.org/officeDocument/2006/relationships/hyperlink" Target="http://www.moderngraham.com/2016/11/20/waters-corporation-valuation-november-2016-wat/?utm_source=MGScreens&amp;utm_medium=ebook" TargetMode="External"/><Relationship Id="rId16" Type="http://schemas.openxmlformats.org/officeDocument/2006/relationships/hyperlink" Target="http://www.moderngraham.com/2017/02/22/adobe-systems-inc-valuation-february-2017-adbe/?utm_source=MGScreens&amp;utm_medium=ebook" TargetMode="External"/><Relationship Id="rId221" Type="http://schemas.openxmlformats.org/officeDocument/2006/relationships/hyperlink" Target="http://www.moderngraham.com/2017/03/27/corecivic-inc-valuation-initial-coverage-cxw/?utm_source=MGScreens&amp;utm_medium=ebook" TargetMode="External"/><Relationship Id="rId263" Type="http://schemas.openxmlformats.org/officeDocument/2006/relationships/hyperlink" Target="http://www.moderngraham.com/2017/02/26/equity-residential-valuation-february-2017-eqr/?utm_source=MGScreens&amp;utm_medium=ebook" TargetMode="External"/><Relationship Id="rId319" Type="http://schemas.openxmlformats.org/officeDocument/2006/relationships/hyperlink" Target="http://www.moderngraham.com/2016/06/20/goldman-sachs-group-inc-valuation-june-2016-gs/?utm_source=MGScreens&amp;utm_medium=ebook" TargetMode="External"/><Relationship Id="rId470" Type="http://schemas.openxmlformats.org/officeDocument/2006/relationships/hyperlink" Target="http://www.moderngraham.com/2017/03/25/luminex-corp-valuation-initial-coverage-lmnx/?utm_source=MGScreens&amp;utm_medium=ebook" TargetMode="External"/><Relationship Id="rId526" Type="http://schemas.openxmlformats.org/officeDocument/2006/relationships/hyperlink" Target="http://www.moderngraham.com/2017/03/02/murphy-oil-corporation-valuation-march-2017-mur/?utm_source=MGScreens&amp;utm_medium=ebook" TargetMode="External"/><Relationship Id="rId58" Type="http://schemas.openxmlformats.org/officeDocument/2006/relationships/hyperlink" Target="http://www.moderngraham.com/2016/01/27/aon-plc-valuation-january-2016-update-aon/?utm_source=MGScreens&amp;utm_medium=ebook" TargetMode="External"/><Relationship Id="rId123" Type="http://schemas.openxmlformats.org/officeDocument/2006/relationships/hyperlink" Target="http://www.moderngraham.com/2016/12/13/city-holding-company-valuation-initial-coverage-chco/?utm_source=MGScreens&amp;utm_medium=ebook" TargetMode="External"/><Relationship Id="rId330" Type="http://schemas.openxmlformats.org/officeDocument/2006/relationships/hyperlink" Target="http://www.moderngraham.com/2017/02/22/home-depot-inc-valuation-february-2017-hd/?utm_source=MGScreens&amp;utm_medium=ebook" TargetMode="External"/><Relationship Id="rId568" Type="http://schemas.openxmlformats.org/officeDocument/2006/relationships/hyperlink" Target="http://www.moderngraham.com/2016/08/26/public-service-enterprise-group-inc-valuation-august-2016-peg/?utm_source=MGScreens&amp;utm_medium=ebook" TargetMode="External"/><Relationship Id="rId733" Type="http://schemas.openxmlformats.org/officeDocument/2006/relationships/hyperlink" Target="http://www.moderngraham.com/2017/03/11/torchmark-corporation-valuation-march-2017-tmk/?utm_source=MGScreens&amp;utm_medium=ebook" TargetMode="External"/><Relationship Id="rId775" Type="http://schemas.openxmlformats.org/officeDocument/2006/relationships/hyperlink" Target="http://www.moderngraham.com/2017/03/17/labrador-iron-ore-royalty-corp-valuation-initial-coverage-tselif/?utm_source=MGScreens&amp;utm_medium=ebook" TargetMode="External"/><Relationship Id="rId165" Type="http://schemas.openxmlformats.org/officeDocument/2006/relationships/hyperlink" Target="http://www.moderngraham.com/2017/03/16/cabot-oil-gas-corp-valuation-march-2017-cog/?utm_source=MGScreens&amp;utm_medium=ebook" TargetMode="External"/><Relationship Id="rId372" Type="http://schemas.openxmlformats.org/officeDocument/2006/relationships/hyperlink" Target="http://www.moderngraham.com/2017/01/04/impax-laboratories-inc/?utm_source=MGScreens&amp;utm_medium=ebook" TargetMode="External"/><Relationship Id="rId428" Type="http://schemas.openxmlformats.org/officeDocument/2006/relationships/hyperlink" Target="http://www.moderngraham.com/2017/02/14/knowles-corp-valuation-initial-coverage-kn/?utm_source=MGScreens&amp;utm_medium=ebook" TargetMode="External"/><Relationship Id="rId635" Type="http://schemas.openxmlformats.org/officeDocument/2006/relationships/hyperlink" Target="http://www.moderngraham.com/2016/12/22/seneca-foods-corp-valuation-initial-coverage-senea/?utm_source=MGScreens&amp;utm_medium=ebook" TargetMode="External"/><Relationship Id="rId677" Type="http://schemas.openxmlformats.org/officeDocument/2006/relationships/hyperlink" Target="http://www.moderngraham.com/2017/02/09/spok-holdings-inc-valuation-initial-coverage-spok/?utm_source=MGScreens&amp;utm_medium=ebook" TargetMode="External"/><Relationship Id="rId800" Type="http://schemas.openxmlformats.org/officeDocument/2006/relationships/hyperlink" Target="http://www.moderngraham.com/2017/02/07/tesoro-corporation-valuation-february-2017-tso/?utm_source=MGScreens&amp;utm_medium=ebook" TargetMode="External"/><Relationship Id="rId842" Type="http://schemas.openxmlformats.org/officeDocument/2006/relationships/hyperlink" Target="http://www.moderngraham.com/2016/06/11/western-refining-inc-valuation-june-2016-wnr/?utm_source=MGScreens&amp;utm_medium=ebook" TargetMode="External"/><Relationship Id="rId232" Type="http://schemas.openxmlformats.org/officeDocument/2006/relationships/hyperlink" Target="http://www.moderngraham.com/2017/02/25/danaher-corporation-valuation-february-2017-dhr/?utm_source=MGScreens&amp;utm_medium=ebook" TargetMode="External"/><Relationship Id="rId274" Type="http://schemas.openxmlformats.org/officeDocument/2006/relationships/hyperlink" Target="http://www.moderngraham.com/2016/07/18/exelon-corporation-valuation-july-2016-exc/?utm_source=MGScreens&amp;utm_medium=ebook" TargetMode="External"/><Relationship Id="rId481" Type="http://schemas.openxmlformats.org/officeDocument/2006/relationships/hyperlink" Target="http://www.moderngraham.com/2017/04/11/liberty-property-trust-valuation-initial-coverage-lpt/?utm_source=MGScreens&amp;utm_medium=ebook" TargetMode="External"/><Relationship Id="rId702" Type="http://schemas.openxmlformats.org/officeDocument/2006/relationships/hyperlink" Target="http://www.moderngraham.com/2017/03/07/superior-industries-international-inc-valuation-initial-coverage-sup/?utm_source=MGScreens&amp;utm_medium=ebook" TargetMode="External"/><Relationship Id="rId27" Type="http://schemas.openxmlformats.org/officeDocument/2006/relationships/hyperlink" Target="http://www.moderngraham.com/2017/01/26/american-financial-group-inc-valuation-january-2017-afg/?utm_source=MGScreens&amp;utm_medium=ebook" TargetMode="External"/><Relationship Id="rId69" Type="http://schemas.openxmlformats.org/officeDocument/2006/relationships/hyperlink" Target="http://www.moderngraham.com/2016/07/27/ashland-inc-valuation-july-2016-ash/?utm_source=MGScreens&amp;utm_medium=ebook" TargetMode="External"/><Relationship Id="rId134" Type="http://schemas.openxmlformats.org/officeDocument/2006/relationships/hyperlink" Target="http://www.moderngraham.com/2016/12/29/energy-company-of-minas-valuation-initial-coverage-cig/?utm_source=MGScreens&amp;utm_medium=ebook" TargetMode="External"/><Relationship Id="rId537" Type="http://schemas.openxmlformats.org/officeDocument/2006/relationships/hyperlink" Target="http://www.moderngraham.com/2017/03/14/nisource-inc-valuation-march-2017-ni/?utm_source=MGScreens&amp;utm_medium=ebook" TargetMode="External"/><Relationship Id="rId579" Type="http://schemas.openxmlformats.org/officeDocument/2006/relationships/hyperlink" Target="http://www.moderngraham.com/2017/04/09/psychemedics-corp-valuation-april-2017-pmd/?utm_source=MGScreens&amp;utm_medium=ebook" TargetMode="External"/><Relationship Id="rId744" Type="http://schemas.openxmlformats.org/officeDocument/2006/relationships/hyperlink" Target="http://www.moderngraham.com/2016/12/16/chemtrade-logistics-income-fund-valuation-initial-coverage-tseche-un/?utm_source=MGScreens&amp;utm_medium=ebook" TargetMode="External"/><Relationship Id="rId786" Type="http://schemas.openxmlformats.org/officeDocument/2006/relationships/hyperlink" Target="http://www.moderngraham.com/2017/02/07/superior-plus-corp-valuation-initial-coverage-tsespb/?utm_source=MGScreens&amp;utm_medium=ebook" TargetMode="External"/><Relationship Id="rId80" Type="http://schemas.openxmlformats.org/officeDocument/2006/relationships/hyperlink" Target="http://www.moderngraham.com/2016/07/14/bank-of-america-corp-valuation-july-2016-bac/?utm_source=MGScreens&amp;utm_medium=ebook" TargetMode="External"/><Relationship Id="rId176" Type="http://schemas.openxmlformats.org/officeDocument/2006/relationships/hyperlink" Target="http://www.moderngraham.com/2017/02/06/coty-inc-valuation-initial-coverage-coty/?utm_source=MGScreens&amp;utm_medium=ebook" TargetMode="External"/><Relationship Id="rId341" Type="http://schemas.openxmlformats.org/officeDocument/2006/relationships/hyperlink" Target="http://www.moderngraham.com/2016/02/18/harris-corporation-valuation-february-2016-hrs/?utm_source=MGScreens&amp;utm_medium=ebook" TargetMode="External"/><Relationship Id="rId383" Type="http://schemas.openxmlformats.org/officeDocument/2006/relationships/hyperlink" Target="http://www.moderngraham.com/2017/01/12/itt-inc-valuation-initial-coverage-itt/?utm_source=MGScreens&amp;utm_medium=ebook" TargetMode="External"/><Relationship Id="rId439" Type="http://schemas.openxmlformats.org/officeDocument/2006/relationships/hyperlink" Target="http://www.moderngraham.com/2017/02/24/kapstone-paper-and-packaging-corp-valuation-initial-coverage-ks/?utm_source=MGScreens&amp;utm_medium=ebook" TargetMode="External"/><Relationship Id="rId590" Type="http://schemas.openxmlformats.org/officeDocument/2006/relationships/hyperlink" Target="http://www.moderngraham.com/2017/02/08/quanta-services-inc-valuation-february-2017-pwr/?utm_source=MGScreens&amp;utm_medium=ebook" TargetMode="External"/><Relationship Id="rId604" Type="http://schemas.openxmlformats.org/officeDocument/2006/relationships/hyperlink" Target="http://www.moderngraham.com/2017/02/27/robert-half-international-inc-valuation-february-2017-rhi/?utm_source=MGScreens&amp;utm_medium=ebook" TargetMode="External"/><Relationship Id="rId646" Type="http://schemas.openxmlformats.org/officeDocument/2006/relationships/hyperlink" Target="http://www.moderngraham.com/2017/01/12/south-jersey-industries-inc-valuation-initial-coverage-sji/?utm_source=MGScreens&amp;utm_medium=ebook" TargetMode="External"/><Relationship Id="rId811" Type="http://schemas.openxmlformats.org/officeDocument/2006/relationships/hyperlink" Target="http://www.moderngraham.com/2017/02/26/communications-sales-leasing-valuation-initial-coverage-csal/?utm_source=MGScreens&amp;utm_medium=ebook" TargetMode="External"/><Relationship Id="rId201" Type="http://schemas.openxmlformats.org/officeDocument/2006/relationships/hyperlink" Target="http://www.moderngraham.com/2016/08/04/csx-corporation-valuation-august-2016-csx/?utm_source=MGScreens&amp;utm_medium=ebook" TargetMode="External"/><Relationship Id="rId243" Type="http://schemas.openxmlformats.org/officeDocument/2006/relationships/hyperlink" Target="http://www.moderngraham.com/2016/07/01/dow-chemical-co-valuation-july-2016-dow/?utm_source=MGScreens&amp;utm_medium=ebook" TargetMode="External"/><Relationship Id="rId285" Type="http://schemas.openxmlformats.org/officeDocument/2006/relationships/hyperlink" Target="http://www.moderngraham.com/2016/07/24/f5-networks-inc-valuation-july-2016-ffiv/?utm_source=MGScreens&amp;utm_medium=ebook" TargetMode="External"/><Relationship Id="rId450" Type="http://schemas.openxmlformats.org/officeDocument/2006/relationships/hyperlink" Target="http://www.moderngraham.com/2017/03/02/lydall-inc-valuation-initial-coverage-ldl/?utm_source=MGScreens&amp;utm_medium=ebook" TargetMode="External"/><Relationship Id="rId506" Type="http://schemas.openxmlformats.org/officeDocument/2006/relationships/hyperlink" Target="http://www.moderngraham.com/2017/01/03/mccormick-company-valuation-january-2017-mkc/?utm_source=MGScreens&amp;utm_medium=ebook" TargetMode="External"/><Relationship Id="rId688" Type="http://schemas.openxmlformats.org/officeDocument/2006/relationships/hyperlink" Target="http://www.moderngraham.com/2017/02/22/e-w-scripps-co-valuation-initial-coverage-ssp/?utm_source=MGScreens&amp;utm_medium=ebook" TargetMode="External"/><Relationship Id="rId853" Type="http://schemas.openxmlformats.org/officeDocument/2006/relationships/hyperlink" Target="http://www.moderngraham.com/2016/08/08/xylem-inc-valuation-august-2016-xyl/?utm_source=MGScreens&amp;utm_medium=ebook" TargetMode="External"/><Relationship Id="rId38" Type="http://schemas.openxmlformats.org/officeDocument/2006/relationships/hyperlink" Target="http://www.moderngraham.com/2017/03/18/albemarle-corp-valuation-march-2017-alb/?utm_source=MGScreens&amp;utm_medium=ebook" TargetMode="External"/><Relationship Id="rId103" Type="http://schemas.openxmlformats.org/officeDocument/2006/relationships/hyperlink" Target="http://www.moderngraham.com/2016/12/29/conagra-brands-inc-valuation-december-2016-cag/?utm_source=MGScreens&amp;utm_medium=ebook" TargetMode="External"/><Relationship Id="rId310" Type="http://schemas.openxmlformats.org/officeDocument/2006/relationships/hyperlink" Target="http://www.moderngraham.com/2016/11/19/general-motors-company-valuation-november-2016-gm/?utm_source=MGScreens&amp;utm_medium=ebook" TargetMode="External"/><Relationship Id="rId492" Type="http://schemas.openxmlformats.org/officeDocument/2006/relationships/hyperlink" Target="http://www.moderngraham.com/2016/07/14/macerich-co-valuation-july-2016-mac/?utm_source=MGScreens&amp;utm_medium=ebook" TargetMode="External"/><Relationship Id="rId548" Type="http://schemas.openxmlformats.org/officeDocument/2006/relationships/hyperlink" Target="http://www.moderngraham.com/2016/12/29/nucor-corporation-valuation-december-2016-nue/?utm_source=MGScreens&amp;utm_medium=ebook" TargetMode="External"/><Relationship Id="rId713" Type="http://schemas.openxmlformats.org/officeDocument/2006/relationships/hyperlink" Target="http://www.moderngraham.com/2016/08/02/stryker-corporation-valuation-august-2016-syk/?utm_source=MGScreens&amp;utm_medium=ebook" TargetMode="External"/><Relationship Id="rId755" Type="http://schemas.openxmlformats.org/officeDocument/2006/relationships/hyperlink" Target="http://www.moderngraham.com/2017/02/21/crombie-real-estate-investment-trust-valuation-initial-coverage-tsecrr-un/?utm_source=MGScreens&amp;utm_medium=ebook" TargetMode="External"/><Relationship Id="rId797" Type="http://schemas.openxmlformats.org/officeDocument/2006/relationships/hyperlink" Target="http://www.moderngraham.com/2017/04/11/toronto-dominion-bank-valuation-initial-coverage-tsetd/?utm_source=MGScreens&amp;utm_medium=ebook" TargetMode="External"/><Relationship Id="rId91" Type="http://schemas.openxmlformats.org/officeDocument/2006/relationships/hyperlink" Target="http://www.moderngraham.com/2016/02/02/biogen-inc-valuation-february-2016-update-biib/?utm_source=MGScreens&amp;utm_medium=ebook" TargetMode="External"/><Relationship Id="rId145" Type="http://schemas.openxmlformats.org/officeDocument/2006/relationships/hyperlink" Target="http://www.moderngraham.com/2017/01/11/clearwater-paper-corp-valuation-initial-coverage-clw/?utm_source=MGScreens&amp;utm_medium=ebook" TargetMode="External"/><Relationship Id="rId187" Type="http://schemas.openxmlformats.org/officeDocument/2006/relationships/hyperlink" Target="http://www.moderngraham.com/2017/02/14/carters-inc-valuation-initial-coverage-cri/?utm_source=MGScreens&amp;utm_medium=ebook" TargetMode="External"/><Relationship Id="rId352" Type="http://schemas.openxmlformats.org/officeDocument/2006/relationships/hyperlink" Target="http://www.moderngraham.com/2016/12/05/illumina-inc-valuation-initial-coverage-ilmn/?utm_source=MGScreens&amp;utm_medium=ebook" TargetMode="External"/><Relationship Id="rId394" Type="http://schemas.openxmlformats.org/officeDocument/2006/relationships/hyperlink" Target="http://www.moderngraham.com/2017/01/31/jacobs-engineering-group-inc-valuation-january-2017-jec/?utm_source=MGScreens&amp;utm_medium=ebook" TargetMode="External"/><Relationship Id="rId408" Type="http://schemas.openxmlformats.org/officeDocument/2006/relationships/hyperlink" Target="http://www.moderngraham.com/2017/02/04/kate-spade-co-valuation-initial-coverage-kate/?utm_source=MGScreens&amp;utm_medium=ebook" TargetMode="External"/><Relationship Id="rId615" Type="http://schemas.openxmlformats.org/officeDocument/2006/relationships/hyperlink" Target="http://www.moderngraham.com/2016/12/03/science-applications-international-corp-valuation-initial-coverage-saic/?utm_source=MGScreens&amp;utm_medium=ebook" TargetMode="External"/><Relationship Id="rId822" Type="http://schemas.openxmlformats.org/officeDocument/2006/relationships/hyperlink" Target="http://www.moderngraham.com/2016/06/11/viacom-inc-valuation-june-2016-viab/?utm_source=MGScreens&amp;utm_medium=ebook" TargetMode="External"/><Relationship Id="rId212" Type="http://schemas.openxmlformats.org/officeDocument/2006/relationships/hyperlink" Target="http://www.moderngraham.com/2017/03/18/cavco-industries-inc-valuation-initial-coverage-cvco/?utm_source=MGScreens&amp;utm_medium=ebook" TargetMode="External"/><Relationship Id="rId254" Type="http://schemas.openxmlformats.org/officeDocument/2006/relationships/hyperlink" Target="http://www.moderngraham.com/2017/02/04/equifax-inc-valuation-february-2017-efx/?utm_source=MGScreens&amp;utm_medium=ebook" TargetMode="External"/><Relationship Id="rId657" Type="http://schemas.openxmlformats.org/officeDocument/2006/relationships/hyperlink" Target="http://www.moderngraham.com/2017/01/27/sm-energy-co-valuation-initial-coverage-sm/?utm_source=MGScreens&amp;utm_medium=ebook" TargetMode="External"/><Relationship Id="rId699" Type="http://schemas.openxmlformats.org/officeDocument/2006/relationships/hyperlink" Target="http://www.moderngraham.com/2017/04/11/starwood-property-trust-inc-valuation-april-2017-stwd/?utm_source=MGScreens&amp;utm_medium=ebook" TargetMode="External"/><Relationship Id="rId49" Type="http://schemas.openxmlformats.org/officeDocument/2006/relationships/hyperlink" Target="http://www.moderngraham.com/2017/01/12/affiliated-managers-group-inc-valuation-january-2017-amg/?utm_source=MGScreens&amp;utm_medium=ebook" TargetMode="External"/><Relationship Id="rId114" Type="http://schemas.openxmlformats.org/officeDocument/2006/relationships/hyperlink" Target="http://www.moderngraham.com/2016/12/02/century-aluminum-co-valuation-initial-coverage-cenx/?utm_source=MGScreens&amp;utm_medium=ebook" TargetMode="External"/><Relationship Id="rId296" Type="http://schemas.openxmlformats.org/officeDocument/2006/relationships/hyperlink" Target="http://www.moderngraham.com/2017/03/06/federal-realty-investment-trust-valuation-initial-coverage-frt/?utm_source=MGScreens&amp;utm_medium=ebook" TargetMode="External"/><Relationship Id="rId461" Type="http://schemas.openxmlformats.org/officeDocument/2006/relationships/hyperlink" Target="http://www.moderngraham.com/2017/03/16/lasalle-hotel-properties-valuation-initial-coverage-lho/?utm_source=MGScreens&amp;utm_medium=ebook" TargetMode="External"/><Relationship Id="rId517" Type="http://schemas.openxmlformats.org/officeDocument/2006/relationships/hyperlink" Target="http://www.moderngraham.com/2016/08/29/merck-co-inc-valuation-august-2016-mrk/?utm_source=MGScreens&amp;utm_medium=ebook" TargetMode="External"/><Relationship Id="rId559" Type="http://schemas.openxmlformats.org/officeDocument/2006/relationships/hyperlink" Target="http://www.moderngraham.com/2016/07/24/oreilly-automotive-inc-valuation-july-2016-orly/?utm_source=MGScreens&amp;utm_medium=ebook" TargetMode="External"/><Relationship Id="rId724" Type="http://schemas.openxmlformats.org/officeDocument/2006/relationships/hyperlink" Target="http://www.moderngraham.com/2017/03/04/transdigm-group-inc-valuation-initial-coverage-tdg/?utm_source=MGScreens&amp;utm_medium=ebook" TargetMode="External"/><Relationship Id="rId766" Type="http://schemas.openxmlformats.org/officeDocument/2006/relationships/hyperlink" Target="http://www.moderngraham.com/2016/12/10/innergex-renewable-energy-inc-valuation-initial-coverage-tseine/?utm_source=MGScreens&amp;utm_medium=ebook" TargetMode="External"/><Relationship Id="rId60" Type="http://schemas.openxmlformats.org/officeDocument/2006/relationships/hyperlink" Target="http://www.moderngraham.com/2017/04/11/apache-corp-valuation-april-2017-apa/?utm_source=MGScreens&amp;utm_medium=ebook" TargetMode="External"/><Relationship Id="rId156" Type="http://schemas.openxmlformats.org/officeDocument/2006/relationships/hyperlink" Target="http://www.moderngraham.com/2017/01/24/comtech-telecommunications-corp-valuation-initial-coverage-cmtl/?utm_source=MGScreens&amp;utm_medium=ebook" TargetMode="External"/><Relationship Id="rId198" Type="http://schemas.openxmlformats.org/officeDocument/2006/relationships/hyperlink" Target="http://www.moderngraham.com/2017/02/27/carlisle-companies-inc-valuation-initial-coverage-csl/?utm_source=MGScreens&amp;utm_medium=ebook" TargetMode="External"/><Relationship Id="rId321" Type="http://schemas.openxmlformats.org/officeDocument/2006/relationships/hyperlink" Target="http://www.moderngraham.com/2017/01/12/w-w-grainger-inc-valuation-january-2017-gww/?utm_source=MGScreens&amp;utm_medium=ebook" TargetMode="External"/><Relationship Id="rId363" Type="http://schemas.openxmlformats.org/officeDocument/2006/relationships/hyperlink" Target="http://www.moderngraham.com/2017/03/26/intuit-inc-valuation-march-2017-intu/?utm_source=MGScreens&amp;utm_medium=ebook" TargetMode="External"/><Relationship Id="rId419" Type="http://schemas.openxmlformats.org/officeDocument/2006/relationships/hyperlink" Target="http://www.moderngraham.com/2017/03/13/kkr-co-ltd-valuation-march-2017-kkr/?utm_source=MGScreens&amp;utm_medium=ebook" TargetMode="External"/><Relationship Id="rId570" Type="http://schemas.openxmlformats.org/officeDocument/2006/relationships/hyperlink" Target="http://www.moderngraham.com/2017/03/09/pfizer-inc-valuation-march-2017-pfe/?utm_source=MGScreens&amp;utm_medium=ebook" TargetMode="External"/><Relationship Id="rId626" Type="http://schemas.openxmlformats.org/officeDocument/2006/relationships/hyperlink" Target="http://www.moderngraham.com/2016/12/13/service-corporation-intl-valuation-initial-coverage-sci/?utm_source=MGScreens&amp;utm_medium=ebook" TargetMode="External"/><Relationship Id="rId223" Type="http://schemas.openxmlformats.org/officeDocument/2006/relationships/hyperlink" Target="http://www.moderngraham.com/2016/07/22/dominion-resources-inc-valuation-july-2016-d/?utm_source=MGScreens&amp;utm_medium=ebook" TargetMode="External"/><Relationship Id="rId430" Type="http://schemas.openxmlformats.org/officeDocument/2006/relationships/hyperlink" Target="http://www.moderngraham.com/2017/02/20/knight-transportation-valuation-initial-coverage-knx/?utm_source=MGScreens&amp;utm_medium=ebook" TargetMode="External"/><Relationship Id="rId668" Type="http://schemas.openxmlformats.org/officeDocument/2006/relationships/hyperlink" Target="http://www.moderngraham.com/2017/02/05/synovus-financial-corp-valuation-initial-coverage-snv/?utm_source=MGScreens&amp;utm_medium=ebook" TargetMode="External"/><Relationship Id="rId833" Type="http://schemas.openxmlformats.org/officeDocument/2006/relationships/hyperlink" Target="http://www.moderngraham.com/2017/02/20/western-digital-corporation-valuation-february-2017-wdc/?utm_source=MGScreens&amp;utm_medium=ebook" TargetMode="External"/><Relationship Id="rId18" Type="http://schemas.openxmlformats.org/officeDocument/2006/relationships/hyperlink" Target="http://www.moderngraham.com/2017/01/03/archer-daniels-midland-company-valuation-january-2017-adm/?utm_source=MGScreens&amp;utm_medium=ebook" TargetMode="External"/><Relationship Id="rId265" Type="http://schemas.openxmlformats.org/officeDocument/2006/relationships/hyperlink" Target="http://www.moderngraham.com/2016/08/26/eversource-energy-valuation-august-2016-es/?utm_source=MGScreens&amp;utm_medium=ebook" TargetMode="External"/><Relationship Id="rId472" Type="http://schemas.openxmlformats.org/officeDocument/2006/relationships/hyperlink" Target="http://www.moderngraham.com/2016/06/10/lockheed-martin-corporation-valuation-june-2016-lmt/?utm_source=MGScreens&amp;utm_medium=ebook" TargetMode="External"/><Relationship Id="rId528" Type="http://schemas.openxmlformats.org/officeDocument/2006/relationships/hyperlink" Target="http://www.moderngraham.com/2016/08/31/navient-corp-valuation-august-2016-navi/?utm_source=MGScreens&amp;utm_medium=ebook" TargetMode="External"/><Relationship Id="rId735" Type="http://schemas.openxmlformats.org/officeDocument/2006/relationships/hyperlink" Target="http://www.moderngraham.com/2016/06/20/tripadvisor-inc-valuation-june-2016-trip/?utm_source=MGScreens&amp;utm_medium=ebook" TargetMode="External"/><Relationship Id="rId125" Type="http://schemas.openxmlformats.org/officeDocument/2006/relationships/hyperlink" Target="http://www.moderngraham.com/2016/12/15/chemed-corporation-valuation-initial-coverage-che/?utm_source=MGScreens&amp;utm_medium=ebook" TargetMode="External"/><Relationship Id="rId167" Type="http://schemas.openxmlformats.org/officeDocument/2006/relationships/hyperlink" Target="http://www.moderngraham.com/2017/02/02/coherent-inc-valuation-initial-coverage-cohr/?utm_source=MGScreens&amp;utm_medium=ebook" TargetMode="External"/><Relationship Id="rId332" Type="http://schemas.openxmlformats.org/officeDocument/2006/relationships/hyperlink" Target="http://www.moderngraham.com/2016/12/20/hartford-financial-services-group-inc-valuation-december-2016-hig/?utm_source=MGScreens&amp;utm_medium=ebook" TargetMode="External"/><Relationship Id="rId374" Type="http://schemas.openxmlformats.org/officeDocument/2006/relationships/hyperlink" Target="http://www.moderngraham.com/2016/05/20/ingersoll-rand-plc-valuation-may-2016-ir/?utm_source=MGScreens&amp;utm_medium=ebook" TargetMode="External"/><Relationship Id="rId581" Type="http://schemas.openxmlformats.org/officeDocument/2006/relationships/hyperlink" Target="http://www.moderngraham.com/2017/03/15/pentair-plc-valuation-march-2017-pnr/?utm_source=MGScreens&amp;utm_medium=ebook" TargetMode="External"/><Relationship Id="rId777" Type="http://schemas.openxmlformats.org/officeDocument/2006/relationships/hyperlink" Target="http://www.moderngraham.com/2016/12/06/saputo-inc-valuation-initial-coverage-sap/?utm_source=MGScreens&amp;utm_medium=ebook" TargetMode="External"/><Relationship Id="rId71" Type="http://schemas.openxmlformats.org/officeDocument/2006/relationships/hyperlink" Target="http://www.moderngraham.com/2016/05/21/avalonbay-communities-inc-valuation-may-2016-avb/?utm_source=MGScreens&amp;utm_medium=ebook" TargetMode="External"/><Relationship Id="rId234" Type="http://schemas.openxmlformats.org/officeDocument/2006/relationships/hyperlink" Target="http://www.moderngraham.com/2016/08/01/discovery-communications-inc-valuation-august-2016-disca/?utm_source=MGScreens&amp;utm_medium=ebook" TargetMode="External"/><Relationship Id="rId637" Type="http://schemas.openxmlformats.org/officeDocument/2006/relationships/hyperlink" Target="http://www.moderngraham.com/2016/12/31/servisfirst-bancshares-inc-valuation-initial-coverage-sfbs/?utm_source=MGScreens&amp;utm_medium=ebook" TargetMode="External"/><Relationship Id="rId679" Type="http://schemas.openxmlformats.org/officeDocument/2006/relationships/hyperlink" Target="http://www.moderngraham.com/2017/02/10/sps-commerce-inc-valuation-initial-coverage-spsc/?utm_source=MGScreens&amp;utm_medium=ebook" TargetMode="External"/><Relationship Id="rId802" Type="http://schemas.openxmlformats.org/officeDocument/2006/relationships/hyperlink" Target="http://www.moderngraham.com/2016/07/04/time-warner-inc-valuation-july-2016-twx/?utm_source=MGScreens&amp;utm_medium=ebook" TargetMode="External"/><Relationship Id="rId844" Type="http://schemas.openxmlformats.org/officeDocument/2006/relationships/hyperlink" Target="http://www.moderngraham.com/2016/09/01/westar-energy-inc-valuation-august-2016-wr/?utm_source=MGScreens&amp;utm_medium=ebook" TargetMode="External"/><Relationship Id="rId2" Type="http://schemas.openxmlformats.org/officeDocument/2006/relationships/hyperlink" Target="http://www.moderngraham.com/2016/07/18/alcoa-inc-valuation-july-2016-aa/?utm_source=MGScreens&amp;utm_medium=ebook" TargetMode="External"/><Relationship Id="rId29" Type="http://schemas.openxmlformats.org/officeDocument/2006/relationships/hyperlink" Target="http://www.moderngraham.com/2017/02/07/agco-corporation-valuation-february-2017-agco/?utm_source=MGScreens&amp;utm_medium=ebook" TargetMode="External"/><Relationship Id="rId276" Type="http://schemas.openxmlformats.org/officeDocument/2006/relationships/hyperlink" Target="http://www.moderngraham.com/2017/02/03/expedia-inc-valuation-february-2017-expe/?utm_source=MGScreens&amp;utm_medium=ebook" TargetMode="External"/><Relationship Id="rId441" Type="http://schemas.openxmlformats.org/officeDocument/2006/relationships/hyperlink" Target="http://www.moderngraham.com/2016/12/21/kansas-city-southern-valuation-december-2016-ksu/?utm_source=MGScreens&amp;utm_medium=ebook" TargetMode="External"/><Relationship Id="rId483" Type="http://schemas.openxmlformats.org/officeDocument/2006/relationships/hyperlink" Target="http://www.moderngraham.com/2017/04/12/liquidity-services-inc-valuation-initial-coverage-lqdt/?utm_source=MGScreens&amp;utm_medium=ebook" TargetMode="External"/><Relationship Id="rId539" Type="http://schemas.openxmlformats.org/officeDocument/2006/relationships/hyperlink" Target="http://www.moderngraham.com/2016/08/26/nielsen-nv-valuation-august-2016-nlsn/?utm_source=MGScreens&amp;utm_medium=ebook" TargetMode="External"/><Relationship Id="rId690" Type="http://schemas.openxmlformats.org/officeDocument/2006/relationships/hyperlink" Target="http://www.moderngraham.com/2017/02/23/st-bancorp-inc-valuation-initial-coverage-stba/?utm_source=MGScreens&amp;utm_medium=ebook" TargetMode="External"/><Relationship Id="rId704" Type="http://schemas.openxmlformats.org/officeDocument/2006/relationships/hyperlink" Target="http://www.moderngraham.com/2017/03/08/supervalu-inc-valuation-initial-coverage-svu/?utm_source=MGScreens&amp;utm_medium=ebook" TargetMode="External"/><Relationship Id="rId746" Type="http://schemas.openxmlformats.org/officeDocument/2006/relationships/hyperlink" Target="http://www.moderngraham.com/2017/01/04/corus-entertainment-inc-valuation-initial-coverage-tsecjr-b/?utm_source=MGScreens&amp;utm_medium=ebook" TargetMode="External"/><Relationship Id="rId40" Type="http://schemas.openxmlformats.org/officeDocument/2006/relationships/hyperlink" Target="http://www.moderngraham.com/2016/09/01/align-technology-inc-valuation-august-2016-algn/?utm_source=MGScreens&amp;utm_medium=ebook" TargetMode="External"/><Relationship Id="rId136" Type="http://schemas.openxmlformats.org/officeDocument/2006/relationships/hyperlink" Target="http://www.moderngraham.com/2016/12/31/circor-international-inc-valuation-initial-coverage-cir/?utm_source=MGScreens&amp;utm_medium=ebook" TargetMode="External"/><Relationship Id="rId178" Type="http://schemas.openxmlformats.org/officeDocument/2006/relationships/hyperlink" Target="http://www.moderngraham.com/2017/02/07/central-pacific-financial-corp-valuation-initial-coverage-cpf/?utm_source=MGScreens&amp;utm_medium=ebook" TargetMode="External"/><Relationship Id="rId301" Type="http://schemas.openxmlformats.org/officeDocument/2006/relationships/hyperlink" Target="http://www.moderngraham.com/2016/06/13/agl-resources-inc-valuation-june-2016-gas/?utm_source=MGScreens&amp;utm_medium=ebook" TargetMode="External"/><Relationship Id="rId343" Type="http://schemas.openxmlformats.org/officeDocument/2006/relationships/hyperlink" Target="http://www.moderngraham.com/2016/07/24/host-hotels-and-resorts-inc-valuation-july-2016-hst/?utm_source=MGScreens&amp;utm_medium=ebook" TargetMode="External"/><Relationship Id="rId550" Type="http://schemas.openxmlformats.org/officeDocument/2006/relationships/hyperlink" Target="http://www.moderngraham.com/2017/02/09/newell-brands-inc-valuation-february-2017-nwl/?utm_source=MGScreens&amp;utm_medium=ebook" TargetMode="External"/><Relationship Id="rId788" Type="http://schemas.openxmlformats.org/officeDocument/2006/relationships/hyperlink" Target="http://www.moderngraham.com/2017/02/14/smart-reit-valuation-initial-coverage-tsesru-un/?utm_source=MGScreens&amp;utm_medium=ebook" TargetMode="External"/><Relationship Id="rId82" Type="http://schemas.openxmlformats.org/officeDocument/2006/relationships/hyperlink" Target="http://www.moderngraham.com/2016/06/14/bed-bath-beyond-inc-valuation-june-2016-bbby/?utm_source=MGScreens&amp;utm_medium=ebook" TargetMode="External"/><Relationship Id="rId203" Type="http://schemas.openxmlformats.org/officeDocument/2006/relationships/hyperlink" Target="http://www.moderngraham.com/2016/02/12/centurylink-inc-valuation-february-2016-ctl/?utm_source=MGScreens&amp;utm_medium=ebook" TargetMode="External"/><Relationship Id="rId385" Type="http://schemas.openxmlformats.org/officeDocument/2006/relationships/hyperlink" Target="http://www.moderngraham.com/2017/01/13/invacare-corporation-valuation-initial-coverage-ivc/?utm_source=MGScreens&amp;utm_medium=ebook" TargetMode="External"/><Relationship Id="rId592" Type="http://schemas.openxmlformats.org/officeDocument/2006/relationships/hyperlink" Target="http://www.moderngraham.com/2016/06/13/pioneer-natural-resources-valuation-june-2016-pxd/?utm_source=MGScreens&amp;utm_medium=ebook" TargetMode="External"/><Relationship Id="rId606" Type="http://schemas.openxmlformats.org/officeDocument/2006/relationships/hyperlink" Target="http://www.moderngraham.com/2016/07/12/transocean-ltd-valuation-july-2016-rig/?utm_source=MGScreens&amp;utm_medium=ebook" TargetMode="External"/><Relationship Id="rId648" Type="http://schemas.openxmlformats.org/officeDocument/2006/relationships/hyperlink" Target="http://www.moderngraham.com/2017/01/16/tanger-factory-outlet-centers-inc-valuation-initial-coverage-skt/?utm_source=MGScreens&amp;utm_medium=ebook" TargetMode="External"/><Relationship Id="rId813" Type="http://schemas.openxmlformats.org/officeDocument/2006/relationships/hyperlink" Target="http://www.moderngraham.com/2016/08/01/union-pacific-corp-valuation-august-2016-unp/?utm_source=MGScreens&amp;utm_medium=ebook" TargetMode="External"/><Relationship Id="rId855" Type="http://schemas.openxmlformats.org/officeDocument/2006/relationships/hyperlink" Target="http://www.moderngraham.com/2017/02/09/exxon-mobil-corp-valuation-february-2017-xom/?utm_source=MGScreens&amp;utm_medium=ebook" TargetMode="External"/><Relationship Id="rId245" Type="http://schemas.openxmlformats.org/officeDocument/2006/relationships/hyperlink" Target="http://www.moderngraham.com/2017/02/03/darden-restaurants-inc-valuation-february-2017-dri/?utm_source=MGScreens&amp;utm_medium=ebook" TargetMode="External"/><Relationship Id="rId287" Type="http://schemas.openxmlformats.org/officeDocument/2006/relationships/hyperlink" Target="http://www.moderngraham.com/2016/08/02/fiserv-inc-valuation-august-2016-fisv/?utm_source=MGScreens&amp;utm_medium=ebook" TargetMode="External"/><Relationship Id="rId410" Type="http://schemas.openxmlformats.org/officeDocument/2006/relationships/hyperlink" Target="http://www.moderngraham.com/2017/02/05/kbr-inc-valuation-initial-coverage-kbr/?utm_source=MGScreens&amp;utm_medium=ebook" TargetMode="External"/><Relationship Id="rId452" Type="http://schemas.openxmlformats.org/officeDocument/2006/relationships/hyperlink" Target="http://www.moderngraham.com/2017/03/07/landauer-inc-valuation-initial-coverage-ldr/?utm_source=MGScreens&amp;utm_medium=ebook" TargetMode="External"/><Relationship Id="rId494" Type="http://schemas.openxmlformats.org/officeDocument/2006/relationships/hyperlink" Target="http://www.moderngraham.com/2016/07/18/marriott-international-inc-valuation-july-2016-mar/?utm_source=MGScreens&amp;utm_medium=ebook" TargetMode="External"/><Relationship Id="rId508" Type="http://schemas.openxmlformats.org/officeDocument/2006/relationships/hyperlink" Target="http://www.moderngraham.com/2016/07/12/marsh-mclennan-companies-inc-valuation-july-2016-mmc/?utm_source=MGScreens&amp;utm_medium=ebook" TargetMode="External"/><Relationship Id="rId715" Type="http://schemas.openxmlformats.org/officeDocument/2006/relationships/hyperlink" Target="http://www.moderngraham.com/2016/08/26/symantec-corporation-valuation-august-2016-symc/?utm_source=MGScreens&amp;utm_medium=ebook" TargetMode="External"/><Relationship Id="rId105" Type="http://schemas.openxmlformats.org/officeDocument/2006/relationships/hyperlink" Target="http://www.moderngraham.com/2016/05/17/cameron-international-company-valuation-may-2016-cam/?utm_source=MGScreens&amp;utm_medium=ebook" TargetMode="External"/><Relationship Id="rId147" Type="http://schemas.openxmlformats.org/officeDocument/2006/relationships/hyperlink" Target="http://www.moderngraham.com/2017/03/02/comerica-inc-valuation-march-2017-cma/?utm_source=MGScreens&amp;utm_medium=ebook" TargetMode="External"/><Relationship Id="rId312" Type="http://schemas.openxmlformats.org/officeDocument/2006/relationships/hyperlink" Target="http://www.moderngraham.com/2016/08/02/genworth-financial-inc-valuation-august-2016-gnw/?utm_source=MGScreens&amp;utm_medium=ebook" TargetMode="External"/><Relationship Id="rId354" Type="http://schemas.openxmlformats.org/officeDocument/2006/relationships/hyperlink" Target="http://www.moderngraham.com/2016/12/08/imperial-oil-limited-valuation-initial-coverage-imo/?utm_source=MGScreens&amp;utm_medium=ebook" TargetMode="External"/><Relationship Id="rId757" Type="http://schemas.openxmlformats.org/officeDocument/2006/relationships/hyperlink" Target="http://www.moderngraham.com/2017/03/02/constellation-software-inc-valuation-initial-coverage-tsecsu/?utm_source=MGScreens&amp;utm_medium=ebook" TargetMode="External"/><Relationship Id="rId799" Type="http://schemas.openxmlformats.org/officeDocument/2006/relationships/hyperlink" Target="http://www.moderngraham.com/2016/08/25/tyson-foods-inc-valuation-august-2016-tsn/?utm_source=MGScreens&amp;utm_medium=ebook" TargetMode="External"/><Relationship Id="rId51" Type="http://schemas.openxmlformats.org/officeDocument/2006/relationships/hyperlink" Target="http://www.moderngraham.com/2016/06/14/ameriprise-financial-inc-valuation-june-2016-amp/?utm_source=MGScreens&amp;utm_medium=ebook" TargetMode="External"/><Relationship Id="rId93" Type="http://schemas.openxmlformats.org/officeDocument/2006/relationships/hyperlink" Target="http://www.moderngraham.com/2016/06/21/blackrock-inc-valuation-june-2016-blk/?utm_source=MGScreens&amp;utm_medium=ebook" TargetMode="External"/><Relationship Id="rId189" Type="http://schemas.openxmlformats.org/officeDocument/2006/relationships/hyperlink" Target="http://www.moderngraham.com/2017/04/12/salesforce-com-inc-valuation-april-2017-crm/?utm_source=MGScreens&amp;utm_medium=ebook" TargetMode="External"/><Relationship Id="rId396" Type="http://schemas.openxmlformats.org/officeDocument/2006/relationships/hyperlink" Target="http://www.moderngraham.com/2017/01/30/jack-henry-associates-inc-valuation-initial-coverage-jkhy/?utm_source=MGScreens&amp;utm_medium=ebook" TargetMode="External"/><Relationship Id="rId561" Type="http://schemas.openxmlformats.org/officeDocument/2006/relationships/hyperlink" Target="http://www.moderngraham.com/2016/06/12/paychex-inc-valuation-june-2016-payx/?utm_source=MGScreens&amp;utm_medium=ebook" TargetMode="External"/><Relationship Id="rId617" Type="http://schemas.openxmlformats.org/officeDocument/2006/relationships/hyperlink" Target="http://www.moderngraham.com/2016/12/05/sanmina-corp-valuation-initial-coverage-sanm/?utm_source=MGScreens&amp;utm_medium=ebook" TargetMode="External"/><Relationship Id="rId659" Type="http://schemas.openxmlformats.org/officeDocument/2006/relationships/hyperlink" Target="http://www.moderngraham.com/2017/01/30/scotts-miracle-gro-inc-valuation-initial-coverage-smg/?utm_source=MGScreens&amp;utm_medium=ebook" TargetMode="External"/><Relationship Id="rId824" Type="http://schemas.openxmlformats.org/officeDocument/2006/relationships/hyperlink" Target="http://www.moderngraham.com/2016/07/20/vulcan-materials-co-valuation-july-2016-vmc/?utm_source=MGScreens&amp;utm_medium=ebook" TargetMode="External"/><Relationship Id="rId214" Type="http://schemas.openxmlformats.org/officeDocument/2006/relationships/hyperlink" Target="http://www.moderngraham.com/2017/03/20/calavo-growers-inc-valuation-initial-coverage-cvgw/?utm_source=MGScreens&amp;utm_medium=ebook" TargetMode="External"/><Relationship Id="rId256" Type="http://schemas.openxmlformats.org/officeDocument/2006/relationships/hyperlink" Target="http://www.moderngraham.com/2016/05/19/estee-lauder-companies-inc-valuation-may-2016-el/?utm_source=MGScreens&amp;utm_medium=ebook" TargetMode="External"/><Relationship Id="rId298" Type="http://schemas.openxmlformats.org/officeDocument/2006/relationships/hyperlink" Target="http://www.moderngraham.com/2016/08/29/fmc-technologies-inc-valuation-august-2016-fti/?utm_source=MGScreens&amp;utm_medium=ebook" TargetMode="External"/><Relationship Id="rId421" Type="http://schemas.openxmlformats.org/officeDocument/2006/relationships/hyperlink" Target="http://www.moderngraham.com/2017/02/11/kulicke-and-soffa-industries-inc-valuation-initial-coverage-klic/?utm_source=MGScreens&amp;utm_medium=ebook" TargetMode="External"/><Relationship Id="rId463" Type="http://schemas.openxmlformats.org/officeDocument/2006/relationships/hyperlink" Target="http://www.moderngraham.com/2017/03/18/lumentum-holdings-inc-valuation-initial-coverage-lite/?utm_source=MGScreens&amp;utm_medium=ebook" TargetMode="External"/><Relationship Id="rId519" Type="http://schemas.openxmlformats.org/officeDocument/2006/relationships/hyperlink" Target="http://www.moderngraham.com/2016/06/24/morgan-stanley-valuation-june-2016-ms/?utm_source=MGScreens&amp;utm_medium=ebook" TargetMode="External"/><Relationship Id="rId670" Type="http://schemas.openxmlformats.org/officeDocument/2006/relationships/hyperlink" Target="http://www.moderngraham.com/2017/02/06/sonoco-products-co-valuation-initial-coverage-son/?utm_source=MGScreens&amp;utm_medium=ebook" TargetMode="External"/><Relationship Id="rId116" Type="http://schemas.openxmlformats.org/officeDocument/2006/relationships/hyperlink" Target="http://www.moderngraham.com/2016/12/04/ceva-inc-valuation-initial-coverage-ceva/?utm_source=MGScreens&amp;utm_medium=ebook" TargetMode="External"/><Relationship Id="rId158" Type="http://schemas.openxmlformats.org/officeDocument/2006/relationships/hyperlink" Target="http://www.moderngraham.com/2017/01/26/cinemark-holdings-inc-valuation-initial-coverage-cnk/?utm_source=MGScreens&amp;utm_medium=ebook" TargetMode="External"/><Relationship Id="rId323" Type="http://schemas.openxmlformats.org/officeDocument/2006/relationships/hyperlink" Target="http://www.moderngraham.com/2017/01/31/harman-international-industries-inc-valuation-january-2017-har/?utm_source=MGScreens&amp;utm_medium=ebook" TargetMode="External"/><Relationship Id="rId530" Type="http://schemas.openxmlformats.org/officeDocument/2006/relationships/hyperlink" Target="http://www.moderngraham.com/2016/07/12/nabors-industries-ltd-valuation-july-2016-nbr/?utm_source=MGScreens&amp;utm_medium=ebook" TargetMode="External"/><Relationship Id="rId726" Type="http://schemas.openxmlformats.org/officeDocument/2006/relationships/hyperlink" Target="http://www.moderngraham.com/2017/02/28/tidewater-inc-valuation-february-2017-tdw/?utm_source=MGScreens&amp;utm_medium=ebook" TargetMode="External"/><Relationship Id="rId768" Type="http://schemas.openxmlformats.org/officeDocument/2006/relationships/hyperlink" Target="http://www.moderngraham.com/2017/01/11/intertape-polymer-group-valuation-initial-coverage-tseitp/?utm_source=MGScreens&amp;utm_medium=ebook" TargetMode="External"/><Relationship Id="rId20" Type="http://schemas.openxmlformats.org/officeDocument/2006/relationships/hyperlink" Target="http://www.moderngraham.com/2017/02/04/alliance-data-systems-corp-valuation-february-2017-ads/?utm_source=MGScreens&amp;utm_medium=ebook" TargetMode="External"/><Relationship Id="rId62" Type="http://schemas.openxmlformats.org/officeDocument/2006/relationships/hyperlink" Target="http://www.moderngraham.com/2017/01/27/air-products-chemicals-inc-valuation-january-2017-apd/?utm_source=MGScreens&amp;utm_medium=ebook" TargetMode="External"/><Relationship Id="rId365" Type="http://schemas.openxmlformats.org/officeDocument/2006/relationships/hyperlink" Target="http://www.moderngraham.com/2017/03/25/international-paper-co-valuation-march-2017-ip/?utm_source=MGScreens&amp;utm_medium=ebook" TargetMode="External"/><Relationship Id="rId572" Type="http://schemas.openxmlformats.org/officeDocument/2006/relationships/hyperlink" Target="http://www.moderngraham.com/2016/07/08/proctor-gamble-co-valuation-july-2016-pg/?utm_source=MGScreens&amp;utm_medium=ebook" TargetMode="External"/><Relationship Id="rId628" Type="http://schemas.openxmlformats.org/officeDocument/2006/relationships/hyperlink" Target="http://www.moderngraham.com/2016/12/15/scansource-inc-valuation-initial-coverage-scsc/?utm_source=MGScreens&amp;utm_medium=ebook" TargetMode="External"/><Relationship Id="rId835" Type="http://schemas.openxmlformats.org/officeDocument/2006/relationships/hyperlink" Target="http://www.moderngraham.com/2016/06/27/wells-fargo-co-valuation-june-2016-wfc/?utm_source=MGScreens&amp;utm_medium=ebook" TargetMode="External"/><Relationship Id="rId225" Type="http://schemas.openxmlformats.org/officeDocument/2006/relationships/hyperlink" Target="http://www.moderngraham.com/2016/07/08/delta-air-lines-inc-valuation-july-2016-dal/?utm_source=MGScreens&amp;utm_medium=ebook" TargetMode="External"/><Relationship Id="rId267" Type="http://schemas.openxmlformats.org/officeDocument/2006/relationships/hyperlink" Target="http://www.moderngraham.com/2017/03/14/essex-property-trust-inc-valuation-march-2017-ess/?utm_source=MGScreens&amp;utm_medium=ebook" TargetMode="External"/><Relationship Id="rId432" Type="http://schemas.openxmlformats.org/officeDocument/2006/relationships/hyperlink" Target="http://www.moderngraham.com/2017/02/20/koppers-holdings-inc-valuation-initial-coverage-kop/?utm_source=MGScreens&amp;utm_medium=ebook" TargetMode="External"/><Relationship Id="rId474" Type="http://schemas.openxmlformats.org/officeDocument/2006/relationships/hyperlink" Target="http://www.moderngraham.com/2017/03/26/lindsay-corp-valuation-initial-coverage-lnn/?utm_source=MGScreens&amp;utm_medium=ebook" TargetMode="External"/><Relationship Id="rId127" Type="http://schemas.openxmlformats.org/officeDocument/2006/relationships/hyperlink" Target="http://www.moderngraham.com/2016/08/29/c-h-robinson-worldwide-inc-valuation-august-2016-chrw/?utm_source=MGScreens&amp;utm_medium=ebook" TargetMode="External"/><Relationship Id="rId681" Type="http://schemas.openxmlformats.org/officeDocument/2006/relationships/hyperlink" Target="http://www.moderngraham.com/2017/02/12/spx-corporation-valuation-initial-coverage-spxc/?utm_source=MGScreens&amp;utm_medium=ebook" TargetMode="External"/><Relationship Id="rId737" Type="http://schemas.openxmlformats.org/officeDocument/2006/relationships/hyperlink" Target="http://www.moderngraham.com/2016/12/01/travelers-companies-inc-valuation-november-2016-trv/?utm_source=MGScreens&amp;utm_medium=ebook" TargetMode="External"/><Relationship Id="rId779" Type="http://schemas.openxmlformats.org/officeDocument/2006/relationships/hyperlink" Target="http://www.moderngraham.com/2017/01/08/secure-energy-services-inc-valuation-initial-coverage-tseses/?utm_source=MGScreens&amp;utm_medium=ebook" TargetMode="External"/><Relationship Id="rId31" Type="http://schemas.openxmlformats.org/officeDocument/2006/relationships/hyperlink" Target="http://www.moderngraham.com/2016/12/13/aspen-insurance-holdings-limited-valuation-december-2016-ahl/?utm_source=MGScreens&amp;utm_medium=ebook" TargetMode="External"/><Relationship Id="rId73" Type="http://schemas.openxmlformats.org/officeDocument/2006/relationships/hyperlink" Target="http://www.moderngraham.com/2016/07/15/avon-products-inc-valuation-july-2016-avp/?utm_source=MGScreens&amp;utm_medium=ebook" TargetMode="External"/><Relationship Id="rId169" Type="http://schemas.openxmlformats.org/officeDocument/2006/relationships/hyperlink" Target="http://www.moderngraham.com/2017/01/10/rockwell-collins-inc-valuation-january-2017-col/?utm_source=MGScreens&amp;utm_medium=ebook" TargetMode="External"/><Relationship Id="rId334" Type="http://schemas.openxmlformats.org/officeDocument/2006/relationships/hyperlink" Target="http://www.moderngraham.com/2017/03/06/hologic-inc-valuation-initial-coverage-holx/?utm_source=MGScreens&amp;utm_medium=ebook" TargetMode="External"/><Relationship Id="rId376" Type="http://schemas.openxmlformats.org/officeDocument/2006/relationships/hyperlink" Target="http://www.moderngraham.com/2017/01/08/iridium-communications-inc-valuation-initial-coverage-irdm/?utm_source=MGScreens&amp;utm_medium=ebook" TargetMode="External"/><Relationship Id="rId541" Type="http://schemas.openxmlformats.org/officeDocument/2006/relationships/hyperlink" Target="http://www.moderngraham.com/2017/02/20/northrop-grumman-corp-valuation-february-2017-noc/?utm_source=MGScreens&amp;utm_medium=ebook" TargetMode="External"/><Relationship Id="rId583" Type="http://schemas.openxmlformats.org/officeDocument/2006/relationships/hyperlink" Target="http://www.moderngraham.com/2017/01/16/ppg-industries-inc-valuation-january-2017-ppg/?utm_source=MGScreens&amp;utm_medium=ebook" TargetMode="External"/><Relationship Id="rId639" Type="http://schemas.openxmlformats.org/officeDocument/2006/relationships/hyperlink" Target="http://www.moderngraham.com/2017/01/07/scientific-games-corp-valuation-initial-coverage-sgms/?utm_source=MGScreens&amp;utm_medium=ebook" TargetMode="External"/><Relationship Id="rId790" Type="http://schemas.openxmlformats.org/officeDocument/2006/relationships/hyperlink" Target="http://www.moderngraham.com/2017/02/21/silver-standard-resources-inc-valuation-initial-coverage-tsesso/?utm_source=MGScreens&amp;utm_medium=ebook" TargetMode="External"/><Relationship Id="rId804" Type="http://schemas.openxmlformats.org/officeDocument/2006/relationships/hyperlink" Target="http://www.moderngraham.com/2016/06/26/textron-inc-valuation-june-2016-txt/?utm_source=MGScreens&amp;utm_medium=ebook" TargetMode="External"/><Relationship Id="rId4" Type="http://schemas.openxmlformats.org/officeDocument/2006/relationships/hyperlink" Target="http://www.moderngraham.com/2016/11/21/aarons-inc-valuation-november-2016-aan/?utm_source=MGScreens&amp;utm_medium=ebook" TargetMode="External"/><Relationship Id="rId180" Type="http://schemas.openxmlformats.org/officeDocument/2006/relationships/hyperlink" Target="http://www.moderngraham.com/2017/02/08/copart-inc-valuation-initial-coverage-cprt/?utm_source=MGScreens&amp;utm_medium=ebook" TargetMode="External"/><Relationship Id="rId236" Type="http://schemas.openxmlformats.org/officeDocument/2006/relationships/hyperlink" Target="http://www.moderngraham.com/2017/02/25/delphi-automotive-plc-valuation-february-2017-dlph/?utm_source=MGScreens&amp;utm_medium=ebook" TargetMode="External"/><Relationship Id="rId278" Type="http://schemas.openxmlformats.org/officeDocument/2006/relationships/hyperlink" Target="http://www.moderngraham.com/2016/12/02/ford-motor-company-valuation-november-2016-f/?utm_source=MGScreens&amp;utm_medium=ebook" TargetMode="External"/><Relationship Id="rId401" Type="http://schemas.openxmlformats.org/officeDocument/2006/relationships/hyperlink" Target="http://www.moderngraham.com/2016/02/05/joy-global-inc-valuation-february-2016-joy/?utm_source=MGScreens&amp;utm_medium=ebook" TargetMode="External"/><Relationship Id="rId443" Type="http://schemas.openxmlformats.org/officeDocument/2006/relationships/hyperlink" Target="http://www.moderngraham.com/2017/02/13/loews-corporation-february-2017-l/?utm_source=MGScreens&amp;utm_medium=ebook" TargetMode="External"/><Relationship Id="rId650" Type="http://schemas.openxmlformats.org/officeDocument/2006/relationships/hyperlink" Target="http://www.moderngraham.com/2017/01/16/silicon-laboratories-valuation-initial-coverage-slab/?utm_source=MGScreens&amp;utm_medium=ebook" TargetMode="External"/><Relationship Id="rId846" Type="http://schemas.openxmlformats.org/officeDocument/2006/relationships/hyperlink" Target="http://www.moderngraham.com/2016/12/10/the-western-union-company-valuation-december-2016-wu/?utm_source=MGScreens&amp;utm_medium=ebook" TargetMode="External"/><Relationship Id="rId303" Type="http://schemas.openxmlformats.org/officeDocument/2006/relationships/hyperlink" Target="http://www.moderngraham.com/2016/07/21/general-electric-co-valuation-july-2016-ge/?utm_source=MGScreens&amp;utm_medium=ebook" TargetMode="External"/><Relationship Id="rId485" Type="http://schemas.openxmlformats.org/officeDocument/2006/relationships/hyperlink" Target="http://www.moderngraham.com/2016/07/18/leucadia-national-corp-valuation-july-2016-luk/?utm_source=MGScreens&amp;utm_medium=ebook" TargetMode="External"/><Relationship Id="rId692" Type="http://schemas.openxmlformats.org/officeDocument/2006/relationships/hyperlink" Target="http://www.moderngraham.com/2017/02/26/steris-plc-valuation-initial-coverage-ste/?utm_source=MGScreens&amp;utm_medium=ebook" TargetMode="External"/><Relationship Id="rId706" Type="http://schemas.openxmlformats.org/officeDocument/2006/relationships/hyperlink" Target="http://www.moderngraham.com/2017/04/12/skyworks-solutions-inc-valuation-april-2017-swks/?utm_source=MGScreens&amp;utm_medium=ebook" TargetMode="External"/><Relationship Id="rId748" Type="http://schemas.openxmlformats.org/officeDocument/2006/relationships/hyperlink" Target="http://www.moderngraham.com/2017/01/12/canadian-imperial-bank-of-commerce-valuation-initial-coverage-tsecm/?utm_source=MGScreens&amp;utm_medium=ebook" TargetMode="External"/><Relationship Id="rId42" Type="http://schemas.openxmlformats.org/officeDocument/2006/relationships/hyperlink" Target="http://www.moderngraham.com/2016/11/21/allstate-corp-valuation-november-2016-all/?utm_source=MGScreens&amp;utm_medium=ebook" TargetMode="External"/><Relationship Id="rId84" Type="http://schemas.openxmlformats.org/officeDocument/2006/relationships/hyperlink" Target="http://www.moderngraham.com/2016/07/28/best-buy-co-valuation-july-2016-bby/?utm_source=MGScreens&amp;utm_medium=ebook" TargetMode="External"/><Relationship Id="rId138" Type="http://schemas.openxmlformats.org/officeDocument/2006/relationships/hyperlink" Target="http://www.moderngraham.com/2017/04/08/colgate-palmolive-co-valuation-april-2017-cl/?utm_source=MGScreens&amp;utm_medium=ebook" TargetMode="External"/><Relationship Id="rId345" Type="http://schemas.openxmlformats.org/officeDocument/2006/relationships/hyperlink" Target="http://www.moderngraham.com/2017/03/10/humana-inc-valuation-initial-coverage-hum/?utm_source=MGScreens&amp;utm_medium=ebook" TargetMode="External"/><Relationship Id="rId387" Type="http://schemas.openxmlformats.org/officeDocument/2006/relationships/hyperlink" Target="http://www.moderngraham.com/2017/01/16/jack-in-the-box-inc-valuation-initial-coverage-jack/?utm_source=MGScreens&amp;utm_medium=ebook" TargetMode="External"/><Relationship Id="rId510" Type="http://schemas.openxmlformats.org/officeDocument/2006/relationships/hyperlink" Target="http://www.moderngraham.com/2016/08/28/magellan-midstream-partners-lp-valuation-august-2016-mmp/?utm_source=MGScreens&amp;utm_medium=ebook" TargetMode="External"/><Relationship Id="rId552" Type="http://schemas.openxmlformats.org/officeDocument/2006/relationships/hyperlink" Target="http://www.moderngraham.com/2017/03/06/news-corp-valuation-initial-coverage-nws/?utm_source=MGScreens&amp;utm_medium=ebook" TargetMode="External"/><Relationship Id="rId594" Type="http://schemas.openxmlformats.org/officeDocument/2006/relationships/hyperlink" Target="http://www.moderngraham.com/2017/02/09/qualcomm-inc-valuation-february-2017-qcom/?utm_source=MGScreens&amp;utm_medium=ebook" TargetMode="External"/><Relationship Id="rId608" Type="http://schemas.openxmlformats.org/officeDocument/2006/relationships/hyperlink" Target="http://www.moderngraham.com/2016/07/31/rockwell-automation-inc-valuation-july-2016-rok/?utm_source=MGScreens&amp;utm_medium=ebook" TargetMode="External"/><Relationship Id="rId815" Type="http://schemas.openxmlformats.org/officeDocument/2006/relationships/hyperlink" Target="http://www.moderngraham.com/2016/07/19/urban-outfitters-inc-valuation-july-2016-urbn/?utm_source=MGScreens&amp;utm_medium=ebook" TargetMode="External"/><Relationship Id="rId191" Type="http://schemas.openxmlformats.org/officeDocument/2006/relationships/hyperlink" Target="http://www.moderngraham.com/2017/03/08/carbo-ceramics-inc-valuation-initial-coverage-crr/?utm_source=MGScreens&amp;utm_medium=ebook" TargetMode="External"/><Relationship Id="rId205" Type="http://schemas.openxmlformats.org/officeDocument/2006/relationships/hyperlink" Target="http://www.moderngraham.com/2017/03/08/cts-corporation-valuation-initial-coverage-cts/?utm_source=MGScreens&amp;utm_medium=ebook" TargetMode="External"/><Relationship Id="rId247" Type="http://schemas.openxmlformats.org/officeDocument/2006/relationships/hyperlink" Target="http://www.moderngraham.com/2017/02/14/duke-energy-corp-valuation-february-2017-duk/?utm_source=MGScreens&amp;utm_medium=ebook" TargetMode="External"/><Relationship Id="rId412" Type="http://schemas.openxmlformats.org/officeDocument/2006/relationships/hyperlink" Target="http://www.moderngraham.com/2017/03/14/kirby-corporation-valuation-initial-coverage-kex/?utm_source=MGScreens&amp;utm_medium=ebook" TargetMode="External"/><Relationship Id="rId857" Type="http://schemas.openxmlformats.org/officeDocument/2006/relationships/hyperlink" Target="http://www.moderngraham.com/2016/06/30/xerox-corp-valuation-june-2016-xrx/?utm_source=MGScreens&amp;utm_medium=ebook" TargetMode="External"/><Relationship Id="rId107" Type="http://schemas.openxmlformats.org/officeDocument/2006/relationships/hyperlink" Target="http://www.moderngraham.com/2017/03/01/chubb-ltd-valuation-march-2017-cb/?utm_source=MGScreens&amp;utm_medium=ebook" TargetMode="External"/><Relationship Id="rId289" Type="http://schemas.openxmlformats.org/officeDocument/2006/relationships/hyperlink" Target="http://www.moderngraham.com/2017/03/06/foot-locker-inc-valuation-initial-coverage-fl/?utm_source=MGScreens&amp;utm_medium=ebook" TargetMode="External"/><Relationship Id="rId454" Type="http://schemas.openxmlformats.org/officeDocument/2006/relationships/hyperlink" Target="http://www.moderngraham.com/2017/03/26/leggett-platt-inc-valuation-march-2017-leg/?utm_source=MGScreens&amp;utm_medium=ebook" TargetMode="External"/><Relationship Id="rId496" Type="http://schemas.openxmlformats.org/officeDocument/2006/relationships/hyperlink" Target="http://www.moderngraham.com/2016/01/30/mattel-inc-valuation-january-2016-update-mat/?utm_source=MGScreens&amp;utm_medium=ebook" TargetMode="External"/><Relationship Id="rId661" Type="http://schemas.openxmlformats.org/officeDocument/2006/relationships/hyperlink" Target="http://www.moderngraham.com/2017/02/02/stein-mart-inc-valuation-initial-coverage-smrt/?utm_source=MGScreens&amp;utm_medium=ebook" TargetMode="External"/><Relationship Id="rId717" Type="http://schemas.openxmlformats.org/officeDocument/2006/relationships/hyperlink" Target="http://www.moderngraham.com/2016/07/19/att-inc-valuation-july-2016-t/?utm_source=MGScreens&amp;utm_medium=ebook" TargetMode="External"/><Relationship Id="rId759" Type="http://schemas.openxmlformats.org/officeDocument/2006/relationships/hyperlink" Target="http://www.moderngraham.com/2017/03/09/canadian-utilities-ltd-valuation-initial-coverage-tsecu/?utm_source=MGScreens&amp;utm_medium=ebook" TargetMode="External"/><Relationship Id="rId11" Type="http://schemas.openxmlformats.org/officeDocument/2006/relationships/hyperlink" Target="http://www.moderngraham.com/2016/11/20/american-campus-communities-valuation-november-2016-acc/?utm_source=MGScreens&amp;utm_medium=ebook" TargetMode="External"/><Relationship Id="rId53" Type="http://schemas.openxmlformats.org/officeDocument/2006/relationships/hyperlink" Target="http://www.moderngraham.com/2016/07/18/amazon-inc-valuation-july-2016-amzn/?utm_source=MGScreens&amp;utm_medium=ebook" TargetMode="External"/><Relationship Id="rId149" Type="http://schemas.openxmlformats.org/officeDocument/2006/relationships/hyperlink" Target="http://www.moderngraham.com/2016/06/20/comcast-corporation-valuation-june-2016-cmcsa/?utm_source=MGScreens&amp;utm_medium=ebook" TargetMode="External"/><Relationship Id="rId314" Type="http://schemas.openxmlformats.org/officeDocument/2006/relationships/hyperlink" Target="http://www.moderngraham.com/2016/06/14/alphabet-inc-valuation-june-2016-googl/?utm_source=MGScreens&amp;utm_medium=ebook" TargetMode="External"/><Relationship Id="rId356" Type="http://schemas.openxmlformats.org/officeDocument/2006/relationships/hyperlink" Target="http://www.moderngraham.com/2016/07/04/infosys-ltd-valuation-july-2016-infy/?utm_source=MGScreens&amp;utm_medium=ebook" TargetMode="External"/><Relationship Id="rId398" Type="http://schemas.openxmlformats.org/officeDocument/2006/relationships/hyperlink" Target="http://www.moderngraham.com/2017/01/16/johnson-johnson-valuation-january-2017-jnj/?utm_source=MGScreens&amp;utm_medium=ebook" TargetMode="External"/><Relationship Id="rId521" Type="http://schemas.openxmlformats.org/officeDocument/2006/relationships/hyperlink" Target="http://www.moderngraham.com/2016/12/21/motorola-solutions-inc-valuation-december-2016-msi/?utm_source=MGScreens&amp;utm_medium=ebook" TargetMode="External"/><Relationship Id="rId563" Type="http://schemas.openxmlformats.org/officeDocument/2006/relationships/hyperlink" Target="http://www.moderngraham.com/2016/07/19/pitney-bowes-inc-valuation-july-2016-pbi/?utm_source=MGScreens&amp;utm_medium=ebook" TargetMode="External"/><Relationship Id="rId619" Type="http://schemas.openxmlformats.org/officeDocument/2006/relationships/hyperlink" Target="http://www.moderngraham.com/2016/12/08/sabra-health-care-reit-inc-valuation-initial-coverage-sbra/?utm_source=MGScreens&amp;utm_medium=ebook" TargetMode="External"/><Relationship Id="rId770" Type="http://schemas.openxmlformats.org/officeDocument/2006/relationships/hyperlink" Target="http://www.moderngraham.com/2017/01/28/just-energy-group-inc-valuation-initial-coverage-tse-je/?utm_source=MGScreens&amp;utm_medium=ebook" TargetMode="External"/><Relationship Id="rId95" Type="http://schemas.openxmlformats.org/officeDocument/2006/relationships/hyperlink" Target="http://www.moderngraham.com/2016/07/01/bemis-company-inc-valuation-july-2016/?utm_source=MGScreens&amp;utm_medium=ebook" TargetMode="External"/><Relationship Id="rId160" Type="http://schemas.openxmlformats.org/officeDocument/2006/relationships/hyperlink" Target="http://www.moderngraham.com/2017/01/28/cno-financial-group-inc-valuation-january-2017-cno/?utm_source=MGScreens&amp;utm_medium=ebook" TargetMode="External"/><Relationship Id="rId216" Type="http://schemas.openxmlformats.org/officeDocument/2006/relationships/hyperlink" Target="http://www.moderngraham.com/2017/03/20/cvs-health-corp-valuation-march-2017-cvs/?utm_source=MGScreens&amp;utm_medium=ebook" TargetMode="External"/><Relationship Id="rId423" Type="http://schemas.openxmlformats.org/officeDocument/2006/relationships/hyperlink" Target="http://www.moderngraham.com/2016/06/24/kimberly-clark-corporation-valuation-june-2016-kmb/?utm_source=MGScreens&amp;utm_medium=ebook" TargetMode="External"/><Relationship Id="rId826" Type="http://schemas.openxmlformats.org/officeDocument/2006/relationships/hyperlink" Target="http://www.moderngraham.com/2017/03/05/verisk-analytics-inc-valuation-initial-coverage-vrsk/?utm_source=MGScreens&amp;utm_medium=ebook" TargetMode="External"/><Relationship Id="rId258" Type="http://schemas.openxmlformats.org/officeDocument/2006/relationships/hyperlink" Target="http://www.moderngraham.com/2016/02/12/emerson-electric-co-valuation-february-2016-emr/?utm_source=MGScreens&amp;utm_medium=ebook" TargetMode="External"/><Relationship Id="rId465" Type="http://schemas.openxmlformats.org/officeDocument/2006/relationships/hyperlink" Target="http://www.moderngraham.com/2017/03/20/lumber-liquidators-holdings-inc-valuation-initial-coverage-ll/?utm_source=MGScreens&amp;utm_medium=ebook" TargetMode="External"/><Relationship Id="rId630" Type="http://schemas.openxmlformats.org/officeDocument/2006/relationships/hyperlink" Target="http://www.moderngraham.com/2016/12/19/shoe-carnival-inc-valuation-initial-coverage-scvl/?utm_source=MGScreens&amp;utm_medium=ebook" TargetMode="External"/><Relationship Id="rId672" Type="http://schemas.openxmlformats.org/officeDocument/2006/relationships/hyperlink" Target="http://www.moderngraham.com/2016/06/12/simon-property-group-inc-valuation-june-2016-spg/?utm_source=MGScreens&amp;utm_medium=ebook" TargetMode="External"/><Relationship Id="rId728" Type="http://schemas.openxmlformats.org/officeDocument/2006/relationships/hyperlink" Target="http://www.moderngraham.com/2017/02/27/tegna-inc-valuation-february-2017-tgna/?utm_source=MGScreens&amp;utm_medium=ebook" TargetMode="External"/><Relationship Id="rId22" Type="http://schemas.openxmlformats.org/officeDocument/2006/relationships/hyperlink" Target="http://www.moderngraham.com/2017/02/11/ameren-corp-valuation-february-2017-aee/?utm_source=MGScreens&amp;utm_medium=ebook" TargetMode="External"/><Relationship Id="rId64" Type="http://schemas.openxmlformats.org/officeDocument/2006/relationships/hyperlink" Target="http://www.moderngraham.com/2017/01/09/apollo-education-group-inc-valuation-january-2017-apol/?utm_source=MGScreens&amp;utm_medium=ebook" TargetMode="External"/><Relationship Id="rId118" Type="http://schemas.openxmlformats.org/officeDocument/2006/relationships/hyperlink" Target="http://www.moderngraham.com/2016/12/05/citizens-financial-group-inc-valuation-initial-coverage-cfg/?utm_source=MGScreens&amp;utm_medium=ebook" TargetMode="External"/><Relationship Id="rId325" Type="http://schemas.openxmlformats.org/officeDocument/2006/relationships/hyperlink" Target="http://www.moderngraham.com/2016/06/27/huntington-bancshares-inc-valuation-june-2016-hban/?utm_source=MGScreens&amp;utm_medium=ebook" TargetMode="External"/><Relationship Id="rId367" Type="http://schemas.openxmlformats.org/officeDocument/2006/relationships/hyperlink" Target="http://www.moderngraham.com/2016/12/22/infinity-property-and-casualty-corp-valuation-initial-coverage-ipcc/?utm_source=MGScreens&amp;utm_medium=ebook" TargetMode="External"/><Relationship Id="rId532" Type="http://schemas.openxmlformats.org/officeDocument/2006/relationships/hyperlink" Target="http://www.moderngraham.com/2016/07/31/noble-corp-plc-valuation-july-2016-ne/?utm_source=MGScreens&amp;utm_medium=ebook" TargetMode="External"/><Relationship Id="rId574" Type="http://schemas.openxmlformats.org/officeDocument/2006/relationships/hyperlink" Target="http://www.moderngraham.com/2016/07/15/parker-hannifin-corp-valuation-july-2016-ph/?utm_source=MGScreens&amp;utm_medium=ebook" TargetMode="External"/><Relationship Id="rId171" Type="http://schemas.openxmlformats.org/officeDocument/2006/relationships/hyperlink" Target="http://www.moderngraham.com/2017/02/03/cooper-companies-inc-valuation-initial-coverage-coo/?utm_source=MGScreens&amp;utm_medium=ebook" TargetMode="External"/><Relationship Id="rId227" Type="http://schemas.openxmlformats.org/officeDocument/2006/relationships/hyperlink" Target="http://www.moderngraham.com/2016/06/24/deere-company-valuation-june-2016-de/?utm_source=MGScreens&amp;utm_medium=ebook" TargetMode="External"/><Relationship Id="rId781" Type="http://schemas.openxmlformats.org/officeDocument/2006/relationships/hyperlink" Target="http://www.moderngraham.com/2017/01/11/stella-jones-inc-valuation-initial-coverage-tsesj/?utm_source=MGScreens&amp;utm_medium=ebook" TargetMode="External"/><Relationship Id="rId837" Type="http://schemas.openxmlformats.org/officeDocument/2006/relationships/hyperlink" Target="http://www.moderngraham.com/2016/12/09/whirlpool-corporation-valuation-december-2016-whr/?utm_source=MGScreens&amp;utm_medium=ebook" TargetMode="External"/><Relationship Id="rId269" Type="http://schemas.openxmlformats.org/officeDocument/2006/relationships/hyperlink" Target="http://www.moderngraham.com/2016/07/18/etrade-financial-corp-valuation-july-2016-etfc/?utm_source=MGScreens&amp;utm_medium=ebook" TargetMode="External"/><Relationship Id="rId434" Type="http://schemas.openxmlformats.org/officeDocument/2006/relationships/hyperlink" Target="http://www.moderngraham.com/2016/07/09/michael-kors-holdings-ltd-valuation-july-2016-kors/?utm_source=MGScreens&amp;utm_medium=ebook" TargetMode="External"/><Relationship Id="rId476" Type="http://schemas.openxmlformats.org/officeDocument/2006/relationships/hyperlink" Target="http://www.moderngraham.com/2017/03/02/alliant-energy-corp-valuation-initial-coverage-lnt/?utm_source=MGScreens&amp;utm_medium=ebook" TargetMode="External"/><Relationship Id="rId641" Type="http://schemas.openxmlformats.org/officeDocument/2006/relationships/hyperlink" Target="http://www.moderngraham.com/2017/01/08/steve-madden-ltd-valuation-initial-coverage-shoo/?utm_source=MGScreens&amp;utm_medium=ebook" TargetMode="External"/><Relationship Id="rId683" Type="http://schemas.openxmlformats.org/officeDocument/2006/relationships/hyperlink" Target="http://www.moderngraham.com/2017/02/06/stericycle-inc-valuation-february-2017-srcl/?utm_source=MGScreens&amp;utm_medium=ebook" TargetMode="External"/><Relationship Id="rId739" Type="http://schemas.openxmlformats.org/officeDocument/2006/relationships/hyperlink" Target="http://www.moderngraham.com/2017/01/10/aecon-group-inc-valuation-initial-coverage-tseare/?utm_source=MGScreens&amp;utm_medium=ebook" TargetMode="External"/><Relationship Id="rId33" Type="http://schemas.openxmlformats.org/officeDocument/2006/relationships/hyperlink" Target="http://www.moderngraham.com/2016/07/03/apartment-investment-management-co-valuation-july-2016-aiv/?utm_source=MGScreens&amp;utm_medium=ebook" TargetMode="External"/><Relationship Id="rId129" Type="http://schemas.openxmlformats.org/officeDocument/2006/relationships/hyperlink" Target="http://www.moderngraham.com/2016/12/20/chesapeake-lodging-trust-valuation-december-2016-chsp/?utm_source=MGScreens&amp;utm_medium=ebook" TargetMode="External"/><Relationship Id="rId280" Type="http://schemas.openxmlformats.org/officeDocument/2006/relationships/hyperlink" Target="http://www.moderngraham.com/2016/07/06/facebook-inc-valuation-july-2016-fb/?utm_source=MGScreens&amp;utm_medium=ebook" TargetMode="External"/><Relationship Id="rId336" Type="http://schemas.openxmlformats.org/officeDocument/2006/relationships/hyperlink" Target="http://www.moderngraham.com/2016/06/23/helmerich-payne-inc-valuation-june-2016-hp/?utm_source=MGScreens&amp;utm_medium=ebook" TargetMode="External"/><Relationship Id="rId501" Type="http://schemas.openxmlformats.org/officeDocument/2006/relationships/hyperlink" Target="http://www.moderngraham.com/2017/03/27/mondelez-international-inc-valuation-march-2017-mdlz/?utm_source=MGScreens&amp;utm_medium=ebook" TargetMode="External"/><Relationship Id="rId543" Type="http://schemas.openxmlformats.org/officeDocument/2006/relationships/hyperlink" Target="http://www.moderngraham.com/2016/07/14/national-presto-industries-inc-valuation-july-2016-npk/?utm_source=MGScreens&amp;utm_medium=ebook" TargetMode="External"/><Relationship Id="rId75" Type="http://schemas.openxmlformats.org/officeDocument/2006/relationships/hyperlink" Target="http://www.moderngraham.com/2017/03/06/american-water-works-company-inc-valuation-initial-coverage-awk/?utm_source=MGScreens&amp;utm_medium=ebook" TargetMode="External"/><Relationship Id="rId140" Type="http://schemas.openxmlformats.org/officeDocument/2006/relationships/hyperlink" Target="http://www.moderngraham.com/2017/01/11/cliffs-natural-resources-inc-valuation-january-2017-clf/?utm_source=MGScreens&amp;utm_medium=ebook" TargetMode="External"/><Relationship Id="rId182" Type="http://schemas.openxmlformats.org/officeDocument/2006/relationships/hyperlink" Target="http://www.moderngraham.com/2017/02/09/computer-programs-systems-inc-valuation-initial-coverage-cpsi/?utm_source=MGScreens&amp;utm_medium=ebook" TargetMode="External"/><Relationship Id="rId378" Type="http://schemas.openxmlformats.org/officeDocument/2006/relationships/hyperlink" Target="http://www.moderngraham.com/2017/01/08/international-speedway-corp-valuation-initial-coverage-isca/?utm_source=MGScreens&amp;utm_medium=ebook" TargetMode="External"/><Relationship Id="rId403" Type="http://schemas.openxmlformats.org/officeDocument/2006/relationships/hyperlink" Target="http://www.moderngraham.com/2017/02/02/john-wiley-sons-inc-valuation-initial-coverage-jw-a/?utm_source=MGScreens&amp;utm_medium=ebook" TargetMode="External"/><Relationship Id="rId585" Type="http://schemas.openxmlformats.org/officeDocument/2006/relationships/hyperlink" Target="http://www.moderngraham.com/2016/07/30/perrigo-co-plc-valuation-july-2016-prgo/?utm_source=MGScreens&amp;utm_medium=ebook" TargetMode="External"/><Relationship Id="rId750" Type="http://schemas.openxmlformats.org/officeDocument/2006/relationships/hyperlink" Target="http://www.moderngraham.com/2017/01/30/canadian-national-railway-co-valuation-initial-valuation-tsecnr/?utm_source=MGScreens&amp;utm_medium=ebook" TargetMode="External"/><Relationship Id="rId792" Type="http://schemas.openxmlformats.org/officeDocument/2006/relationships/hyperlink" Target="http://www.moderngraham.com/2017/03/01/suncor-energy-inc-valuation-initial-coverage-tsesu/?utm_source=MGScreens&amp;utm_medium=ebook" TargetMode="External"/><Relationship Id="rId806" Type="http://schemas.openxmlformats.org/officeDocument/2006/relationships/hyperlink" Target="http://www.moderngraham.com/2016/06/12/under-armour-inc-valuation-june-2016-ua/?utm_source=MGScreens&amp;utm_medium=ebook" TargetMode="External"/><Relationship Id="rId848" Type="http://schemas.openxmlformats.org/officeDocument/2006/relationships/hyperlink" Target="http://www.moderngraham.com/2016/05/18/weyerhaeuser-company-valuation-may-2016-wy/?utm_source=MGScreens&amp;utm_medium=ebook" TargetMode="External"/><Relationship Id="rId6" Type="http://schemas.openxmlformats.org/officeDocument/2006/relationships/hyperlink" Target="http://www.moderngraham.com/2017/01/24/apple-inc-valuation-january-2017-aapl/?utm_source=MGScreens&amp;utm_medium=ebook" TargetMode="External"/><Relationship Id="rId238" Type="http://schemas.openxmlformats.org/officeDocument/2006/relationships/hyperlink" Target="http://www.moderngraham.com/2017/02/08/dollar-tree-inc-valuation-february-2017-dltr/?utm_source=MGScreens&amp;utm_medium=ebook" TargetMode="External"/><Relationship Id="rId445" Type="http://schemas.openxmlformats.org/officeDocument/2006/relationships/hyperlink" Target="http://www.moderngraham.com/2017/02/27/lithia-motors-inc-valuation-initial-coverage-lad/?utm_source=MGScreens&amp;utm_medium=ebook" TargetMode="External"/><Relationship Id="rId487" Type="http://schemas.openxmlformats.org/officeDocument/2006/relationships/hyperlink" Target="http://www.moderngraham.com/2016/08/28/level-3-communications-inc-valuation-august-2016-lvlt/?utm_source=MGScreens&amp;utm_medium=ebook" TargetMode="External"/><Relationship Id="rId610" Type="http://schemas.openxmlformats.org/officeDocument/2006/relationships/hyperlink" Target="http://www.moderngraham.com/2016/06/21/ross-stores-inc-valuation-june-2016-rost/?utm_source=MGScreens&amp;utm_medium=ebook" TargetMode="External"/><Relationship Id="rId652" Type="http://schemas.openxmlformats.org/officeDocument/2006/relationships/hyperlink" Target="http://www.moderngraham.com/2017/01/24/u-s-silica-holdings-inc-valuation-initial-coverage-slca/?utm_source=MGScreens&amp;utm_medium=ebook" TargetMode="External"/><Relationship Id="rId694" Type="http://schemas.openxmlformats.org/officeDocument/2006/relationships/hyperlink" Target="http://www.moderngraham.com/2017/02/26/sterling-bancorp-valuation-initial-coverage-stl/?utm_source=MGScreens&amp;utm_medium=ebook" TargetMode="External"/><Relationship Id="rId708" Type="http://schemas.openxmlformats.org/officeDocument/2006/relationships/hyperlink" Target="http://www.moderngraham.com/2016/02/02/southwestern-energy-company-valuation-february-2016-update-swn/?utm_source=MGScreens&amp;utm_medium=ebook" TargetMode="External"/><Relationship Id="rId291" Type="http://schemas.openxmlformats.org/officeDocument/2006/relationships/hyperlink" Target="http://www.moderngraham.com/2016/12/10/fluor-corporation-valuation-december-2016-flr/?utm_source=MGScreens&amp;utm_medium=ebook" TargetMode="External"/><Relationship Id="rId305" Type="http://schemas.openxmlformats.org/officeDocument/2006/relationships/hyperlink" Target="http://www.moderngraham.com/2016/06/24/general-growth-properties-inc-valuation-june-2016-ggp/?utm_source=MGScreens&amp;utm_medium=ebook" TargetMode="External"/><Relationship Id="rId347" Type="http://schemas.openxmlformats.org/officeDocument/2006/relationships/hyperlink" Target="http://www.moderngraham.com/2016/07/02/intercontinental-exchange-inc-valuation-july-2016-ice/?utm_source=MGScreens&amp;utm_medium=ebook" TargetMode="External"/><Relationship Id="rId512" Type="http://schemas.openxmlformats.org/officeDocument/2006/relationships/hyperlink" Target="http://www.moderngraham.com/2016/07/27/monster-beverage-corp-valuation-july-2016-mnst/?utm_source=MGScreens&amp;utm_medium=ebook" TargetMode="External"/><Relationship Id="rId44" Type="http://schemas.openxmlformats.org/officeDocument/2006/relationships/hyperlink" Target="http://www.moderngraham.com/2016/12/20/alexion-pharmaceuticals-inc-valuation-december-2016-alxn/?utm_source=MGScreens&amp;utm_medium=ebook" TargetMode="External"/><Relationship Id="rId86" Type="http://schemas.openxmlformats.org/officeDocument/2006/relationships/hyperlink" Target="http://www.moderngraham.com/2017/01/08/becton-dickinson-and-co-valuation-january-2017-bdx/?utm_source=MGScreens&amp;utm_medium=ebook" TargetMode="External"/><Relationship Id="rId151" Type="http://schemas.openxmlformats.org/officeDocument/2006/relationships/hyperlink" Target="http://www.moderngraham.com/2017/03/25/chipotle-mexican-grill-inc-valuation-march-2017-cmg/?utm_source=MGScreens&amp;utm_medium=ebook" TargetMode="External"/><Relationship Id="rId389" Type="http://schemas.openxmlformats.org/officeDocument/2006/relationships/hyperlink" Target="http://www.moderngraham.com/2016/07/22/jabil-circuit-inc-valuation-july-2016-jbl/?utm_source=MGScreens&amp;utm_medium=ebook" TargetMode="External"/><Relationship Id="rId554" Type="http://schemas.openxmlformats.org/officeDocument/2006/relationships/hyperlink" Target="http://www.moderngraham.com/2016/06/23/owens-illinois-inc-valuation-june-2016-oi/?utm_source=MGScreens&amp;utm_medium=ebook" TargetMode="External"/><Relationship Id="rId596" Type="http://schemas.openxmlformats.org/officeDocument/2006/relationships/hyperlink" Target="http://www.moderngraham.com/2016/12/05/qorvo-inc-valuation-december-2016-update-qrvo/?utm_source=MGScreens&amp;utm_medium=ebook" TargetMode="External"/><Relationship Id="rId761" Type="http://schemas.openxmlformats.org/officeDocument/2006/relationships/hyperlink" Target="http://www.moderngraham.com/2017/03/18/cenovus-energy-inc-valuation-initial-coverage-tsecve/?utm_source=MGScreens&amp;utm_medium=ebook" TargetMode="External"/><Relationship Id="rId817" Type="http://schemas.openxmlformats.org/officeDocument/2006/relationships/hyperlink" Target="http://www.moderngraham.com/2017/02/03/u-s-bancorp-valuation-february-2017-usb/?utm_source=MGScreens&amp;utm_medium=ebook" TargetMode="External"/><Relationship Id="rId859" Type="http://schemas.openxmlformats.org/officeDocument/2006/relationships/hyperlink" Target="http://www.moderngraham.com/2016/06/22/yahoo-inc-valuation-june-2016-yhoo/?utm_source=MGScreens&amp;utm_medium=ebook" TargetMode="External"/><Relationship Id="rId193" Type="http://schemas.openxmlformats.org/officeDocument/2006/relationships/hyperlink" Target="http://www.moderngraham.com/2017/02/23/corvel-corp-valuation-initial-coverage-crvl/?utm_source=MGScreens&amp;utm_medium=ebook" TargetMode="External"/><Relationship Id="rId207" Type="http://schemas.openxmlformats.org/officeDocument/2006/relationships/hyperlink" Target="http://www.moderngraham.com/2016/05/21/citrix-systems-inc-valuation-may-2016-ctxs/?utm_source=MGScreens&amp;utm_medium=ebook" TargetMode="External"/><Relationship Id="rId249" Type="http://schemas.openxmlformats.org/officeDocument/2006/relationships/hyperlink" Target="http://www.moderngraham.com/2016/07/18/devon-energy-corp-valuation-july-2016-dvn/?utm_source=MGScreens&amp;utm_medium=ebook" TargetMode="External"/><Relationship Id="rId414" Type="http://schemas.openxmlformats.org/officeDocument/2006/relationships/hyperlink" Target="http://www.moderngraham.com/2017/02/08/keysight-technologies-inc-valuation-initial-coverage-keys/?utm_source=MGScreens&amp;utm_medium=ebook" TargetMode="External"/><Relationship Id="rId456" Type="http://schemas.openxmlformats.org/officeDocument/2006/relationships/hyperlink" Target="http://www.moderngraham.com/2017/03/10/littelfuse-inc-valuation-initial-coverage-lfus/?utm_source=MGScreens&amp;utm_medium=ebook" TargetMode="External"/><Relationship Id="rId498" Type="http://schemas.openxmlformats.org/officeDocument/2006/relationships/hyperlink" Target="http://www.moderngraham.com/2016/07/27/microchip-technology-inc-valuation-july-2016-mchp/?utm_source=MGScreens&amp;utm_medium=ebook" TargetMode="External"/><Relationship Id="rId621" Type="http://schemas.openxmlformats.org/officeDocument/2006/relationships/hyperlink" Target="http://www.moderngraham.com/2016/06/30/starbucks-corp-valuation-june-2016-sbux/?utm_source=MGScreens&amp;utm_medium=ebook" TargetMode="External"/><Relationship Id="rId663" Type="http://schemas.openxmlformats.org/officeDocument/2006/relationships/hyperlink" Target="http://www.moderngraham.com/2017/02/13/snap-on-inc-valuation-february-2017-sna/?utm_source=MGScreens&amp;utm_medium=ebook" TargetMode="External"/><Relationship Id="rId13" Type="http://schemas.openxmlformats.org/officeDocument/2006/relationships/hyperlink" Target="http://www.moderngraham.com/2016/12/06/aecom-valuation-december-2016-acm/?utm_source=MGScreens&amp;utm_medium=ebook" TargetMode="External"/><Relationship Id="rId109" Type="http://schemas.openxmlformats.org/officeDocument/2006/relationships/hyperlink" Target="http://www.moderngraham.com/2016/09/01/cbs-corporation-valuation-august-2016-cbs/?utm_source=MGScreens&amp;utm_medium=ebook" TargetMode="External"/><Relationship Id="rId260" Type="http://schemas.openxmlformats.org/officeDocument/2006/relationships/hyperlink" Target="http://www.moderngraham.com/2016/07/31/eog-resources-inc-valuation-july-2016-eog/?utm_source=MGScreens&amp;utm_medium=ebook" TargetMode="External"/><Relationship Id="rId316" Type="http://schemas.openxmlformats.org/officeDocument/2006/relationships/hyperlink" Target="http://www.moderngraham.com/2017/03/06/global-payments-inc-valuation-initial-coverage-gpn/?utm_source=MGScreens&amp;utm_medium=ebook" TargetMode="External"/><Relationship Id="rId523" Type="http://schemas.openxmlformats.org/officeDocument/2006/relationships/hyperlink" Target="http://www.moderngraham.com/2017/03/05/mettler-toledo-international-inc-valuation-initial-coverage-mtd/?utm_source=MGScreens&amp;utm_medium=ebook" TargetMode="External"/><Relationship Id="rId719" Type="http://schemas.openxmlformats.org/officeDocument/2006/relationships/hyperlink" Target="http://www.moderngraham.com/2017/03/26/trueblue-inc-valuation-initial-coverage-tbi/?utm_source=MGScreens&amp;utm_medium=ebook" TargetMode="External"/><Relationship Id="rId55" Type="http://schemas.openxmlformats.org/officeDocument/2006/relationships/hyperlink" Target="http://www.moderngraham.com/2017/03/07/abercrombie-fitch-co-valuation-march-2017-anf/?utm_source=MGScreens&amp;utm_medium=ebook" TargetMode="External"/><Relationship Id="rId97" Type="http://schemas.openxmlformats.org/officeDocument/2006/relationships/hyperlink" Target="http://www.moderngraham.com/2017/01/08/berkshire-hathaway-inc-valuation-january-2017-brk-b/?utm_source=MGScreens&amp;utm_medium=ebook" TargetMode="External"/><Relationship Id="rId120" Type="http://schemas.openxmlformats.org/officeDocument/2006/relationships/hyperlink" Target="http://www.moderngraham.com/2016/12/08/cullenfrost-bankers-inc-valuation-initial-coverage-cfr/?utm_source=MGScreens&amp;utm_medium=ebook" TargetMode="External"/><Relationship Id="rId358" Type="http://schemas.openxmlformats.org/officeDocument/2006/relationships/hyperlink" Target="http://www.moderngraham.com/2016/12/13/ingredion-inc-valuation-initial-coverage-ingr/?utm_source=MGScreens&amp;utm_medium=ebook" TargetMode="External"/><Relationship Id="rId565" Type="http://schemas.openxmlformats.org/officeDocument/2006/relationships/hyperlink" Target="http://www.moderngraham.com/2016/07/31/pge-corp-valuation-july-2016-pcg/?utm_source=MGScreens&amp;utm_medium=ebook" TargetMode="External"/><Relationship Id="rId730" Type="http://schemas.openxmlformats.org/officeDocument/2006/relationships/hyperlink" Target="http://www.moderngraham.com/2016/07/18/tenet-healthcare-corp-valuation-july-2016-thc/?utm_source=MGScreens&amp;utm_medium=ebook" TargetMode="External"/><Relationship Id="rId772" Type="http://schemas.openxmlformats.org/officeDocument/2006/relationships/hyperlink" Target="http://www.moderngraham.com/2017/02/06/kelt-exploration-ltd-valuation-initial-coverage-tsekel/?utm_source=MGScreens&amp;utm_medium=ebook" TargetMode="External"/><Relationship Id="rId828" Type="http://schemas.openxmlformats.org/officeDocument/2006/relationships/hyperlink" Target="http://www.moderngraham.com/2016/08/27/vertex-pharmaceuticals-inc-valuation-august-2016-vrtx/?utm_source=MGScreens&amp;utm_medium=ebook" TargetMode="External"/><Relationship Id="rId162" Type="http://schemas.openxmlformats.org/officeDocument/2006/relationships/hyperlink" Target="http://www.moderngraham.com/2017/01/31/consolidated-communications-holdings-inc-valuation-initial-coverage-cnsl/?utm_source=MGScreens&amp;utm_medium=ebook" TargetMode="External"/><Relationship Id="rId218" Type="http://schemas.openxmlformats.org/officeDocument/2006/relationships/hyperlink" Target="http://www.moderngraham.com/2017/03/26/california-water-service-group-valuation-initial-coverage-cwt/?utm_source=MGScreens&amp;utm_medium=ebook" TargetMode="External"/><Relationship Id="rId425" Type="http://schemas.openxmlformats.org/officeDocument/2006/relationships/hyperlink" Target="http://www.moderngraham.com/2017/02/13/kemper-corp-valuation-initial-coverage-kmpr/?utm_source=MGScreens&amp;utm_medium=ebook" TargetMode="External"/><Relationship Id="rId467" Type="http://schemas.openxmlformats.org/officeDocument/2006/relationships/hyperlink" Target="http://www.moderngraham.com/2016/07/12/linear-technology-corp-valuation-july-2016-lltc/?utm_source=MGScreens&amp;utm_medium=ebook" TargetMode="External"/><Relationship Id="rId632" Type="http://schemas.openxmlformats.org/officeDocument/2006/relationships/hyperlink" Target="http://www.moderngraham.com/2016/12/02/sealed-air-corp-valuation-november-2016-see/?utm_source=MGScreens&amp;utm_medium=ebook" TargetMode="External"/><Relationship Id="rId271" Type="http://schemas.openxmlformats.org/officeDocument/2006/relationships/hyperlink" Target="http://www.moderngraham.com/2017/04/09/entergy-corp-valuation-april-2017-etr/?utm_source=MGScreens&amp;utm_medium=ebook" TargetMode="External"/><Relationship Id="rId674" Type="http://schemas.openxmlformats.org/officeDocument/2006/relationships/hyperlink" Target="http://www.moderngraham.com/2016/06/26/suburban-propane-partners-valuation-june-2016-sph/?utm_source=MGScreens&amp;utm_medium=ebook" TargetMode="External"/><Relationship Id="rId24" Type="http://schemas.openxmlformats.org/officeDocument/2006/relationships/hyperlink" Target="http://www.moderngraham.com/2017/03/07/american-electric-power-company-inc-valuation-march-2017-aep/?utm_source=MGScreens&amp;utm_medium=ebook" TargetMode="External"/><Relationship Id="rId66" Type="http://schemas.openxmlformats.org/officeDocument/2006/relationships/hyperlink" Target="http://www.moderngraham.com/2016/09/03/alliance-resource-partners-lp-valuation-september-2016-arlp/?utm_source=MGScreens&amp;utm_medium=ebook" TargetMode="External"/><Relationship Id="rId131" Type="http://schemas.openxmlformats.org/officeDocument/2006/relationships/hyperlink" Target="http://www.moderngraham.com/2016/12/22/chuys-holdings-inc-valuation-initial-coverage-chuy/?utm_source=MGScreens&amp;utm_medium=ebook" TargetMode="External"/><Relationship Id="rId327" Type="http://schemas.openxmlformats.org/officeDocument/2006/relationships/hyperlink" Target="http://www.moderngraham.com/2016/08/30/hca-holdings-inc-valuation-august-2016-hca/?utm_source=MGScreens&amp;utm_medium=ebook" TargetMode="External"/><Relationship Id="rId369" Type="http://schemas.openxmlformats.org/officeDocument/2006/relationships/hyperlink" Target="http://www.moderngraham.com/2016/12/28/ipg-photonics-corp-valuation-initial-coverage-ipgp/?utm_source=MGScreens&amp;utm_medium=ebook" TargetMode="External"/><Relationship Id="rId534" Type="http://schemas.openxmlformats.org/officeDocument/2006/relationships/hyperlink" Target="http://www.moderngraham.com/2016/06/28/newmont-mining-corp-valuation-june-2016-nem/?utm_source=MGScreens&amp;utm_medium=ebook" TargetMode="External"/><Relationship Id="rId576" Type="http://schemas.openxmlformats.org/officeDocument/2006/relationships/hyperlink" Target="http://www.moderngraham.com/2016/07/03/perkinelmer-inc-valuation-july-2016-pki/?utm_source=MGScreens&amp;utm_medium=ebook" TargetMode="External"/><Relationship Id="rId741" Type="http://schemas.openxmlformats.org/officeDocument/2006/relationships/hyperlink" Target="http://www.moderngraham.com/2016/12/07/canfor-corporation-valuation-initial-coverage-cfr/?utm_source=MGScreens&amp;utm_medium=ebook" TargetMode="External"/><Relationship Id="rId783" Type="http://schemas.openxmlformats.org/officeDocument/2006/relationships/hyperlink" Target="http://www.moderngraham.com/2017/01/25/sun-life-financial-inc-valuation-initial-coverage-tseslf/?utm_source=MGScreens&amp;utm_medium=ebook" TargetMode="External"/><Relationship Id="rId839" Type="http://schemas.openxmlformats.org/officeDocument/2006/relationships/hyperlink" Target="http://www.moderngraham.com/2016/08/27/waste-management-inc-valuation-august-2016-wm/?utm_source=MGScreens&amp;utm_medium=ebook" TargetMode="External"/><Relationship Id="rId173" Type="http://schemas.openxmlformats.org/officeDocument/2006/relationships/hyperlink" Target="http://www.moderngraham.com/2017/02/04/coresite-realty-corp-valuation-initial-coverage-cor/?utm_source=MGScreens&amp;utm_medium=ebook" TargetMode="External"/><Relationship Id="rId229" Type="http://schemas.openxmlformats.org/officeDocument/2006/relationships/hyperlink" Target="http://www.moderngraham.com/2016/08/04/dollar-general-corp-valuation-august-2016-dg/?utm_source=MGScreens&amp;utm_medium=ebook" TargetMode="External"/><Relationship Id="rId380" Type="http://schemas.openxmlformats.org/officeDocument/2006/relationships/hyperlink" Target="http://www.moderngraham.com/2016/07/09/intuitive-surgical-inc-valuation-july-2016-isrg/?utm_source=MGScreens&amp;utm_medium=ebook" TargetMode="External"/><Relationship Id="rId436" Type="http://schemas.openxmlformats.org/officeDocument/2006/relationships/hyperlink" Target="http://www.moderngraham.com/2017/02/21/kraton-corp-valuation-initial-coverage-kra/?utm_source=MGScreens&amp;utm_medium=ebook" TargetMode="External"/><Relationship Id="rId601" Type="http://schemas.openxmlformats.org/officeDocument/2006/relationships/hyperlink" Target="http://www.moderngraham.com/2016/07/24/rowan-companies-plc-valuation-july-2016-rdc/?utm_source=MGScreens&amp;utm_medium=ebook" TargetMode="External"/><Relationship Id="rId643" Type="http://schemas.openxmlformats.org/officeDocument/2006/relationships/hyperlink" Target="http://www.moderngraham.com/2017/01/09/signet-jewelers-ltd-valuation-initial-coverage-sig/?utm_source=MGScreens&amp;utm_medium=ebook" TargetMode="External"/><Relationship Id="rId240" Type="http://schemas.openxmlformats.org/officeDocument/2006/relationships/hyperlink" Target="http://www.moderngraham.com/2017/02/21/denbury-resources-inc-valuation-february-2017-dnr/?utm_source=MGScreens&amp;utm_medium=ebook" TargetMode="External"/><Relationship Id="rId478" Type="http://schemas.openxmlformats.org/officeDocument/2006/relationships/hyperlink" Target="http://www.moderngraham.com/2017/03/26/lowes-companies-inc-valuation-march-2017-low/?utm_source=MGScreens&amp;utm_medium=ebook" TargetMode="External"/><Relationship Id="rId685" Type="http://schemas.openxmlformats.org/officeDocument/2006/relationships/hyperlink" Target="http://www.moderngraham.com/2017/02/11/sempra-energy-valuation-february-2017-sre/?utm_source=MGScreens&amp;utm_medium=ebook" TargetMode="External"/><Relationship Id="rId850" Type="http://schemas.openxmlformats.org/officeDocument/2006/relationships/hyperlink" Target="http://www.moderngraham.com/2017/03/09/wynn-resorts-ltd-valuation-march-2017-wynn/?utm_source=MGScreens&amp;utm_medium=ebook" TargetMode="External"/><Relationship Id="rId35" Type="http://schemas.openxmlformats.org/officeDocument/2006/relationships/hyperlink" Target="http://www.moderngraham.com/2016/12/14/arthur-j-gallagher-co-valuation-december-2016-ajg/?utm_source=MGScreens&amp;utm_medium=ebook" TargetMode="External"/><Relationship Id="rId77" Type="http://schemas.openxmlformats.org/officeDocument/2006/relationships/hyperlink" Target="http://www.moderngraham.com/2017/03/02/acuity-brands-inc-valuation-initial-coverage-ayi/?utm_source=MGScreens&amp;utm_medium=ebook" TargetMode="External"/><Relationship Id="rId100" Type="http://schemas.openxmlformats.org/officeDocument/2006/relationships/hyperlink" Target="http://www.moderngraham.com/2016/06/23/boston-properties-inc-valuation-june-2016-bxp/?utm_source=MGScreens&amp;utm_medium=ebook" TargetMode="External"/><Relationship Id="rId282" Type="http://schemas.openxmlformats.org/officeDocument/2006/relationships/hyperlink" Target="http://www.moderngraham.com/2017/01/31/freeport-mcmoran-inc-valuation-january-2017-fcx/?utm_source=MGScreens&amp;utm_medium=ebook" TargetMode="External"/><Relationship Id="rId338" Type="http://schemas.openxmlformats.org/officeDocument/2006/relationships/hyperlink" Target="http://www.moderngraham.com/2016/05/19/hp-inc-valuation-may-2016-hpq/?utm_source=MGScreens&amp;utm_medium=ebook" TargetMode="External"/><Relationship Id="rId503" Type="http://schemas.openxmlformats.org/officeDocument/2006/relationships/hyperlink" Target="http://www.moderngraham.com/2016/12/13/metlife-inc-valuation-december-2016-met/?utm_source=MGScreens&amp;utm_medium=ebook" TargetMode="External"/><Relationship Id="rId545" Type="http://schemas.openxmlformats.org/officeDocument/2006/relationships/hyperlink" Target="http://www.moderngraham.com/2016/12/14/norfolk-southern-corp-valuation-december-2016-nsc/?utm_source=MGScreens&amp;utm_medium=ebook" TargetMode="External"/><Relationship Id="rId587" Type="http://schemas.openxmlformats.org/officeDocument/2006/relationships/hyperlink" Target="http://www.moderngraham.com/2016/07/15/public-storage-valuation-july-2016-psa/?utm_source=MGScreens&amp;utm_medium=ebook" TargetMode="External"/><Relationship Id="rId710" Type="http://schemas.openxmlformats.org/officeDocument/2006/relationships/hyperlink" Target="http://www.moderngraham.com/2017/03/17/standex-intl-corp-valuation-initial-coverage-sxi/?utm_source=MGScreens&amp;utm_medium=ebook" TargetMode="External"/><Relationship Id="rId752" Type="http://schemas.openxmlformats.org/officeDocument/2006/relationships/hyperlink" Target="http://www.moderngraham.com/2017/02/07/crescent-point-energy-corp-valuation-initial-coverage-tsecpg/?utm_source=MGScreens&amp;utm_medium=ebook" TargetMode="External"/><Relationship Id="rId808" Type="http://schemas.openxmlformats.org/officeDocument/2006/relationships/hyperlink" Target="http://www.moderngraham.com/2016/08/26/universal-health-services-inc-valuation-august-2016-uhs/?utm_source=MGScreens&amp;utm_medium=ebook" TargetMode="External"/><Relationship Id="rId8" Type="http://schemas.openxmlformats.org/officeDocument/2006/relationships/hyperlink" Target="http://www.moderngraham.com/2016/07/20/abbvie-inc-valuation-july-2016-abbv/?utm_source=MGScreens&amp;utm_medium=ebook" TargetMode="External"/><Relationship Id="rId142" Type="http://schemas.openxmlformats.org/officeDocument/2006/relationships/hyperlink" Target="http://www.moderngraham.com/2017/01/08/clean-harbors-inc-valuation-initial-coverage-clh/?utm_source=MGScreens&amp;utm_medium=ebook" TargetMode="External"/><Relationship Id="rId184" Type="http://schemas.openxmlformats.org/officeDocument/2006/relationships/hyperlink" Target="http://www.moderngraham.com/2017/02/13/cray-inc-valuation-initial-coverage-cray/?utm_source=MGScreens&amp;utm_medium=ebook" TargetMode="External"/><Relationship Id="rId391" Type="http://schemas.openxmlformats.org/officeDocument/2006/relationships/hyperlink" Target="http://www.moderngraham.com/2017/01/26/john-bean-technologies-corp-valuation-initial-coverage-jbt/?utm_source=MGScreens&amp;utm_medium=ebook" TargetMode="External"/><Relationship Id="rId405" Type="http://schemas.openxmlformats.org/officeDocument/2006/relationships/hyperlink" Target="http://www.moderngraham.com/2016/07/15/kellogg-company-valuation-july-2016-k/?utm_source=MGScreens&amp;utm_medium=ebook" TargetMode="External"/><Relationship Id="rId447" Type="http://schemas.openxmlformats.org/officeDocument/2006/relationships/hyperlink" Target="http://www.moderngraham.com/2017/02/28/lancaster-colony-corp-valuation-initial-coverage-lanc/?utm_source=MGScreens&amp;utm_medium=ebook" TargetMode="External"/><Relationship Id="rId612" Type="http://schemas.openxmlformats.org/officeDocument/2006/relationships/hyperlink" Target="http://www.moderngraham.com/2017/01/24/republic-services-inc-valuation-january-2017-rsg/?utm_source=MGScreens&amp;utm_medium=ebook" TargetMode="External"/><Relationship Id="rId794" Type="http://schemas.openxmlformats.org/officeDocument/2006/relationships/hyperlink" Target="http://www.moderngraham.com/2017/03/26/transalta-corporation-initial-coverage-tseta/?utm_source=MGScreens&amp;utm_medium=ebook" TargetMode="External"/><Relationship Id="rId251" Type="http://schemas.openxmlformats.org/officeDocument/2006/relationships/hyperlink" Target="http://www.moderngraham.com/2016/12/31/ebay-inc-valuation-december-2016-ebay/?utm_source=MGScreens&amp;utm_medium=ebook" TargetMode="External"/><Relationship Id="rId489" Type="http://schemas.openxmlformats.org/officeDocument/2006/relationships/hyperlink" Target="http://www.moderngraham.com/2016/07/19/macys-inc-valuation-july-2016-m/?utm_source=MGScreens&amp;utm_medium=ebook" TargetMode="External"/><Relationship Id="rId654" Type="http://schemas.openxmlformats.org/officeDocument/2006/relationships/hyperlink" Target="http://www.moderngraham.com/2017/01/26/silgan-holdings-inc-valuation-initial-coverage-slgn/?utm_source=MGScreens&amp;utm_medium=ebook" TargetMode="External"/><Relationship Id="rId696" Type="http://schemas.openxmlformats.org/officeDocument/2006/relationships/hyperlink" Target="http://www.moderngraham.com/2017/02/27/stamps-com-inc-valuation-initial-coverage-stmp/?utm_source=MGScreens&amp;utm_medium=ebook" TargetMode="External"/><Relationship Id="rId861" Type="http://schemas.openxmlformats.org/officeDocument/2006/relationships/hyperlink" Target="http://www.moderngraham.com/2016/06/12/zimmer-biomet-holdings-inc-valuation-june-2016-zbh/?utm_source=MGScreens&amp;utm_medium=ebook" TargetMode="External"/><Relationship Id="rId46" Type="http://schemas.openxmlformats.org/officeDocument/2006/relationships/hyperlink" Target="http://www.moderngraham.com/2016/12/28/amc-networks-inc-valuation-december-2016-amcx/?utm_source=MGScreens&amp;utm_medium=ebook" TargetMode="External"/><Relationship Id="rId293" Type="http://schemas.openxmlformats.org/officeDocument/2006/relationships/hyperlink" Target="http://www.moderngraham.com/2016/07/06/fmc-corporation-valuation-july-2016-fmc/?utm_source=MGScreens&amp;utm_medium=ebook" TargetMode="External"/><Relationship Id="rId307" Type="http://schemas.openxmlformats.org/officeDocument/2006/relationships/hyperlink" Target="http://www.moderngraham.com/2016/07/13/gilead-sciences-inc-valuation-july-2016-gild/?utm_source=MGScreens&amp;utm_medium=ebook" TargetMode="External"/><Relationship Id="rId349" Type="http://schemas.openxmlformats.org/officeDocument/2006/relationships/hyperlink" Target="http://www.moderngraham.com/2016/06/24/international-flavors-fragrances-inc-valuation-june-2016-iff/?utm_source=MGScreens&amp;utm_medium=ebook" TargetMode="External"/><Relationship Id="rId514" Type="http://schemas.openxmlformats.org/officeDocument/2006/relationships/hyperlink" Target="http://www.moderngraham.com/2017/03/27/monsanto-company-valuation-march-2017-mon/?utm_source=MGScreens&amp;utm_medium=ebook" TargetMode="External"/><Relationship Id="rId556" Type="http://schemas.openxmlformats.org/officeDocument/2006/relationships/hyperlink" Target="http://www.moderngraham.com/2016/06/30/olin-corporation-valuation-june-2016-oln/?utm_source=MGScreens&amp;utm_medium=ebook" TargetMode="External"/><Relationship Id="rId721" Type="http://schemas.openxmlformats.org/officeDocument/2006/relationships/hyperlink" Target="http://www.moderngraham.com/2017/03/26/tcf-financial-corp-valuation-initial-coverage-tcb/?utm_source=MGScreens&amp;utm_medium=ebook" TargetMode="External"/><Relationship Id="rId763" Type="http://schemas.openxmlformats.org/officeDocument/2006/relationships/hyperlink" Target="http://www.moderngraham.com/2017/04/11/dream-office-reit-initial-coverage-tsed-un/?utm_source=MGScreens&amp;utm_medium=ebook" TargetMode="External"/><Relationship Id="rId88" Type="http://schemas.openxmlformats.org/officeDocument/2006/relationships/hyperlink" Target="http://www.moderngraham.com/2017/02/02/brown-forman-corporation-february-2017-bf-b/?utm_source=MGScreens&amp;utm_medium=ebook" TargetMode="External"/><Relationship Id="rId111" Type="http://schemas.openxmlformats.org/officeDocument/2006/relationships/hyperlink" Target="http://www.moderngraham.com/2016/06/29/crown-castle-international-corp-valuation-june-2016-cci/?utm_source=MGScreens&amp;utm_medium=ebook" TargetMode="External"/><Relationship Id="rId153" Type="http://schemas.openxmlformats.org/officeDocument/2006/relationships/hyperlink" Target="http://www.moderngraham.com/2017/01/16/capstead-mortgage-corporation-valuation-initial-coverage-cmo/?utm_source=MGScreens&amp;utm_medium=ebook" TargetMode="External"/><Relationship Id="rId195" Type="http://schemas.openxmlformats.org/officeDocument/2006/relationships/hyperlink" Target="http://www.moderngraham.com/2017/02/25/carrizo-oil-gas-inc-valuation-initial-coverage-crzo/?utm_source=MGScreens&amp;utm_medium=ebook" TargetMode="External"/><Relationship Id="rId209" Type="http://schemas.openxmlformats.org/officeDocument/2006/relationships/hyperlink" Target="http://www.moderngraham.com/2017/03/13/customers-bancorp-inc-valuation-initial-coverage-cubi/?utm_source=MGScreens&amp;utm_medium=ebook" TargetMode="External"/><Relationship Id="rId360" Type="http://schemas.openxmlformats.org/officeDocument/2006/relationships/hyperlink" Target="http://www.moderngraham.com/2016/12/16/world-fuel-services-corp-valuation-initial-coverage-int/?utm_source=MGScreens&amp;utm_medium=ebook" TargetMode="External"/><Relationship Id="rId416" Type="http://schemas.openxmlformats.org/officeDocument/2006/relationships/hyperlink" Target="http://www.moderngraham.com/2017/02/09/kraft-heinz-co-valuation-initial-coverage-khc/?utm_source=MGScreens&amp;utm_medium=ebook" TargetMode="External"/><Relationship Id="rId598" Type="http://schemas.openxmlformats.org/officeDocument/2006/relationships/hyperlink" Target="http://www.moderngraham.com/2016/07/20/reynolds-american-inc-valuation-july-2016-rai/?utm_source=MGScreens&amp;utm_medium=ebook" TargetMode="External"/><Relationship Id="rId819" Type="http://schemas.openxmlformats.org/officeDocument/2006/relationships/hyperlink" Target="http://www.moderngraham.com/2016/06/26/visa-inc-valuation-june-2016-v/?utm_source=MGScreens&amp;utm_medium=ebook" TargetMode="External"/><Relationship Id="rId220" Type="http://schemas.openxmlformats.org/officeDocument/2006/relationships/hyperlink" Target="http://www.moderngraham.com/2017/03/27/corecivic-inc-valuation-initial-coverage-cxw/?utm_source=MGScreens&amp;utm_medium=ebook" TargetMode="External"/><Relationship Id="rId458" Type="http://schemas.openxmlformats.org/officeDocument/2006/relationships/hyperlink" Target="http://www.moderngraham.com/2017/03/13/ligand-pharmaceuticals-inc-valuation-initial-coverage-lgnd/?utm_source=MGScreens&amp;utm_medium=ebook" TargetMode="External"/><Relationship Id="rId623" Type="http://schemas.openxmlformats.org/officeDocument/2006/relationships/hyperlink" Target="http://www.moderngraham.com/2016/07/27/scana-corporation-valuation-july-2016-scg/?utm_source=MGScreens&amp;utm_medium=ebook" TargetMode="External"/><Relationship Id="rId665" Type="http://schemas.openxmlformats.org/officeDocument/2006/relationships/hyperlink" Target="http://www.moderngraham.com/2017/02/04/senior-housing-properties-trust-valuation-initial-coverage-snh/?utm_source=MGScreens&amp;utm_medium=ebook" TargetMode="External"/><Relationship Id="rId830" Type="http://schemas.openxmlformats.org/officeDocument/2006/relationships/hyperlink" Target="http://www.moderngraham.com/2016/07/28/verizon-communications-inc-valuation-july-2016-vz/?utm_source=MGScreens&amp;utm_medium=ebook" TargetMode="External"/><Relationship Id="rId15" Type="http://schemas.openxmlformats.org/officeDocument/2006/relationships/hyperlink" Target="http://www.moderngraham.com/2016/12/01/acxiom-corporation-valuation-november-2016-acxm/?utm_source=MGScreens&amp;utm_medium=ebook" TargetMode="External"/><Relationship Id="rId57" Type="http://schemas.openxmlformats.org/officeDocument/2006/relationships/hyperlink" Target="http://www.moderngraham.com/2017/01/27/anthem-inc-valuation-january-2017-antm/?utm_source=MGScreens&amp;utm_medium=ebook" TargetMode="External"/><Relationship Id="rId262" Type="http://schemas.openxmlformats.org/officeDocument/2006/relationships/hyperlink" Target="http://www.moderngraham.com/2016/08/26/equinix-inc-valuation-august-2016-eqix/?utm_source=MGScreens&amp;utm_medium=ebook" TargetMode="External"/><Relationship Id="rId318" Type="http://schemas.openxmlformats.org/officeDocument/2006/relationships/hyperlink" Target="http://www.moderngraham.com/2017/03/07/garmin-ltd-valuation-march-2017-grmn/?utm_source=MGScreens&amp;utm_medium=ebook" TargetMode="External"/><Relationship Id="rId525" Type="http://schemas.openxmlformats.org/officeDocument/2006/relationships/hyperlink" Target="http://www.moderngraham.com/2017/02/24/micron-technology-inc-valuation-february-2017-mu/?utm_source=MGScreens&amp;utm_medium=ebook" TargetMode="External"/><Relationship Id="rId567" Type="http://schemas.openxmlformats.org/officeDocument/2006/relationships/hyperlink" Target="http://www.moderngraham.com/2017/04/08/patterson-companies-inc-valuation-april-2017-pdco/?utm_source=MGScreens&amp;utm_medium=ebook" TargetMode="External"/><Relationship Id="rId732" Type="http://schemas.openxmlformats.org/officeDocument/2006/relationships/hyperlink" Target="http://www.moderngraham.com/2016/12/31/tjx-companies-inc-valuation-december-2016-tjx/?utm_source=MGScreens&amp;utm_medium=ebook" TargetMode="External"/><Relationship Id="rId99" Type="http://schemas.openxmlformats.org/officeDocument/2006/relationships/hyperlink" Target="http://www.moderngraham.com/2016/12/09/borgwarner-inc-valuation-december-2016-bwa/?utm_source=MGScreens&amp;utm_medium=ebook" TargetMode="External"/><Relationship Id="rId122" Type="http://schemas.openxmlformats.org/officeDocument/2006/relationships/hyperlink" Target="http://www.moderngraham.com/2016/12/12/cognex-corporation-valuation-initial-coverage-cgnx/?utm_source=MGScreens&amp;utm_medium=ebook" TargetMode="External"/><Relationship Id="rId164" Type="http://schemas.openxmlformats.org/officeDocument/2006/relationships/hyperlink" Target="http://www.moderngraham.com/2016/07/06/capital-one-financial-corp-valuation-july-2016-cof/?utm_source=MGScreens&amp;utm_medium=ebook" TargetMode="External"/><Relationship Id="rId371" Type="http://schemas.openxmlformats.org/officeDocument/2006/relationships/hyperlink" Target="http://www.moderngraham.com/2016/12/31/intrepid-potash-inc-valuation-initial-coverage-ipi/?utm_source=MGScreens&amp;utm_medium=ebook" TargetMode="External"/><Relationship Id="rId774" Type="http://schemas.openxmlformats.org/officeDocument/2006/relationships/hyperlink" Target="http://www.moderngraham.com/2017/02/26/kinaxis-inc-valuation-initial-coverage-tsekxs/?utm_source=MGScreens&amp;utm_medium=ebook" TargetMode="External"/><Relationship Id="rId427" Type="http://schemas.openxmlformats.org/officeDocument/2006/relationships/hyperlink" Target="http://www.moderngraham.com/2016/12/02/carmax-inc-valuation-november-2016-kmx/?utm_source=MGScreens&amp;utm_medium=ebook" TargetMode="External"/><Relationship Id="rId469" Type="http://schemas.openxmlformats.org/officeDocument/2006/relationships/hyperlink" Target="http://www.moderngraham.com/2016/06/25/legg-mason-inc-valuation-june-2016-lm/?utm_source=MGScreens&amp;utm_medium=ebook" TargetMode="External"/><Relationship Id="rId634" Type="http://schemas.openxmlformats.org/officeDocument/2006/relationships/hyperlink" Target="http://www.moderngraham.com/2016/12/21/select-medical-holdings-corp-valuation-initial-coverage-sem/?utm_source=MGScreens&amp;utm_medium=ebook" TargetMode="External"/><Relationship Id="rId676" Type="http://schemas.openxmlformats.org/officeDocument/2006/relationships/hyperlink" Target="http://www.moderngraham.com/2017/02/08/superior-energy-services-inc-valuation-initial-coverage-spn/?utm_source=MGScreens&amp;utm_medium=ebook" TargetMode="External"/><Relationship Id="rId841" Type="http://schemas.openxmlformats.org/officeDocument/2006/relationships/hyperlink" Target="http://www.moderngraham.com/2016/05/20/wal-mart-stores-inc-valuation-may-2016-wmt/?utm_source=MGScreens&amp;utm_medium=ebook" TargetMode="External"/><Relationship Id="rId26" Type="http://schemas.openxmlformats.org/officeDocument/2006/relationships/hyperlink" Target="http://www.moderngraham.com/2016/07/31/aetna-inc-valuation-july-2016-aet/?utm_source=MGScreens&amp;utm_medium=ebook" TargetMode="External"/><Relationship Id="rId231" Type="http://schemas.openxmlformats.org/officeDocument/2006/relationships/hyperlink" Target="http://www.moderngraham.com/2017/01/11/d-r-horton-inc-valuation-january-2017-dhi/?utm_source=MGScreens&amp;utm_medium=ebook" TargetMode="External"/><Relationship Id="rId273" Type="http://schemas.openxmlformats.org/officeDocument/2006/relationships/hyperlink" Target="http://www.moderngraham.com/2017/01/30/edwards-lifesciences-corp-valuation-initial-coverage-ew/?utm_source=MGScreens&amp;utm_medium=ebook" TargetMode="External"/><Relationship Id="rId329" Type="http://schemas.openxmlformats.org/officeDocument/2006/relationships/hyperlink" Target="http://www.moderngraham.com/2016/07/09/hcp-inc-valuation-july-2016-hcp/?utm_source=MGScreens&amp;utm_medium=ebook" TargetMode="External"/><Relationship Id="rId480" Type="http://schemas.openxmlformats.org/officeDocument/2006/relationships/hyperlink" Target="http://www.moderngraham.com/2017/04/10/liveperson-inc-valuation-initial-coverage-lpsn/?utm_source=MGScreens&amp;utm_medium=ebook" TargetMode="External"/><Relationship Id="rId536" Type="http://schemas.openxmlformats.org/officeDocument/2006/relationships/hyperlink" Target="http://www.moderngraham.com/2016/12/22/newfield-exploration-co-valuation-december-2016-nfx/?utm_source=MGScreens&amp;utm_medium=ebook" TargetMode="External"/><Relationship Id="rId701" Type="http://schemas.openxmlformats.org/officeDocument/2006/relationships/hyperlink" Target="http://www.moderngraham.com/2017/02/03/constellation-brands-inc-valuation-february-2017-stz/?utm_source=MGScreens&amp;utm_medium=ebook" TargetMode="External"/><Relationship Id="rId68" Type="http://schemas.openxmlformats.org/officeDocument/2006/relationships/hyperlink" Target="http://www.moderngraham.com/2016/07/03/arrow-electronics-inc-valuation-july-2016-arw/?utm_source=MGScreens&amp;utm_medium=ebook" TargetMode="External"/><Relationship Id="rId133" Type="http://schemas.openxmlformats.org/officeDocument/2006/relationships/hyperlink" Target="http://www.moderngraham.com/2016/12/28/ciena-corporation-valuation-initial-coverage-cien/?utm_source=MGScreens&amp;utm_medium=ebook" TargetMode="External"/><Relationship Id="rId175" Type="http://schemas.openxmlformats.org/officeDocument/2006/relationships/hyperlink" Target="http://www.moderngraham.com/2016/07/18/costco-wholesale-corp-valuation-july-2016-cost/?utm_source=MGScreens&amp;utm_medium=ebook" TargetMode="External"/><Relationship Id="rId340" Type="http://schemas.openxmlformats.org/officeDocument/2006/relationships/hyperlink" Target="http://www.moderngraham.com/2017/03/09/hormel-foods-corp-valuation-march-2017-hrl/?utm_source=MGScreens&amp;utm_medium=ebook" TargetMode="External"/><Relationship Id="rId578" Type="http://schemas.openxmlformats.org/officeDocument/2006/relationships/hyperlink" Target="http://www.moderngraham.com/2016/06/29/philip-morris-international-inc-valuation-june-2016-pm/?utm_source=MGScreens&amp;utm_medium=ebook" TargetMode="External"/><Relationship Id="rId743" Type="http://schemas.openxmlformats.org/officeDocument/2006/relationships/hyperlink" Target="http://www.moderngraham.com/2016/12/13/cineplex-inc-valuation-initial-coverage-tsecgx/?utm_source=MGScreens&amp;utm_medium=ebook" TargetMode="External"/><Relationship Id="rId785" Type="http://schemas.openxmlformats.org/officeDocument/2006/relationships/hyperlink" Target="http://www.moderngraham.com/2017/02/03/snc-lavalin-group-inc-valuation-initial-coverage-tsesnc/?utm_source=MGScreens&amp;utm_medium=ebook" TargetMode="External"/><Relationship Id="rId200" Type="http://schemas.openxmlformats.org/officeDocument/2006/relationships/hyperlink" Target="http://www.moderngraham.com/2017/03/01/cst-brands-inc-valuation-initial-coverage-cst/?utm_source=MGScreens&amp;utm_medium=ebook" TargetMode="External"/><Relationship Id="rId382" Type="http://schemas.openxmlformats.org/officeDocument/2006/relationships/hyperlink" Target="http://www.moderngraham.com/2017/01/11/itron-inc-valuation-initial-coverage-itri/?utm_source=MGScreens&amp;utm_medium=ebook" TargetMode="External"/><Relationship Id="rId438" Type="http://schemas.openxmlformats.org/officeDocument/2006/relationships/hyperlink" Target="http://www.moderngraham.com/2017/02/23/kite-realty-group-trust-valuation-initial-coverage-krg/?utm_source=MGScreens&amp;utm_medium=ebook" TargetMode="External"/><Relationship Id="rId603" Type="http://schemas.openxmlformats.org/officeDocument/2006/relationships/hyperlink" Target="http://www.moderngraham.com/2016/06/27/regions-financial-corp-june-2016-rf/?utm_source=MGScreens&amp;utm_medium=ebook" TargetMode="External"/><Relationship Id="rId645" Type="http://schemas.openxmlformats.org/officeDocument/2006/relationships/hyperlink" Target="http://www.moderngraham.com/2017/01/11/svb-financial-group-valuation-initial-coverage-sivb/?utm_source=MGScreens&amp;utm_medium=ebook" TargetMode="External"/><Relationship Id="rId687" Type="http://schemas.openxmlformats.org/officeDocument/2006/relationships/hyperlink" Target="http://www.moderngraham.com/2017/02/20/stage-stores-inc-valuation-initial-coverage-ssi/?utm_source=MGScreens&amp;utm_medium=ebook" TargetMode="External"/><Relationship Id="rId810" Type="http://schemas.openxmlformats.org/officeDocument/2006/relationships/hyperlink" Target="http://www.moderngraham.com/2017/02/28/unitedhealth-group-inc-valuation-february-2017-unh/?utm_source=MGScreens&amp;utm_medium=ebook" TargetMode="External"/><Relationship Id="rId852" Type="http://schemas.openxmlformats.org/officeDocument/2006/relationships/hyperlink" Target="http://www.moderngraham.com/2016/05/17/xcel-energy-inc-valuation-may-2016-xel/?utm_source=MGScreens&amp;utm_medium=ebook" TargetMode="External"/><Relationship Id="rId242" Type="http://schemas.openxmlformats.org/officeDocument/2006/relationships/hyperlink" Target="http://www.moderngraham.com/2016/07/08/dover-corporation-valuation-july-2016-dov/?utm_source=MGScreens&amp;utm_medium=ebook" TargetMode="External"/><Relationship Id="rId284" Type="http://schemas.openxmlformats.org/officeDocument/2006/relationships/hyperlink" Target="http://www.moderngraham.com/2016/07/06/firstenergy-corp-valuation-july-2016-fe/?utm_source=MGScreens&amp;utm_medium=ebook" TargetMode="External"/><Relationship Id="rId491" Type="http://schemas.openxmlformats.org/officeDocument/2006/relationships/hyperlink" Target="http://www.moderngraham.com/2017/03/05/mid-america-apartment-communities-inc-valuation-initial-coverage-maa/?utm_source=MGScreens&amp;utm_medium=ebook" TargetMode="External"/><Relationship Id="rId505" Type="http://schemas.openxmlformats.org/officeDocument/2006/relationships/hyperlink" Target="http://www.moderngraham.com/2016/06/20/mead-johnson-nutrition-valuation-june-2016-mjn/?utm_source=MGScreens&amp;utm_medium=ebook" TargetMode="External"/><Relationship Id="rId712" Type="http://schemas.openxmlformats.org/officeDocument/2006/relationships/hyperlink" Target="http://www.moderngraham.com/2017/03/02/synchrony-financial-valuation-initial-coverage-syf/?utm_source=MGScreens&amp;utm_medium=ebook" TargetMode="External"/><Relationship Id="rId37" Type="http://schemas.openxmlformats.org/officeDocument/2006/relationships/hyperlink" Target="http://www.moderngraham.com/2016/12/16/akorn-inc-valuation-december-2016-akrx/?utm_source=MGScreens&amp;utm_medium=ebook" TargetMode="External"/><Relationship Id="rId79" Type="http://schemas.openxmlformats.org/officeDocument/2006/relationships/hyperlink" Target="http://www.moderngraham.com/2016/06/13/boeing-company-valuation-june-2016-ba/?utm_source=MGScreens&amp;utm_medium=ebook" TargetMode="External"/><Relationship Id="rId102" Type="http://schemas.openxmlformats.org/officeDocument/2006/relationships/hyperlink" Target="http://www.moderngraham.com/2016/07/04/ca-inc-valuation-july-2016-ca/?utm_source=MGScreens&amp;utm_medium=ebook" TargetMode="External"/><Relationship Id="rId144" Type="http://schemas.openxmlformats.org/officeDocument/2006/relationships/hyperlink" Target="http://www.moderngraham.com/2017/01/10/calamos-asset-management-inc-valuation-initial-coverage-clms/?utm_source=MGScreens&amp;utm_medium=ebook" TargetMode="External"/><Relationship Id="rId547" Type="http://schemas.openxmlformats.org/officeDocument/2006/relationships/hyperlink" Target="http://www.moderngraham.com/2016/07/28/northern-trust-corp-valuation-july-2016-ntrs/?utm_source=MGScreens&amp;utm_medium=ebook" TargetMode="External"/><Relationship Id="rId589" Type="http://schemas.openxmlformats.org/officeDocument/2006/relationships/hyperlink" Target="http://www.moderngraham.com/2017/01/13/pvh-corp-valuation-january-2017-pvh/?utm_source=MGScreens&amp;utm_medium=ebook" TargetMode="External"/><Relationship Id="rId754" Type="http://schemas.openxmlformats.org/officeDocument/2006/relationships/hyperlink" Target="http://www.moderngraham.com/2017/02/12/crew-energy-inc-valuation-initial-coverage-tsecr/?utm_source=MGScreens&amp;utm_medium=ebook" TargetMode="External"/><Relationship Id="rId796" Type="http://schemas.openxmlformats.org/officeDocument/2006/relationships/hyperlink" Target="http://www.moderngraham.com/2017/04/09/tricon-capital-group-inc-valuation-initial-coverage-tsetcn/?utm_source=MGScreens&amp;utm_medium=ebook" TargetMode="External"/><Relationship Id="rId90" Type="http://schemas.openxmlformats.org/officeDocument/2006/relationships/hyperlink" Target="http://www.moderngraham.com/2016/07/27/baker-hughes-inc-valuation-july-2016-bhi/?utm_source=MGScreens&amp;utm_medium=ebook" TargetMode="External"/><Relationship Id="rId186" Type="http://schemas.openxmlformats.org/officeDocument/2006/relationships/hyperlink" Target="http://www.moderngraham.com/2017/02/14/cree-inc-valuation-initial-coverage-cree/?utm_source=MGScreens&amp;utm_medium=ebook" TargetMode="External"/><Relationship Id="rId351" Type="http://schemas.openxmlformats.org/officeDocument/2006/relationships/hyperlink" Target="http://www.moderngraham.com/2016/12/03/ilg-inc-valuation-initial-coverage-ilg/?utm_source=MGScreens&amp;utm_medium=ebook" TargetMode="External"/><Relationship Id="rId393" Type="http://schemas.openxmlformats.org/officeDocument/2006/relationships/hyperlink" Target="http://www.moderngraham.com/2017/01/27/j-c-penney-company-inc-valuation-initial-coverage-jcp/?utm_source=MGScreens&amp;utm_medium=ebook" TargetMode="External"/><Relationship Id="rId407" Type="http://schemas.openxmlformats.org/officeDocument/2006/relationships/hyperlink" Target="http://www.moderngraham.com/2017/02/03/kaman-corporation-valuation-initial-coverage-kamn/?utm_source=MGScreens&amp;utm_medium=ebook" TargetMode="External"/><Relationship Id="rId449" Type="http://schemas.openxmlformats.org/officeDocument/2006/relationships/hyperlink" Target="http://www.moderngraham.com/2017/03/01/lannett-company-inc-valuation-initial-coverage-lci/?utm_source=MGScreens&amp;utm_medium=ebook" TargetMode="External"/><Relationship Id="rId614" Type="http://schemas.openxmlformats.org/officeDocument/2006/relationships/hyperlink" Target="http://www.moderngraham.com/2016/12/02/saia-inc-valuation-initial-coverage-saia/?utm_source=MGScreens&amp;utm_medium=ebook" TargetMode="External"/><Relationship Id="rId656" Type="http://schemas.openxmlformats.org/officeDocument/2006/relationships/hyperlink" Target="http://www.moderngraham.com/2016/12/05/silver-wheaton-corp-valuation-december-2016-slw/?utm_source=MGScreens&amp;utm_medium=ebook" TargetMode="External"/><Relationship Id="rId821" Type="http://schemas.openxmlformats.org/officeDocument/2006/relationships/hyperlink" Target="http://www.moderngraham.com/2016/08/01/vf-corp-valuation-august-2016-vfc/?utm_source=MGScreens&amp;utm_medium=ebook" TargetMode="External"/><Relationship Id="rId863" Type="http://schemas.openxmlformats.org/officeDocument/2006/relationships/printerSettings" Target="../printerSettings/printerSettings3.bin"/><Relationship Id="rId211" Type="http://schemas.openxmlformats.org/officeDocument/2006/relationships/hyperlink" Target="http://www.moderngraham.com/2017/03/17/cvb-financial-corp-valuation-initial-coverage-cvbf/?utm_source=MGScreens&amp;utm_medium=ebook" TargetMode="External"/><Relationship Id="rId253" Type="http://schemas.openxmlformats.org/officeDocument/2006/relationships/hyperlink" Target="http://www.moderngraham.com/2017/02/26/consolidated-edison-inc-valuation-february-2017-ed/?utm_source=MGScreens&amp;utm_medium=ebook" TargetMode="External"/><Relationship Id="rId295" Type="http://schemas.openxmlformats.org/officeDocument/2006/relationships/hyperlink" Target="http://www.moderngraham.com/2016/12/03/twenty-first-century-fox-inc-valuation-november-2016-foxa/?utm_source=MGScreens&amp;utm_medium=ebook" TargetMode="External"/><Relationship Id="rId309" Type="http://schemas.openxmlformats.org/officeDocument/2006/relationships/hyperlink" Target="http://www.moderngraham.com/2016/05/21/corning-inc-valuation-may-2016-glw/?utm_source=MGScreens&amp;utm_medium=ebook" TargetMode="External"/><Relationship Id="rId460" Type="http://schemas.openxmlformats.org/officeDocument/2006/relationships/hyperlink" Target="http://www.moderngraham.com/2017/03/15/lhc-group-inc-valuation-initial-coverage-lhcg/?utm_source=MGScreens&amp;utm_medium=ebook" TargetMode="External"/><Relationship Id="rId516" Type="http://schemas.openxmlformats.org/officeDocument/2006/relationships/hyperlink" Target="http://www.moderngraham.com/2016/08/29/marathon-petroleum-corp-valuation-august-2016-mpc/?utm_source=MGScreens&amp;utm_medium=ebook" TargetMode="External"/><Relationship Id="rId698" Type="http://schemas.openxmlformats.org/officeDocument/2006/relationships/hyperlink" Target="http://www.moderngraham.com/2016/06/25/state-street-corp-valuation-june-2016-stt/?utm_source=MGScreens&amp;utm_medium=ebook" TargetMode="External"/><Relationship Id="rId48" Type="http://schemas.openxmlformats.org/officeDocument/2006/relationships/hyperlink" Target="http://www.moderngraham.com/2016/12/08/ametek-inc-valuation-december-2016-ame/?utm_source=MGScreens&amp;utm_medium=ebook" TargetMode="External"/><Relationship Id="rId113" Type="http://schemas.openxmlformats.org/officeDocument/2006/relationships/hyperlink" Target="http://www.moderngraham.com/2017/03/18/celgene-corporation-valuation-march-2017-celg/?utm_source=MGScreens&amp;utm_medium=ebook" TargetMode="External"/><Relationship Id="rId320" Type="http://schemas.openxmlformats.org/officeDocument/2006/relationships/hyperlink" Target="http://www.moderngraham.com/2016/07/03/goodyear-tire-rubber-co-valuation-july-2016-gt/?utm_source=MGScreens&amp;utm_medium=ebook" TargetMode="External"/><Relationship Id="rId558" Type="http://schemas.openxmlformats.org/officeDocument/2006/relationships/hyperlink" Target="http://www.moderngraham.com/2016/07/17/oracle-corporation-valuation-july-2016-orcl/?utm_source=MGScreens&amp;utm_medium=ebook" TargetMode="External"/><Relationship Id="rId723" Type="http://schemas.openxmlformats.org/officeDocument/2006/relationships/hyperlink" Target="http://www.moderngraham.com/2017/01/26/teradata-corp-valuation-january-2017-tdc/?utm_source=MGScreens&amp;utm_medium=ebook" TargetMode="External"/><Relationship Id="rId765" Type="http://schemas.openxmlformats.org/officeDocument/2006/relationships/hyperlink" Target="http://www.moderngraham.com/2016/12/07/iamgold-corp-valuation-initial-coverage-img/?utm_source=MGScreens&amp;utm_medium=ebook" TargetMode="External"/><Relationship Id="rId155" Type="http://schemas.openxmlformats.org/officeDocument/2006/relationships/hyperlink" Target="http://www.moderngraham.com/2016/06/27/cms-energy-corp-valuation-june-2016-cms/?utm_source=MGScreens&amp;utm_medium=ebook" TargetMode="External"/><Relationship Id="rId197" Type="http://schemas.openxmlformats.org/officeDocument/2006/relationships/hyperlink" Target="http://www.moderngraham.com/2017/02/26/csg-systems-international-inc-valuation-initial-coverage-csgs/?utm_source=MGScreens&amp;utm_medium=ebook" TargetMode="External"/><Relationship Id="rId362" Type="http://schemas.openxmlformats.org/officeDocument/2006/relationships/hyperlink" Target="http://www.moderngraham.com/2016/12/19/intl-fcstone-inc-valuation-initial-coverage-intl/?utm_source=MGScreens&amp;utm_medium=ebook" TargetMode="External"/><Relationship Id="rId418" Type="http://schemas.openxmlformats.org/officeDocument/2006/relationships/hyperlink" Target="http://www.moderngraham.com/2017/02/09/kirklands-inc-valuation-initial-coverage-kirk/?utm_source=MGScreens&amp;utm_medium=ebook" TargetMode="External"/><Relationship Id="rId625" Type="http://schemas.openxmlformats.org/officeDocument/2006/relationships/hyperlink" Target="http://www.moderngraham.com/2017/03/11/charles-schwab-corp-valuation-march-2017-schw/?utm_source=MGScreens&amp;utm_medium=ebook" TargetMode="External"/><Relationship Id="rId832" Type="http://schemas.openxmlformats.org/officeDocument/2006/relationships/hyperlink" Target="http://www.moderngraham.com/2016/07/06/walgreens-boots-alliance-inc-valuation-july-2016-wba/?utm_source=MGScreens&amp;utm_medium=ebook" TargetMode="External"/><Relationship Id="rId222" Type="http://schemas.openxmlformats.org/officeDocument/2006/relationships/hyperlink" Target="http://www.moderngraham.com/2017/04/08/community-health-systems-valuation-initial-coverage-cyh/?utm_source=MGScreens&amp;utm_medium=ebook" TargetMode="External"/><Relationship Id="rId264" Type="http://schemas.openxmlformats.org/officeDocument/2006/relationships/hyperlink" Target="http://www.moderngraham.com/2016/07/02/eqt-corporation-valuation-july-2016-eqt/?utm_source=MGScreens&amp;utm_medium=ebook" TargetMode="External"/><Relationship Id="rId471" Type="http://schemas.openxmlformats.org/officeDocument/2006/relationships/hyperlink" Target="http://www.moderngraham.com/2017/03/25/lumos-networks-corp-valuation-initial-coverage-lmos/?utm_source=MGScreens&amp;utm_medium=ebook" TargetMode="External"/><Relationship Id="rId667" Type="http://schemas.openxmlformats.org/officeDocument/2006/relationships/hyperlink" Target="http://www.moderngraham.com/2017/02/04/synopsys-inc-valuation-initial-coverage-snps/?utm_source=MGScreens&amp;utm_medium=ebook" TargetMode="External"/><Relationship Id="rId17" Type="http://schemas.openxmlformats.org/officeDocument/2006/relationships/hyperlink" Target="http://www.moderngraham.com/2017/02/28/analog-devices-inc-valuation-february-2017-adi/?utm_source=MGScreens&amp;utm_medium=ebook" TargetMode="External"/><Relationship Id="rId59" Type="http://schemas.openxmlformats.org/officeDocument/2006/relationships/hyperlink" Target="http://www.moderngraham.com/2016/06/11/a-o-smith-corporation-valuation-june-2016-aos/?utm_source=MGScreens&amp;utm_medium=ebook" TargetMode="External"/><Relationship Id="rId124" Type="http://schemas.openxmlformats.org/officeDocument/2006/relationships/hyperlink" Target="http://www.moderngraham.com/2016/12/14/church-dwight-co-inc-valuation-initial-coverage-chd/?utm_source=MGScreens&amp;utm_medium=ebook" TargetMode="External"/><Relationship Id="rId527" Type="http://schemas.openxmlformats.org/officeDocument/2006/relationships/hyperlink" Target="http://www.moderngraham.com/2017/03/25/mylan-nv-valuation-march-2017-myl/?utm_source=MGScreens&amp;utm_medium=ebook" TargetMode="External"/><Relationship Id="rId569" Type="http://schemas.openxmlformats.org/officeDocument/2006/relationships/hyperlink" Target="http://www.moderngraham.com/2016/07/13/pepsico-inc-valuation-july-2016-pep/?utm_source=MGScreens&amp;utm_medium=ebook" TargetMode="External"/><Relationship Id="rId734" Type="http://schemas.openxmlformats.org/officeDocument/2006/relationships/hyperlink" Target="http://www.moderngraham.com/2016/12/08/thermo-fisher-scientific-inc-valuation-december-2016-tmo/?utm_source=MGScreens&amp;utm_medium=ebook" TargetMode="External"/><Relationship Id="rId776" Type="http://schemas.openxmlformats.org/officeDocument/2006/relationships/hyperlink" Target="http://www.moderngraham.com/2017/03/26/linamar-corp-valuation-initial-coverage-tselnr/?utm_source=MGScreens&amp;utm_medium=ebook" TargetMode="External"/><Relationship Id="rId70" Type="http://schemas.openxmlformats.org/officeDocument/2006/relationships/hyperlink" Target="http://www.moderngraham.com/2017/03/10/allegheny-technologies-inc-valuation-march-2017-ati/?utm_source=MGScreens&amp;utm_medium=ebook" TargetMode="External"/><Relationship Id="rId166" Type="http://schemas.openxmlformats.org/officeDocument/2006/relationships/hyperlink" Target="http://www.moderngraham.com/2016/08/04/coach-inc-valuation-august-2016-coh/?utm_source=MGScreens&amp;utm_medium=ebook" TargetMode="External"/><Relationship Id="rId331" Type="http://schemas.openxmlformats.org/officeDocument/2006/relationships/hyperlink" Target="http://www.moderngraham.com/2016/07/09/hess-corp-valuation-july-2016-hes/?utm_source=MGScreens&amp;utm_medium=ebook" TargetMode="External"/><Relationship Id="rId373" Type="http://schemas.openxmlformats.org/officeDocument/2006/relationships/hyperlink" Target="http://www.moderngraham.com/2017/01/07/inteliquent-inc-valuation-initial-coverage-iqnt/?utm_source=MGScreens&amp;utm_medium=ebook" TargetMode="External"/><Relationship Id="rId429" Type="http://schemas.openxmlformats.org/officeDocument/2006/relationships/hyperlink" Target="http://www.moderngraham.com/2017/02/14/kindred-healthcare-inc-valuation-initial-coverage-knd/?utm_source=MGScreens&amp;utm_medium=ebook" TargetMode="External"/><Relationship Id="rId580" Type="http://schemas.openxmlformats.org/officeDocument/2006/relationships/hyperlink" Target="http://www.moderngraham.com/2016/06/24/pnc-financial-services-group-inc-valuation-june-2016-pnc/?utm_source=MGScreens&amp;utm_medium=ebook" TargetMode="External"/><Relationship Id="rId636" Type="http://schemas.openxmlformats.org/officeDocument/2006/relationships/hyperlink" Target="http://www.moderngraham.com/2016/12/29/stifel-financial-corp-valuation-initial-coverage-sf/?utm_source=MGScreens&amp;utm_medium=ebook" TargetMode="External"/><Relationship Id="rId801" Type="http://schemas.openxmlformats.org/officeDocument/2006/relationships/hyperlink" Target="http://www.moderngraham.com/2016/05/19/total-system-services-inc-valuation-may-2016-tss/?utm_source=MGScreens&amp;utm_medium=ebook" TargetMode="External"/><Relationship Id="rId1" Type="http://schemas.openxmlformats.org/officeDocument/2006/relationships/hyperlink" Target="http://www.moderngraham.com/2017/02/10/agilent-technologies-inc-valuation-february-2017-a/?utm_source=MGScreens&amp;utm_medium=ebook" TargetMode="External"/><Relationship Id="rId233" Type="http://schemas.openxmlformats.org/officeDocument/2006/relationships/hyperlink" Target="http://www.moderngraham.com/2017/03/17/walt-disney-co-valuation-march-2017-dis/?utm_source=MGScreens&amp;utm_medium=ebook" TargetMode="External"/><Relationship Id="rId440" Type="http://schemas.openxmlformats.org/officeDocument/2006/relationships/hyperlink" Target="http://www.moderngraham.com/2017/03/01/kohls-corporation-valuation-march-2017-kss/?utm_source=MGScreens&amp;utm_medium=ebook" TargetMode="External"/><Relationship Id="rId678" Type="http://schemas.openxmlformats.org/officeDocument/2006/relationships/hyperlink" Target="http://www.moderngraham.com/2017/02/09/spectrum-pharmaceuticals-inc-valuation-initial-coverage-sppi/?utm_source=MGScreens&amp;utm_medium=ebook" TargetMode="External"/><Relationship Id="rId843" Type="http://schemas.openxmlformats.org/officeDocument/2006/relationships/hyperlink" Target="http://www.moderngraham.com/2016/09/03/wpx-energy-inc-valuation-september-2016-wpx/?utm_source=MGScreens&amp;utm_medium=ebook" TargetMode="External"/><Relationship Id="rId28" Type="http://schemas.openxmlformats.org/officeDocument/2006/relationships/hyperlink" Target="http://www.moderngraham.com/2016/12/19/aflac-inc-valuation-december-2016-afl/?utm_source=MGScreens&amp;utm_medium=ebook" TargetMode="External"/><Relationship Id="rId275" Type="http://schemas.openxmlformats.org/officeDocument/2006/relationships/hyperlink" Target="http://www.moderngraham.com/2016/06/25/expeditors-international-of-washington-valuation-june-2016-expd/?utm_source=MGScreens&amp;utm_medium=ebook" TargetMode="External"/><Relationship Id="rId300" Type="http://schemas.openxmlformats.org/officeDocument/2006/relationships/hyperlink" Target="http://www.moderngraham.com/2017/03/06/fortive-corp-valuation-initial-coverage-ftv/?utm_source=MGScreens&amp;utm_medium=ebook" TargetMode="External"/><Relationship Id="rId482" Type="http://schemas.openxmlformats.org/officeDocument/2006/relationships/hyperlink" Target="http://www.moderngraham.com/2017/04/11/louisiana-pacific-corp-valuation-initial-coverage-lpx/?utm_source=MGScreens&amp;utm_medium=ebook" TargetMode="External"/><Relationship Id="rId538" Type="http://schemas.openxmlformats.org/officeDocument/2006/relationships/hyperlink" Target="http://www.moderngraham.com/2016/11/19/nike-inc-valuation-november-2016-nke/?utm_source=MGScreens&amp;utm_medium=ebook" TargetMode="External"/><Relationship Id="rId703" Type="http://schemas.openxmlformats.org/officeDocument/2006/relationships/hyperlink" Target="http://www.moderngraham.com/2017/03/07/supernus-pharmaceuticals-inc-valuation-initial-coverage-supn/?utm_source=MGScreens&amp;utm_medium=ebook" TargetMode="External"/><Relationship Id="rId745" Type="http://schemas.openxmlformats.org/officeDocument/2006/relationships/hyperlink" Target="http://www.moderngraham.com/2017/01/03/ci-financial-corp-valuation-initial-coverage-tse-cix/?utm_source=MGScreens&amp;utm_medium=ebook" TargetMode="External"/><Relationship Id="rId81" Type="http://schemas.openxmlformats.org/officeDocument/2006/relationships/hyperlink" Target="http://www.moderngraham.com/2017/01/28/baxter-international-inc-valuation-january-2017-bax/?utm_source=MGScreens&amp;utm_medium=ebook" TargetMode="External"/><Relationship Id="rId135" Type="http://schemas.openxmlformats.org/officeDocument/2006/relationships/hyperlink" Target="http://www.moderngraham.com/2016/05/21/cincinnati-financial-corporation-valuation-may-2016-cinf/?utm_source=MGScreens&amp;utm_medium=ebook" TargetMode="External"/><Relationship Id="rId177" Type="http://schemas.openxmlformats.org/officeDocument/2006/relationships/hyperlink" Target="http://www.moderngraham.com/2016/07/18/campbell-soup-company-valuation-july-2016-cpb/?utm_source=MGScreens&amp;utm_medium=ebook" TargetMode="External"/><Relationship Id="rId342" Type="http://schemas.openxmlformats.org/officeDocument/2006/relationships/hyperlink" Target="http://www.moderngraham.com/2016/07/31/henry-schein-inc-valuation-july-2016-hsic/?utm_source=MGScreens&amp;utm_medium=ebook" TargetMode="External"/><Relationship Id="rId384" Type="http://schemas.openxmlformats.org/officeDocument/2006/relationships/hyperlink" Target="http://www.moderngraham.com/2016/07/06/illinois-tool-works-inc-valuation-july-2016-itw/?utm_source=MGScreens&amp;utm_medium=ebook" TargetMode="External"/><Relationship Id="rId591" Type="http://schemas.openxmlformats.org/officeDocument/2006/relationships/hyperlink" Target="http://www.moderngraham.com/2016/06/13/praxair-inc-valuation-june-2016-px/?utm_source=MGScreens&amp;utm_medium=ebook" TargetMode="External"/><Relationship Id="rId605" Type="http://schemas.openxmlformats.org/officeDocument/2006/relationships/hyperlink" Target="http://www.moderngraham.com/2016/06/30/red-hat-inc-valuation-june-2016-rht/?utm_source=MGScreens&amp;utm_medium=ebook" TargetMode="External"/><Relationship Id="rId787" Type="http://schemas.openxmlformats.org/officeDocument/2006/relationships/hyperlink" Target="http://www.moderngraham.com/2017/02/07/spartan-energy-corp-valuation-initial-coverage-tsespe/?utm_source=MGScreens&amp;utm_medium=ebook" TargetMode="External"/><Relationship Id="rId812" Type="http://schemas.openxmlformats.org/officeDocument/2006/relationships/hyperlink" Target="http://www.moderngraham.com/2016/08/31/unum-group-valuation-august-2016-unm/?utm_source=MGScreens&amp;utm_medium=ebook" TargetMode="External"/><Relationship Id="rId202" Type="http://schemas.openxmlformats.org/officeDocument/2006/relationships/hyperlink" Target="http://www.moderngraham.com/2016/07/21/cintas-corporation-valuation-july-2016-ctas/?utm_source=MGScreens&amp;utm_medium=ebook" TargetMode="External"/><Relationship Id="rId244" Type="http://schemas.openxmlformats.org/officeDocument/2006/relationships/hyperlink" Target="http://www.moderngraham.com/2017/01/29/dr-pepper-snapple-group-inc-valuation-january-2017-dps/?utm_source=MGScreens&amp;utm_medium=ebook" TargetMode="External"/><Relationship Id="rId647" Type="http://schemas.openxmlformats.org/officeDocument/2006/relationships/hyperlink" Target="http://www.moderngraham.com/2017/02/13/j-m-smucker-co-valuation-february-2017-sjm/?utm_source=MGScreens&amp;utm_medium=ebook" TargetMode="External"/><Relationship Id="rId689" Type="http://schemas.openxmlformats.org/officeDocument/2006/relationships/hyperlink" Target="http://www.moderngraham.com/2017/02/23/shutterstock-inc-valuation-initial-coverage-sstk/?utm_source=MGScreens&amp;utm_medium=ebook" TargetMode="External"/><Relationship Id="rId854" Type="http://schemas.openxmlformats.org/officeDocument/2006/relationships/hyperlink" Target="http://www.moderngraham.com/2017/02/20/xilinx-inc-valuation-february-2017-xlnx/?utm_source=MGScreens&amp;utm_medium=ebook" TargetMode="External"/><Relationship Id="rId39" Type="http://schemas.openxmlformats.org/officeDocument/2006/relationships/hyperlink" Target="http://www.moderngraham.com/2016/12/19/alexander-baldwin-inc-valuation-december-2016-alex/?utm_source=MGScreens&amp;utm_medium=ebook" TargetMode="External"/><Relationship Id="rId286" Type="http://schemas.openxmlformats.org/officeDocument/2006/relationships/hyperlink" Target="http://www.moderngraham.com/2016/07/07/fidelity-national-information-services-valuation-july-2016-fis/?utm_source=MGScreens&amp;utm_medium=ebook" TargetMode="External"/><Relationship Id="rId451" Type="http://schemas.openxmlformats.org/officeDocument/2006/relationships/hyperlink" Target="http://www.moderngraham.com/2017/03/07/leidos-holdings-inc-valuation-initial-coverage-ldos/?utm_source=MGScreens&amp;utm_medium=ebook" TargetMode="External"/><Relationship Id="rId493" Type="http://schemas.openxmlformats.org/officeDocument/2006/relationships/hyperlink" Target="http://www.moderngraham.com/2016/09/03/main-street-capital-corporation-valuation-september-2016-main/?utm_source=MGScreens&amp;utm_medium=ebook" TargetMode="External"/><Relationship Id="rId507" Type="http://schemas.openxmlformats.org/officeDocument/2006/relationships/hyperlink" Target="http://www.moderngraham.com/2016/12/21/martin-marietta-materials-inc-valuation-december-2016-mlm/?utm_source=MGScreens&amp;utm_medium=ebook" TargetMode="External"/><Relationship Id="rId549" Type="http://schemas.openxmlformats.org/officeDocument/2006/relationships/hyperlink" Target="http://www.moderngraham.com/2016/06/11/nvidia-corporation-valuation-june-2016-nvda/?utm_source=MGScreens&amp;utm_medium=ebook" TargetMode="External"/><Relationship Id="rId714" Type="http://schemas.openxmlformats.org/officeDocument/2006/relationships/hyperlink" Target="http://www.moderngraham.com/2017/03/20/sykes-enterprises-inc-valuation-initial-coverage-syke/?utm_source=MGScreens&amp;utm_medium=ebook" TargetMode="External"/><Relationship Id="rId756" Type="http://schemas.openxmlformats.org/officeDocument/2006/relationships/hyperlink" Target="http://www.moderngraham.com/2017/02/27/chartwell-retirement-residences-valuation-initial-coverage-tsecsh-un/?utm_source=MGScreens&amp;utm_medium=ebook" TargetMode="External"/><Relationship Id="rId50" Type="http://schemas.openxmlformats.org/officeDocument/2006/relationships/hyperlink" Target="http://www.moderngraham.com/2017/03/18/amgen-inc-valuation-march-2017-amgn/?utm_source=MGScreens&amp;utm_medium=ebook" TargetMode="External"/><Relationship Id="rId104" Type="http://schemas.openxmlformats.org/officeDocument/2006/relationships/hyperlink" Target="http://www.moderngraham.com/2016/07/03/cardinal-health-inc-valuation-july-2016-cah/?utm_source=MGScreens&amp;utm_medium=ebook" TargetMode="External"/><Relationship Id="rId146" Type="http://schemas.openxmlformats.org/officeDocument/2006/relationships/hyperlink" Target="http://www.moderngraham.com/2017/01/28/clorox-company-valuation-january-2017-clx/?utm_source=MGScreens&amp;utm_medium=ebook" TargetMode="External"/><Relationship Id="rId188" Type="http://schemas.openxmlformats.org/officeDocument/2006/relationships/hyperlink" Target="http://www.moderngraham.com/2017/02/20/charles-river-laboratories-intl-inc-valuation-initial-coverage-crl/?utm_source=MGScreens&amp;utm_medium=ebook" TargetMode="External"/><Relationship Id="rId311" Type="http://schemas.openxmlformats.org/officeDocument/2006/relationships/hyperlink" Target="http://www.moderngraham.com/2016/07/22/gamestop-corp-valuation-july-2016-gme/?utm_source=MGScreens&amp;utm_medium=ebook" TargetMode="External"/><Relationship Id="rId353" Type="http://schemas.openxmlformats.org/officeDocument/2006/relationships/hyperlink" Target="http://www.moderngraham.com/2016/12/06/ingram-micro-inc-valuation-initial-coverage-im/?utm_source=MGScreens&amp;utm_medium=ebook" TargetMode="External"/><Relationship Id="rId395" Type="http://schemas.openxmlformats.org/officeDocument/2006/relationships/hyperlink" Target="http://www.moderngraham.com/2017/01/29/jj-snack-foods-corp-valuation-initial-coverage-jjsf/?utm_source=MGScreens&amp;utm_medium=ebook" TargetMode="External"/><Relationship Id="rId409" Type="http://schemas.openxmlformats.org/officeDocument/2006/relationships/hyperlink" Target="http://www.moderngraham.com/2017/02/04/kb-home-valuation-initial-coverage-kbh/?utm_source=MGScreens&amp;utm_medium=ebook" TargetMode="External"/><Relationship Id="rId560" Type="http://schemas.openxmlformats.org/officeDocument/2006/relationships/hyperlink" Target="http://www.moderngraham.com/2017/02/27/occidental-petroleum-corp-valuation-february-2017-oxy/?utm_source=MGScreens&amp;utm_medium=ebook" TargetMode="External"/><Relationship Id="rId798" Type="http://schemas.openxmlformats.org/officeDocument/2006/relationships/hyperlink" Target="http://www.moderngraham.com/2017/03/26/transalta-corporation-initial-coverage-tseta/?utm_source=MGScreens&amp;utm_medium=ebook" TargetMode="External"/><Relationship Id="rId92" Type="http://schemas.openxmlformats.org/officeDocument/2006/relationships/hyperlink" Target="http://www.moderngraham.com/2017/01/07/bank-of-new-york-mellon-corp-valuation-january-2017-bk/?utm_source=MGScreens&amp;utm_medium=ebook" TargetMode="External"/><Relationship Id="rId213" Type="http://schemas.openxmlformats.org/officeDocument/2006/relationships/hyperlink" Target="http://www.moderngraham.com/2017/03/18/convergys-corp-valuation-initial-coverage-cvg/?utm_source=MGScreens&amp;utm_medium=ebook" TargetMode="External"/><Relationship Id="rId420" Type="http://schemas.openxmlformats.org/officeDocument/2006/relationships/hyperlink" Target="http://www.moderngraham.com/2016/07/13/kla-tencor-corp-valuation-july-2016-klac/?utm_source=MGScreens&amp;utm_medium=ebook" TargetMode="External"/><Relationship Id="rId616" Type="http://schemas.openxmlformats.org/officeDocument/2006/relationships/hyperlink" Target="http://www.moderngraham.com/2016/12/04/boston-beer-company-inc-valuation-initial-coverage-sam/?utm_source=MGScreens&amp;utm_medium=ebook" TargetMode="External"/><Relationship Id="rId658" Type="http://schemas.openxmlformats.org/officeDocument/2006/relationships/hyperlink" Target="http://www.moderngraham.com/2017/01/28/super-micro-computer-inc-valuation-initial-coverage-smci/?utm_source=MGScreens&amp;utm_medium=ebook" TargetMode="External"/><Relationship Id="rId823" Type="http://schemas.openxmlformats.org/officeDocument/2006/relationships/hyperlink" Target="http://www.moderngraham.com/2017/02/28/valero-energy-corp-valuation-february-2017-vlo/?utm_source=MGScreens&amp;utm_medium=ebook" TargetMode="External"/><Relationship Id="rId255" Type="http://schemas.openxmlformats.org/officeDocument/2006/relationships/hyperlink" Target="http://www.moderngraham.com/2016/07/04/edison-international-valuation-july-2016-eix/?utm_source=MGScreens&amp;utm_medium=ebook" TargetMode="External"/><Relationship Id="rId297" Type="http://schemas.openxmlformats.org/officeDocument/2006/relationships/hyperlink" Target="http://www.moderngraham.com/2017/02/13/first-solar-inc-valuation-february-2017-fslr/?utm_source=MGScreens&amp;utm_medium=ebook" TargetMode="External"/><Relationship Id="rId462" Type="http://schemas.openxmlformats.org/officeDocument/2006/relationships/hyperlink" Target="http://www.moderngraham.com/2017/03/18/lennox-international-inc-valuation-initial-coverage-lii/?utm_source=MGScreens&amp;utm_medium=ebook" TargetMode="External"/><Relationship Id="rId518" Type="http://schemas.openxmlformats.org/officeDocument/2006/relationships/hyperlink" Target="http://www.moderngraham.com/2016/07/12/marathon-oil-corp-valuation-july-2016-mro/?utm_source=MGScreens&amp;utm_medium=ebook" TargetMode="External"/><Relationship Id="rId725" Type="http://schemas.openxmlformats.org/officeDocument/2006/relationships/hyperlink" Target="http://www.moderngraham.com/2017/04/12/telephone-data-systems-inc-valuation-initial-coverage-tds/?utm_source=MGScreens&amp;utm_medium=ebook" TargetMode="External"/><Relationship Id="rId115" Type="http://schemas.openxmlformats.org/officeDocument/2006/relationships/hyperlink" Target="http://www.moderngraham.com/2016/08/02/cerner-corporation-valuation-august-2016-cern/?utm_source=MGScreens&amp;utm_medium=ebook" TargetMode="External"/><Relationship Id="rId157" Type="http://schemas.openxmlformats.org/officeDocument/2006/relationships/hyperlink" Target="http://www.moderngraham.com/2017/01/25/centene-corp-valuation-initial-coverage-cnc/?utm_source=MGScreens&amp;utm_medium=ebook" TargetMode="External"/><Relationship Id="rId322" Type="http://schemas.openxmlformats.org/officeDocument/2006/relationships/hyperlink" Target="http://www.moderngraham.com/2017/01/28/halliburton-company-valuation-january-2017-hal/?utm_source=MGScreens&amp;utm_medium=ebook" TargetMode="External"/><Relationship Id="rId364" Type="http://schemas.openxmlformats.org/officeDocument/2006/relationships/hyperlink" Target="http://www.moderngraham.com/2016/12/20/innospec-inc-valuation-initial-coverage-iosp/?utm_source=MGScreens&amp;utm_medium=ebook" TargetMode="External"/><Relationship Id="rId767" Type="http://schemas.openxmlformats.org/officeDocument/2006/relationships/hyperlink" Target="http://www.moderngraham.com/2017/01/03/inter-pipeline-ltd-valuation-initial-coverage-tseipl/?utm_source=MGScreens&amp;utm_medium=ebook" TargetMode="External"/><Relationship Id="rId61" Type="http://schemas.openxmlformats.org/officeDocument/2006/relationships/hyperlink" Target="http://www.moderngraham.com/2017/04/11/anadarko-petroleum-co-valuation-april-2017-apc/?utm_source=MGScreens&amp;utm_medium=ebook" TargetMode="External"/><Relationship Id="rId199" Type="http://schemas.openxmlformats.org/officeDocument/2006/relationships/hyperlink" Target="http://www.moderngraham.com/2017/02/28/csra-inc-valuation-initial-coverage-csra/?utm_source=MGScreens&amp;utm_medium=ebook" TargetMode="External"/><Relationship Id="rId571" Type="http://schemas.openxmlformats.org/officeDocument/2006/relationships/hyperlink" Target="http://www.moderngraham.com/2016/08/29/principal-financial-group-inc-valuation-august-2016-pfg/?utm_source=MGScreens&amp;utm_medium=ebook" TargetMode="External"/><Relationship Id="rId627" Type="http://schemas.openxmlformats.org/officeDocument/2006/relationships/hyperlink" Target="http://www.moderngraham.com/2016/12/14/sciclone-pharmaceuticals-inc-valuation-initial-coverage-scln/?utm_source=MGScreens&amp;utm_medium=ebook" TargetMode="External"/><Relationship Id="rId669" Type="http://schemas.openxmlformats.org/officeDocument/2006/relationships/hyperlink" Target="http://www.moderngraham.com/2016/06/28/southern-company-valuation-june-2016-so/?utm_source=MGScreens&amp;utm_medium=ebook" TargetMode="External"/><Relationship Id="rId834" Type="http://schemas.openxmlformats.org/officeDocument/2006/relationships/hyperlink" Target="http://www.moderngraham.com/2016/06/29/wec-energy-group-inc-valuation-june-2016-wec/?utm_source=MGScreens&amp;utm_medium=ebook" TargetMode="External"/><Relationship Id="rId19" Type="http://schemas.openxmlformats.org/officeDocument/2006/relationships/hyperlink" Target="http://www.moderngraham.com/2016/11/20/automatic-data-processing-valuation-november-2016-adp/?utm_source=MGScreens&amp;utm_medium=ebook" TargetMode="External"/><Relationship Id="rId224" Type="http://schemas.openxmlformats.org/officeDocument/2006/relationships/hyperlink" Target="http://www.moderngraham.com/2017/04/12/daktronics-inc-valuation-initial-coverage-dakt/?utm_source=MGScreens&amp;utm_medium=ebook" TargetMode="External"/><Relationship Id="rId266" Type="http://schemas.openxmlformats.org/officeDocument/2006/relationships/hyperlink" Target="http://www.moderngraham.com/2016/08/30/express-scripts-holding-co-valuation-august-2016-esrx/?utm_source=MGScreens&amp;utm_medium=ebook" TargetMode="External"/><Relationship Id="rId431" Type="http://schemas.openxmlformats.org/officeDocument/2006/relationships/hyperlink" Target="http://www.moderngraham.com/2016/07/28/coca-cola-co-valuation-july-2016-ko/?utm_source=MGScreens&amp;utm_medium=ebook" TargetMode="External"/><Relationship Id="rId473" Type="http://schemas.openxmlformats.org/officeDocument/2006/relationships/hyperlink" Target="http://www.moderngraham.com/2016/05/20/lincoln-national-corporation-valuation-may-2016-lnc/?utm_source=MGScreens&amp;utm_medium=ebook" TargetMode="External"/><Relationship Id="rId529" Type="http://schemas.openxmlformats.org/officeDocument/2006/relationships/hyperlink" Target="http://www.moderngraham.com/2016/07/14/noble-energy-inc-valuation-july-2016-nbl/?utm_source=MGScreens&amp;utm_medium=ebook" TargetMode="External"/><Relationship Id="rId680" Type="http://schemas.openxmlformats.org/officeDocument/2006/relationships/hyperlink" Target="http://www.moderngraham.com/2017/02/11/spartannash-co-valuation-initial-coverage-sptn/?utm_source=MGScreens&amp;utm_medium=ebook" TargetMode="External"/><Relationship Id="rId736" Type="http://schemas.openxmlformats.org/officeDocument/2006/relationships/hyperlink" Target="http://www.moderngraham.com/2016/08/25/t-rowe-price-group-inc-valuation-august-2016-trow/?utm_source=MGScreens&amp;utm_medium=ebook" TargetMode="External"/><Relationship Id="rId30" Type="http://schemas.openxmlformats.org/officeDocument/2006/relationships/hyperlink" Target="http://www.moderngraham.com/2017/01/08/allergan-plc-valuation-january-2017-agn/?utm_source=MGScreens&amp;utm_medium=ebook" TargetMode="External"/><Relationship Id="rId126" Type="http://schemas.openxmlformats.org/officeDocument/2006/relationships/hyperlink" Target="http://www.moderngraham.com/2016/06/21/chesapeake-energy-corp-valuation-june-2016-chk/?utm_source=MGScreens&amp;utm_medium=ebook" TargetMode="External"/><Relationship Id="rId168" Type="http://schemas.openxmlformats.org/officeDocument/2006/relationships/hyperlink" Target="http://www.moderngraham.com/2017/02/02/cohu-inc-valuation-initial-coverage-cohu/?utm_source=MGScreens&amp;utm_medium=ebook" TargetMode="External"/><Relationship Id="rId333" Type="http://schemas.openxmlformats.org/officeDocument/2006/relationships/hyperlink" Target="http://www.moderngraham.com/2016/06/28/harley-davidson-inc-valuation-june-2016-hog/?utm_source=MGScreens&amp;utm_medium=ebook" TargetMode="External"/><Relationship Id="rId540" Type="http://schemas.openxmlformats.org/officeDocument/2006/relationships/hyperlink" Target="http://www.moderngraham.com/2016/12/04/national-retail-properties-inc-valuation-november-2016-nnn/?utm_source=MGScreens&amp;utm_medium=ebook" TargetMode="External"/><Relationship Id="rId778" Type="http://schemas.openxmlformats.org/officeDocument/2006/relationships/hyperlink" Target="http://www.moderngraham.com/2016/12/13/shawcor-ltd-valuation-initial-coverage-tsescl/?utm_source=MGScreens&amp;utm_medium=ebook" TargetMode="External"/><Relationship Id="rId72" Type="http://schemas.openxmlformats.org/officeDocument/2006/relationships/hyperlink" Target="http://www.moderngraham.com/2016/07/28/broadcom-limited-valuation-july-2016-avgo/?utm_source=MGScreens&amp;utm_medium=ebook" TargetMode="External"/><Relationship Id="rId375" Type="http://schemas.openxmlformats.org/officeDocument/2006/relationships/hyperlink" Target="http://www.moderngraham.com/2017/01/08/irobot-corp-valuation-initial-coverage-irbt/?utm_source=MGScreens&amp;utm_medium=ebook" TargetMode="External"/><Relationship Id="rId582" Type="http://schemas.openxmlformats.org/officeDocument/2006/relationships/hyperlink" Target="http://www.moderngraham.com/2017/03/18/pinnacle-west-corp-valuation-march-2017-pnw/?utm_source=MGScreens&amp;utm_medium=ebook" TargetMode="External"/><Relationship Id="rId638" Type="http://schemas.openxmlformats.org/officeDocument/2006/relationships/hyperlink" Target="http://www.moderngraham.com/2017/01/04/simmons-first-national-corporation-valuation-initial-coverage-sfnc/?utm_source=MGScreens&amp;utm_medium=ebook" TargetMode="External"/><Relationship Id="rId803" Type="http://schemas.openxmlformats.org/officeDocument/2006/relationships/hyperlink" Target="http://www.moderngraham.com/2017/02/14/texas-instruments-inc-valuation-february-2017-txn/?utm_source=MGScreens&amp;utm_medium=ebook" TargetMode="External"/><Relationship Id="rId845" Type="http://schemas.openxmlformats.org/officeDocument/2006/relationships/hyperlink" Target="http://www.moderngraham.com/2016/12/06/westrock-co-valuation-december-2016-wrk/?utm_source=MGScreens&amp;utm_medium=ebook" TargetMode="External"/><Relationship Id="rId3" Type="http://schemas.openxmlformats.org/officeDocument/2006/relationships/hyperlink" Target="http://www.moderngraham.com/2017/02/21/american-airlines-group-inc-valuation-february-2017-aal/?utm_source=MGScreens&amp;utm_medium=ebook" TargetMode="External"/><Relationship Id="rId235" Type="http://schemas.openxmlformats.org/officeDocument/2006/relationships/hyperlink" Target="http://www.moderngraham.com/2016/08/01/discovery-communications-inc-valuation-august-2016-disca/?utm_source=MGScreens&amp;utm_medium=ebook" TargetMode="External"/><Relationship Id="rId277" Type="http://schemas.openxmlformats.org/officeDocument/2006/relationships/hyperlink" Target="http://www.moderngraham.com/2017/03/05/extra-space-storage-inc-valuation-initial-coverage-exr/?utm_source=MGScreens&amp;utm_medium=ebook" TargetMode="External"/><Relationship Id="rId400" Type="http://schemas.openxmlformats.org/officeDocument/2006/relationships/hyperlink" Target="http://www.moderngraham.com/2017/02/02/janus-capital-group-inc-valuation-initial-coverage-jns/?utm_source=MGScreens&amp;utm_medium=ebook" TargetMode="External"/><Relationship Id="rId442" Type="http://schemas.openxmlformats.org/officeDocument/2006/relationships/hyperlink" Target="http://www.moderngraham.com/2017/02/25/quaker-chemical-corp-valuation-initial-coverage-kwr/?utm_source=MGScreens&amp;utm_medium=ebook" TargetMode="External"/><Relationship Id="rId484" Type="http://schemas.openxmlformats.org/officeDocument/2006/relationships/hyperlink" Target="http://www.moderngraham.com/2016/06/28/lam-research-corp-valuation-june-2016-lrcx/?utm_source=MGScreens&amp;utm_medium=ebook" TargetMode="External"/><Relationship Id="rId705" Type="http://schemas.openxmlformats.org/officeDocument/2006/relationships/hyperlink" Target="http://www.moderngraham.com/2017/04/10/stanley-black-decker-inc-valuation-april-2017-swk/?utm_source=MGScreens&amp;utm_medium=ebook" TargetMode="External"/><Relationship Id="rId137" Type="http://schemas.openxmlformats.org/officeDocument/2006/relationships/hyperlink" Target="http://www.moderngraham.com/2017/01/07/seacor-holdings-inc-valuation-initial-coverage-ckh/?utm_source=MGScreens&amp;utm_medium=ebook" TargetMode="External"/><Relationship Id="rId302" Type="http://schemas.openxmlformats.org/officeDocument/2006/relationships/hyperlink" Target="http://www.moderngraham.com/2017/03/26/general-dynamics-corp-valuation-march-2017-gd/?utm_source=MGScreens&amp;utm_medium=ebook" TargetMode="External"/><Relationship Id="rId344" Type="http://schemas.openxmlformats.org/officeDocument/2006/relationships/hyperlink" Target="http://www.moderngraham.com/2016/07/14/hershey-co-valuation-july-2016-hsy/?utm_source=MGScreens&amp;utm_medium=ebook" TargetMode="External"/><Relationship Id="rId691" Type="http://schemas.openxmlformats.org/officeDocument/2006/relationships/hyperlink" Target="http://www.moderngraham.com/2017/02/25/stewart-information-services-corp-valuation-initial-coverage-stc/?utm_source=MGScreens&amp;utm_medium=ebook" TargetMode="External"/><Relationship Id="rId747" Type="http://schemas.openxmlformats.org/officeDocument/2006/relationships/hyperlink" Target="http://www.moderngraham.com/2017/01/11/celestica-inc-valuation-initial-coverage-tsecls/?utm_source=MGScreens&amp;utm_medium=ebook" TargetMode="External"/><Relationship Id="rId789" Type="http://schemas.openxmlformats.org/officeDocument/2006/relationships/hyperlink" Target="http://www.moderngraham.com/2017/02/20/sandstorm-gold-ltd-valuation-initial-coverage-tsessl/?utm_source=MGScreens&amp;utm_medium=ebook" TargetMode="External"/><Relationship Id="rId41" Type="http://schemas.openxmlformats.org/officeDocument/2006/relationships/hyperlink" Target="http://www.moderngraham.com/2016/12/22/alaska-air-group-inc-valuation-december-2016-alk/?utm_source=MGScreens&amp;utm_medium=ebook" TargetMode="External"/><Relationship Id="rId83" Type="http://schemas.openxmlformats.org/officeDocument/2006/relationships/hyperlink" Target="http://www.moderngraham.com/2016/11/21/bbt-corporation-valuation-november-2016-bbt/?utm_source=MGScreens&amp;utm_medium=ebook" TargetMode="External"/><Relationship Id="rId179" Type="http://schemas.openxmlformats.org/officeDocument/2006/relationships/hyperlink" Target="http://www.moderngraham.com/2017/02/08/capella-education-company-valuation-initial-coverage-cpla/?utm_source=MGScreens&amp;utm_medium=ebook" TargetMode="External"/><Relationship Id="rId386" Type="http://schemas.openxmlformats.org/officeDocument/2006/relationships/hyperlink" Target="http://www.moderngraham.com/2016/07/24/invesco-ltd-valuation-july-2016-ivz/?utm_source=MGScreens&amp;utm_medium=ebook" TargetMode="External"/><Relationship Id="rId551" Type="http://schemas.openxmlformats.org/officeDocument/2006/relationships/hyperlink" Target="http://www.moderngraham.com/2017/03/06/news-corp-valuation-initial-coverage-nws/?utm_source=MGScreens&amp;utm_medium=ebook" TargetMode="External"/><Relationship Id="rId593" Type="http://schemas.openxmlformats.org/officeDocument/2006/relationships/hyperlink" Target="http://www.moderngraham.com/2017/03/06/paypal-holdings-inc-valuation-initial-coverage-pypl/?utm_source=MGScreens&amp;utm_medium=ebook" TargetMode="External"/><Relationship Id="rId607" Type="http://schemas.openxmlformats.org/officeDocument/2006/relationships/hyperlink" Target="http://www.moderngraham.com/2017/04/10/ralph-lauren-corp-valuation-april-2017-rl/?utm_source=MGScreens&amp;utm_medium=ebook" TargetMode="External"/><Relationship Id="rId649" Type="http://schemas.openxmlformats.org/officeDocument/2006/relationships/hyperlink" Target="http://www.moderngraham.com/2017/01/16/skywest-inc-valuation-initial-coverage-skyw/?utm_source=MGScreens&amp;utm_medium=ebook" TargetMode="External"/><Relationship Id="rId814" Type="http://schemas.openxmlformats.org/officeDocument/2006/relationships/hyperlink" Target="http://www.moderngraham.com/2017/02/12/united-parcel-service-inc-valuation-february-2017-ups/?utm_source=MGScreens&amp;utm_medium=ebook" TargetMode="External"/><Relationship Id="rId856" Type="http://schemas.openxmlformats.org/officeDocument/2006/relationships/hyperlink" Target="http://www.moderngraham.com/2017/03/09/dentsply-sirona-inc-valuation-march-2017-xray/?utm_source=MGScreens&amp;utm_medium=ebook" TargetMode="External"/><Relationship Id="rId190" Type="http://schemas.openxmlformats.org/officeDocument/2006/relationships/hyperlink" Target="http://www.moderngraham.com/2017/02/20/crocs-inc-valuation-initial-coverage-crox/?utm_source=MGScreens&amp;utm_medium=ebook" TargetMode="External"/><Relationship Id="rId204" Type="http://schemas.openxmlformats.org/officeDocument/2006/relationships/hyperlink" Target="http://www.moderngraham.com/2017/03/07/caretrust-reit-inc-valuation-initial-coverage-ctre/?utm_source=MGScreens&amp;utm_medium=ebook" TargetMode="External"/><Relationship Id="rId246" Type="http://schemas.openxmlformats.org/officeDocument/2006/relationships/hyperlink" Target="http://www.moderngraham.com/2016/07/12/dte-energy-co-valuation-july-2016-dte/?utm_source=MGScreens&amp;utm_medium=ebook" TargetMode="External"/><Relationship Id="rId288" Type="http://schemas.openxmlformats.org/officeDocument/2006/relationships/hyperlink" Target="http://www.moderngraham.com/2016/07/02/fifth-third-bancorp-valuation-july-2016-fitb/?utm_source=MGScreens&amp;utm_medium=ebook" TargetMode="External"/><Relationship Id="rId411" Type="http://schemas.openxmlformats.org/officeDocument/2006/relationships/hyperlink" Target="http://www.moderngraham.com/2017/02/07/kelly-services-inc-valuation-initial-coverage-kelya/?utm_source=MGScreens&amp;utm_medium=ebook" TargetMode="External"/><Relationship Id="rId453" Type="http://schemas.openxmlformats.org/officeDocument/2006/relationships/hyperlink" Target="http://www.moderngraham.com/2017/03/08/lincoln-electric-holdings-inc-valuation-initial-coverage-leco/?utm_source=MGScreens&amp;utm_medium=ebook" TargetMode="External"/><Relationship Id="rId509" Type="http://schemas.openxmlformats.org/officeDocument/2006/relationships/hyperlink" Target="http://www.moderngraham.com/2016/12/13/3m-co-valuation-december-2016-mmm/?utm_source=MGScreens&amp;utm_medium=ebook" TargetMode="External"/><Relationship Id="rId660" Type="http://schemas.openxmlformats.org/officeDocument/2006/relationships/hyperlink" Target="http://www.moderngraham.com/2017/01/31/standard-motor-products-inc-valuation-initial-coverage-smp/?utm_source=MGScreens&amp;utm_medium=ebook" TargetMode="External"/><Relationship Id="rId106" Type="http://schemas.openxmlformats.org/officeDocument/2006/relationships/hyperlink" Target="http://www.moderngraham.com/2016/08/27/caterpillar-inc-valuation-august-2016-cat/?utm_source=MGScreens&amp;utm_medium=ebook" TargetMode="External"/><Relationship Id="rId313" Type="http://schemas.openxmlformats.org/officeDocument/2006/relationships/hyperlink" Target="http://www.moderngraham.com/2016/06/14/alphabet-inc-valuation-june-2016-googl/?utm_source=MGScreens&amp;utm_medium=ebook" TargetMode="External"/><Relationship Id="rId495" Type="http://schemas.openxmlformats.org/officeDocument/2006/relationships/hyperlink" Target="http://www.moderngraham.com/2017/01/16/masco-corp-valuation-january-2017-mas/?utm_source=MGScreens&amp;utm_medium=ebook" TargetMode="External"/><Relationship Id="rId716" Type="http://schemas.openxmlformats.org/officeDocument/2006/relationships/hyperlink" Target="http://www.moderngraham.com/2017/01/25/sysco-corporation-valuation-january-2017-syy/?utm_source=MGScreens&amp;utm_medium=ebook" TargetMode="External"/><Relationship Id="rId758" Type="http://schemas.openxmlformats.org/officeDocument/2006/relationships/hyperlink" Target="http://www.moderngraham.com/2017/03/07/canadian-tire-corp-limited-valuation-initial-coverage-tsectc-a/?utm_source=MGScreens&amp;utm_medium=ebook" TargetMode="External"/><Relationship Id="rId10" Type="http://schemas.openxmlformats.org/officeDocument/2006/relationships/hyperlink" Target="http://www.moderngraham.com/2017/01/25/abbott-laboratories-valuation-january-2017-abt/?utm_source=MGScreens&amp;utm_medium=ebook" TargetMode="External"/><Relationship Id="rId52" Type="http://schemas.openxmlformats.org/officeDocument/2006/relationships/hyperlink" Target="http://www.moderngraham.com/2017/02/28/american-tower-corp-valuation-february-2017-amt/?utm_source=MGScreens&amp;utm_medium=ebook" TargetMode="External"/><Relationship Id="rId94" Type="http://schemas.openxmlformats.org/officeDocument/2006/relationships/hyperlink" Target="http://www.moderngraham.com/2016/12/12/ball-corporation-valuation-december-2016-bll/?utm_source=MGScreens&amp;utm_medium=ebook" TargetMode="External"/><Relationship Id="rId148" Type="http://schemas.openxmlformats.org/officeDocument/2006/relationships/hyperlink" Target="http://www.moderngraham.com/2017/01/13/commercial-metals-company-valuation-initial-coverage-cmc/?utm_source=MGScreens&amp;utm_medium=ebook" TargetMode="External"/><Relationship Id="rId355" Type="http://schemas.openxmlformats.org/officeDocument/2006/relationships/hyperlink" Target="http://www.moderngraham.com/2016/12/09/independent-bank-corp-valuation-initial-coverage-indb/?utm_source=MGScreens&amp;utm_medium=ebook" TargetMode="External"/><Relationship Id="rId397" Type="http://schemas.openxmlformats.org/officeDocument/2006/relationships/hyperlink" Target="http://www.moderngraham.com/2017/01/31/jones-lang-lasalle-inc-valuation-initial-coverage-jll/?utm_source=MGScreens&amp;utm_medium=ebook" TargetMode="External"/><Relationship Id="rId520" Type="http://schemas.openxmlformats.org/officeDocument/2006/relationships/hyperlink" Target="http://www.moderngraham.com/2017/02/02/microsoft-corporation-valuation-february-2017-msft/?utm_source=MGScreens&amp;utm_medium=ebook" TargetMode="External"/><Relationship Id="rId562" Type="http://schemas.openxmlformats.org/officeDocument/2006/relationships/hyperlink" Target="http://www.moderngraham.com/2016/06/20/peoples-united-financial-inc-valuation-june-2016-pbct/?utm_source=MGScreens&amp;utm_medium=ebook" TargetMode="External"/><Relationship Id="rId618" Type="http://schemas.openxmlformats.org/officeDocument/2006/relationships/hyperlink" Target="http://www.moderngraham.com/2016/12/07/signature-bank-valuation-initial-coverage-sbny/?utm_source=MGScreens&amp;utm_medium=ebook" TargetMode="External"/><Relationship Id="rId825" Type="http://schemas.openxmlformats.org/officeDocument/2006/relationships/hyperlink" Target="http://www.moderngraham.com/2016/07/18/vornado-realty-trust-valuation-july-2016-vno/?utm_source=MGScreens&amp;utm_medium=ebook" TargetMode="External"/><Relationship Id="rId215" Type="http://schemas.openxmlformats.org/officeDocument/2006/relationships/hyperlink" Target="http://www.moderngraham.com/2017/03/25/commvault-systems-inc-valuation-initial-coverage-cvlt/?utm_source=MGScreens&amp;utm_medium=ebook" TargetMode="External"/><Relationship Id="rId257" Type="http://schemas.openxmlformats.org/officeDocument/2006/relationships/hyperlink" Target="http://www.moderngraham.com/2016/07/01/eastman-chemical-company-valuation-july-2016-emn/?utm_source=MGScreens&amp;utm_medium=ebook" TargetMode="External"/><Relationship Id="rId422" Type="http://schemas.openxmlformats.org/officeDocument/2006/relationships/hyperlink" Target="http://www.moderngraham.com/2017/02/12/klx-inc-valuation-initial-coverage-klxi/?utm_source=MGScreens&amp;utm_medium=ebook" TargetMode="External"/><Relationship Id="rId464" Type="http://schemas.openxmlformats.org/officeDocument/2006/relationships/hyperlink" Target="http://www.moderngraham.com/2017/03/02/lkq-corporation-valuation-initial-coverage-lkq/?utm_source=MGScreens&amp;utm_medium=ebook" TargetMode="External"/><Relationship Id="rId299" Type="http://schemas.openxmlformats.org/officeDocument/2006/relationships/hyperlink" Target="http://www.moderngraham.com/2017/02/27/frontier-communications-corp-valuation-february-2017-ftr/?utm_source=MGScreens&amp;utm_medium=ebook" TargetMode="External"/><Relationship Id="rId727" Type="http://schemas.openxmlformats.org/officeDocument/2006/relationships/hyperlink" Target="http://www.moderngraham.com/2016/06/23/te-connectivity-ltd-valuation-june-2016-tel/?utm_source=MGScreens&amp;utm_medium=ebook" TargetMode="External"/><Relationship Id="rId63" Type="http://schemas.openxmlformats.org/officeDocument/2006/relationships/hyperlink" Target="http://www.moderngraham.com/2017/02/23/amphenol-corp-valuation-february-2017-aph/?utm_source=MGScreens&amp;utm_medium=ebook" TargetMode="External"/><Relationship Id="rId159" Type="http://schemas.openxmlformats.org/officeDocument/2006/relationships/hyperlink" Target="http://www.moderngraham.com/2017/01/27/conmed-corporation-valuation-initial-coverage-cnmd/?utm_source=MGScreens&amp;utm_medium=ebook" TargetMode="External"/><Relationship Id="rId366" Type="http://schemas.openxmlformats.org/officeDocument/2006/relationships/hyperlink" Target="http://www.moderngraham.com/2016/12/21/inter-parfums-inc-valuation-initial-coverage-ipar/?utm_source=MGScreens&amp;utm_medium=ebook" TargetMode="External"/><Relationship Id="rId573" Type="http://schemas.openxmlformats.org/officeDocument/2006/relationships/hyperlink" Target="http://www.moderngraham.com/2016/06/10/progressive-corporation-valuation-june-2016-pgr/?utm_source=MGScreens&amp;utm_medium=ebook" TargetMode="External"/><Relationship Id="rId780" Type="http://schemas.openxmlformats.org/officeDocument/2006/relationships/hyperlink" Target="http://www.moderngraham.com/2017/01/08/surge-energy-inc-valuation-initial-coverage-tsesgy/?utm_source=MGScreens&amp;utm_medium=ebook" TargetMode="External"/><Relationship Id="rId226" Type="http://schemas.openxmlformats.org/officeDocument/2006/relationships/hyperlink" Target="http://www.moderngraham.com/2016/08/28/e-i-du-pont-de-nemours-co-valuation-august-2016-dd/?utm_source=MGScreens&amp;utm_medium=ebook" TargetMode="External"/><Relationship Id="rId433" Type="http://schemas.openxmlformats.org/officeDocument/2006/relationships/hyperlink" Target="http://www.moderngraham.com/2017/02/20/kopin-corporation-valuation-initial-coverage-kopn/?utm_source=MGScreens&amp;utm_medium=ebook" TargetMode="External"/><Relationship Id="rId640" Type="http://schemas.openxmlformats.org/officeDocument/2006/relationships/hyperlink" Target="http://www.moderngraham.com/2017/01/08/a-schulman-inc-valuation-initial-coverage-shlm/?utm_source=MGScreens&amp;utm_medium=ebook" TargetMode="External"/><Relationship Id="rId738" Type="http://schemas.openxmlformats.org/officeDocument/2006/relationships/hyperlink" Target="http://www.moderngraham.com/2016/09/01/tractor-supply-company-valuation-august-2016-tsco/?utm_source=MGScreens&amp;utm_medium=ebook" TargetMode="External"/><Relationship Id="rId74" Type="http://schemas.openxmlformats.org/officeDocument/2006/relationships/hyperlink" Target="http://www.moderngraham.com/2016/06/27/avery-dennison-corp-valuation-june-2016-avy/?utm_source=MGScreens&amp;utm_medium=ebook" TargetMode="External"/><Relationship Id="rId377" Type="http://schemas.openxmlformats.org/officeDocument/2006/relationships/hyperlink" Target="http://www.moderngraham.com/2016/07/24/iron-mountain-inc-valuation-july-2016-irm/?utm_source=MGScreens&amp;utm_medium=ebook" TargetMode="External"/><Relationship Id="rId500" Type="http://schemas.openxmlformats.org/officeDocument/2006/relationships/hyperlink" Target="http://www.moderngraham.com/2017/03/27/moodys-corporation-valuation-march-2017-mco/?utm_source=MGScreens&amp;utm_medium=ebook" TargetMode="External"/><Relationship Id="rId584" Type="http://schemas.openxmlformats.org/officeDocument/2006/relationships/hyperlink" Target="http://www.moderngraham.com/2016/01/30/ppl-corporation-valuation-january-2016-update-ppl/?utm_source=MGScreens&amp;utm_medium=ebook" TargetMode="External"/><Relationship Id="rId805" Type="http://schemas.openxmlformats.org/officeDocument/2006/relationships/hyperlink" Target="http://www.moderngraham.com/2016/06/12/under-armour-inc-valuation-june-2016-ua/?utm_source=MGScreens&amp;utm_medium=ebook" TargetMode="External"/><Relationship Id="rId5" Type="http://schemas.openxmlformats.org/officeDocument/2006/relationships/hyperlink" Target="http://www.moderngraham.com/2016/11/20/advance-auto-parts-inc-valuation-november-2016-aap/?utm_source=MGScreens&amp;utm_medium=ebook" TargetMode="External"/><Relationship Id="rId237" Type="http://schemas.openxmlformats.org/officeDocument/2006/relationships/hyperlink" Target="http://www.moderngraham.com/2017/03/05/digital-realty-trust-inc-valuation-initial-coverage-dlr/?utm_source=MGScreens&amp;utm_medium=ebook" TargetMode="External"/><Relationship Id="rId791" Type="http://schemas.openxmlformats.org/officeDocument/2006/relationships/hyperlink" Target="http://www.moderngraham.com/2017/02/28/stantec-inc-valuation-initial-coverage-tsestn/?utm_source=MGScreens&amp;utm_medium=ebook" TargetMode="External"/><Relationship Id="rId444" Type="http://schemas.openxmlformats.org/officeDocument/2006/relationships/hyperlink" Target="http://www.moderngraham.com/2017/02/26/multi-color-corporation-valuation-initial-coverage-labl/?utm_source=MGScreens&amp;utm_medium=ebook" TargetMode="External"/><Relationship Id="rId651" Type="http://schemas.openxmlformats.org/officeDocument/2006/relationships/hyperlink" Target="http://www.moderngraham.com/2016/02/04/schlumberger-ltd-valuation-february-2016-slb/?utm_source=MGScreens&amp;utm_medium=ebook" TargetMode="External"/><Relationship Id="rId749" Type="http://schemas.openxmlformats.org/officeDocument/2006/relationships/hyperlink" Target="http://www.moderngraham.com/2017/01/29/canadian-national-resources-ltd-valuation-initial-coverage-tsecnq/?utm_source=MGScreens&amp;utm_medium=ebook" TargetMode="External"/><Relationship Id="rId290" Type="http://schemas.openxmlformats.org/officeDocument/2006/relationships/hyperlink" Target="http://www.moderngraham.com/2016/11/19/flir-systems-inc-valuation-november-2016-flir/?utm_source=MGScreens&amp;utm_medium=ebook" TargetMode="External"/><Relationship Id="rId304" Type="http://schemas.openxmlformats.org/officeDocument/2006/relationships/hyperlink" Target="http://www.moderngraham.com/2016/09/03/goldcorp-inc-valuation-august-2016-gg/?utm_source=MGScreens&amp;utm_medium=ebook" TargetMode="External"/><Relationship Id="rId388" Type="http://schemas.openxmlformats.org/officeDocument/2006/relationships/hyperlink" Target="http://www.moderngraham.com/2017/01/24/j-b-hunt-transport-services-inc-valuation-initial-coverage-jbht/?utm_source=MGScreens&amp;utm_medium=ebook" TargetMode="External"/><Relationship Id="rId511" Type="http://schemas.openxmlformats.org/officeDocument/2006/relationships/hyperlink" Target="http://www.moderngraham.com/2016/08/28/mallinckrodt-plc-valuation-august-2016-mnk/?utm_source=MGScreens&amp;utm_medium=ebook" TargetMode="External"/><Relationship Id="rId609" Type="http://schemas.openxmlformats.org/officeDocument/2006/relationships/hyperlink" Target="http://www.moderngraham.com/2016/07/30/roper-technologies-inc-valuation-july-2016-rop/?utm_source=MGScreens&amp;utm_medium=ebook" TargetMode="External"/><Relationship Id="rId85" Type="http://schemas.openxmlformats.org/officeDocument/2006/relationships/hyperlink" Target="http://www.moderngraham.com/2017/03/20/c-r-bard-inc-valuation-march-2017-bcr/?utm_source=MGScreens&amp;utm_medium=ebook" TargetMode="External"/><Relationship Id="rId150" Type="http://schemas.openxmlformats.org/officeDocument/2006/relationships/hyperlink" Target="http://www.moderngraham.com/2017/02/05/cme-group-inc-valuation-february-2017-cme/?utm_source=MGScreens&amp;utm_medium=ebook" TargetMode="External"/><Relationship Id="rId595" Type="http://schemas.openxmlformats.org/officeDocument/2006/relationships/hyperlink" Target="http://www.moderngraham.com/2016/07/02/qep-resources-inc-valuation-july-2016-qep/?utm_source=MGScreens&amp;utm_medium=ebook" TargetMode="External"/><Relationship Id="rId816" Type="http://schemas.openxmlformats.org/officeDocument/2006/relationships/hyperlink" Target="http://www.moderngraham.com/2016/08/26/united-rentals-inc-valuation-august-2016-uri/?utm_source=MGScreens&amp;utm_medium=ebook" TargetMode="External"/><Relationship Id="rId248" Type="http://schemas.openxmlformats.org/officeDocument/2006/relationships/hyperlink" Target="http://www.moderngraham.com/2017/02/26/davita-inc-valuation-february-2017-dva/?utm_source=MGScreens&amp;utm_medium=ebook" TargetMode="External"/><Relationship Id="rId455" Type="http://schemas.openxmlformats.org/officeDocument/2006/relationships/hyperlink" Target="http://www.moderngraham.com/2016/11/19/lennar-corp-valuation-november-2016-len/?utm_source=MGScreens&amp;utm_medium=ebook" TargetMode="External"/><Relationship Id="rId662" Type="http://schemas.openxmlformats.org/officeDocument/2006/relationships/hyperlink" Target="http://www.moderngraham.com/2017/02/02/semtech-corporation-valuation-initial-coverage-smtc/?utm_source=MGScreens&amp;utm_medium=ebook" TargetMode="External"/><Relationship Id="rId12" Type="http://schemas.openxmlformats.org/officeDocument/2006/relationships/hyperlink" Target="http://www.moderngraham.com/2016/11/21/aci-worldwide-inc-valuation-november-2016-aciw/?utm_source=MGScreens&amp;utm_medium=ebook" TargetMode="External"/><Relationship Id="rId108" Type="http://schemas.openxmlformats.org/officeDocument/2006/relationships/hyperlink" Target="http://www.moderngraham.com/2016/07/13/cbre-group-inc-valuation-july-2016-cbg/?utm_source=MGScreens&amp;utm_medium=ebook" TargetMode="External"/><Relationship Id="rId315" Type="http://schemas.openxmlformats.org/officeDocument/2006/relationships/hyperlink" Target="http://www.moderngraham.com/2016/07/08/genuine-parts-co-valuation-july-2016-gpc/?utm_source=MGScreens&amp;utm_medium=ebook" TargetMode="External"/><Relationship Id="rId522" Type="http://schemas.openxmlformats.org/officeDocument/2006/relationships/hyperlink" Target="http://www.moderngraham.com/2016/07/22/mt-bank-corp-valuation-july-2016-mtb/?utm_source=MGScreens&amp;utm_medium=ebook" TargetMode="External"/><Relationship Id="rId96" Type="http://schemas.openxmlformats.org/officeDocument/2006/relationships/hyperlink" Target="http://www.moderngraham.com/2016/02/18/bristol-myers-squibb-company-valuation-february-2016-bmy/?utm_source=MGScreens&amp;utm_medium=ebook" TargetMode="External"/><Relationship Id="rId161" Type="http://schemas.openxmlformats.org/officeDocument/2006/relationships/hyperlink" Target="http://www.moderngraham.com/2016/06/29/centerpoint-energy-inc-valuation-june-2016-cnp/?utm_source=MGScreens&amp;utm_medium=ebook" TargetMode="External"/><Relationship Id="rId399" Type="http://schemas.openxmlformats.org/officeDocument/2006/relationships/hyperlink" Target="http://www.moderngraham.com/2016/06/21/juniper-networks-inc-valuation-june-2016-jnpr/?utm_source=MGScreens&amp;utm_medium=ebook" TargetMode="External"/><Relationship Id="rId827" Type="http://schemas.openxmlformats.org/officeDocument/2006/relationships/hyperlink" Target="http://www.moderngraham.com/2017/02/07/verisign-inc-valuation-february-2017-vrsn/?utm_source=MGScreens&amp;utm_medium=ebook" TargetMode="External"/><Relationship Id="rId259" Type="http://schemas.openxmlformats.org/officeDocument/2006/relationships/hyperlink" Target="http://www.moderngraham.com/2016/08/26/endo-international-plc-valuation-august-2016-endp/?utm_source=MGScreens&amp;utm_medium=ebook" TargetMode="External"/><Relationship Id="rId466" Type="http://schemas.openxmlformats.org/officeDocument/2006/relationships/hyperlink" Target="http://www.moderngraham.com/2016/07/12/l-3-communications-holdings-inc-valuation-july-2016-lll/?utm_source=MGScreens&amp;utm_medium=ebook" TargetMode="External"/><Relationship Id="rId673" Type="http://schemas.openxmlformats.org/officeDocument/2006/relationships/hyperlink" Target="http://www.moderngraham.com/2017/02/08/sp-global-inc-valuation-initial-coverage-spgi/?utm_source=MGScreens&amp;utm_medium=ebook" TargetMode="External"/><Relationship Id="rId23" Type="http://schemas.openxmlformats.org/officeDocument/2006/relationships/hyperlink" Target="http://www.moderngraham.com/2017/01/04/american-eagle-outfitters-valuation-january-2017-aeo/?utm_source=MGScreens&amp;utm_medium=ebook" TargetMode="External"/><Relationship Id="rId119" Type="http://schemas.openxmlformats.org/officeDocument/2006/relationships/hyperlink" Target="http://www.moderngraham.com/2016/12/06/cardinal-financial-corp-valuation-initial-coverage-cfnl/?utm_source=MGScreens&amp;utm_medium=ebook" TargetMode="External"/><Relationship Id="rId326" Type="http://schemas.openxmlformats.org/officeDocument/2006/relationships/hyperlink" Target="http://www.moderngraham.com/2016/12/12/hanesbrands-inc-valuation-december-2016-hbi/?utm_source=MGScreens&amp;utm_medium=ebook" TargetMode="External"/><Relationship Id="rId533" Type="http://schemas.openxmlformats.org/officeDocument/2006/relationships/hyperlink" Target="http://www.moderngraham.com/2016/12/21/nextera-energy-inc-valuation-december-2016-nee/?utm_source=MGScreens&amp;utm_medium=ebook" TargetMode="External"/><Relationship Id="rId740" Type="http://schemas.openxmlformats.org/officeDocument/2006/relationships/hyperlink" Target="http://www.moderngraham.com/2016/12/03/canadian-energy-services-technology-corp-valuation-initial-coverage-ceu/?utm_source=MGScreens&amp;utm_medium=ebook" TargetMode="External"/><Relationship Id="rId838" Type="http://schemas.openxmlformats.org/officeDocument/2006/relationships/hyperlink" Target="http://www.moderngraham.com/2017/03/15/windstream-holdings-inc-valuation-march-2017-win/?utm_source=MGScreens&amp;utm_medium=ebook" TargetMode="External"/><Relationship Id="rId172" Type="http://schemas.openxmlformats.org/officeDocument/2006/relationships/hyperlink" Target="http://www.moderngraham.com/2016/07/22/conocophillips-valuation-july-2016-cop/?utm_source=MGScreens&amp;utm_medium=ebook" TargetMode="External"/><Relationship Id="rId477" Type="http://schemas.openxmlformats.org/officeDocument/2006/relationships/hyperlink" Target="http://www.moderngraham.com/2017/04/08/logmein-inc-valuation-initial-coverage-logm/?utm_source=MGScreens&amp;utm_medium=ebook" TargetMode="External"/><Relationship Id="rId600" Type="http://schemas.openxmlformats.org/officeDocument/2006/relationships/hyperlink" Target="http://www.moderngraham.com/2017/02/27/regal-beloit-corp-valuation-february-2017-rbc/?utm_source=MGScreens&amp;utm_medium=ebook" TargetMode="External"/><Relationship Id="rId684" Type="http://schemas.openxmlformats.org/officeDocument/2006/relationships/hyperlink" Target="http://www.moderngraham.com/2017/02/13/surmodics-inc-valuation-initial-coverage-srdx/?utm_source=MGScreens&amp;utm_medium=ebook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2"/>
  <sheetViews>
    <sheetView tabSelected="1" workbookViewId="0">
      <selection sqref="A1:F1"/>
    </sheetView>
  </sheetViews>
  <sheetFormatPr defaultRowHeight="14.4" x14ac:dyDescent="0.55000000000000004"/>
  <cols>
    <col min="1" max="1" width="30.41796875" bestFit="1" customWidth="1"/>
    <col min="2" max="2" width="23.68359375" bestFit="1" customWidth="1"/>
    <col min="3" max="3" width="23.15625" bestFit="1" customWidth="1"/>
    <col min="4" max="4" width="12.578125" bestFit="1" customWidth="1"/>
    <col min="5" max="5" width="11.26171875" bestFit="1" customWidth="1"/>
  </cols>
  <sheetData>
    <row r="1" spans="1:6" ht="61.2" x14ac:dyDescent="2.2000000000000002">
      <c r="A1" s="125" t="s">
        <v>0</v>
      </c>
      <c r="B1" s="125"/>
      <c r="C1" s="125"/>
      <c r="D1" s="125"/>
      <c r="E1" s="125"/>
      <c r="F1" s="125"/>
    </row>
    <row r="2" spans="1:6" ht="30.6" x14ac:dyDescent="1.1000000000000001">
      <c r="A2" s="126" t="s">
        <v>1</v>
      </c>
      <c r="B2" s="126"/>
      <c r="C2" s="126"/>
      <c r="D2" s="126"/>
      <c r="E2" s="126"/>
      <c r="F2" s="126"/>
    </row>
    <row r="3" spans="1:6" x14ac:dyDescent="0.55000000000000004">
      <c r="A3" s="32" t="s">
        <v>2</v>
      </c>
      <c r="B3" s="81">
        <v>42872</v>
      </c>
      <c r="C3" s="32"/>
      <c r="D3" s="32"/>
      <c r="E3" s="32"/>
      <c r="F3" s="32"/>
    </row>
    <row r="4" spans="1:6" ht="14.7" thickBot="1" x14ac:dyDescent="0.6"/>
    <row r="5" spans="1:6" ht="23.1" x14ac:dyDescent="0.85">
      <c r="A5" s="127" t="s">
        <v>3</v>
      </c>
      <c r="B5" s="128"/>
      <c r="C5" s="128"/>
      <c r="D5" s="128"/>
      <c r="E5" s="128"/>
      <c r="F5" s="129"/>
    </row>
    <row r="6" spans="1:6" x14ac:dyDescent="0.55000000000000004">
      <c r="A6" s="6" t="s">
        <v>4</v>
      </c>
      <c r="B6" s="1">
        <f>COUNT('MG Universe'!G2:G9992)</f>
        <v>862</v>
      </c>
      <c r="C6" s="1"/>
      <c r="D6" s="1"/>
      <c r="E6" s="1"/>
      <c r="F6" s="7"/>
    </row>
    <row r="7" spans="1:6" x14ac:dyDescent="0.55000000000000004">
      <c r="A7" s="6" t="s">
        <v>5</v>
      </c>
      <c r="B7" s="8">
        <f>AVERAGEIF('MG Universe'!K2:K9992,"&lt;100",'MG Universe'!K2:K9992)</f>
        <v>26.083297442799459</v>
      </c>
      <c r="C7" s="1"/>
      <c r="D7" s="1"/>
      <c r="E7" s="1"/>
      <c r="F7" s="7"/>
    </row>
    <row r="8" spans="1:6" x14ac:dyDescent="0.55000000000000004">
      <c r="A8" s="6" t="s">
        <v>6</v>
      </c>
      <c r="B8" s="9">
        <f>AVERAGEIF('MG Universe'!J2:J9992,"&lt;200%",'MG Universe'!J2:J9992)</f>
        <v>0.81697724770642211</v>
      </c>
      <c r="C8" s="1" t="s">
        <v>7</v>
      </c>
      <c r="D8" s="1"/>
      <c r="E8" s="1"/>
      <c r="F8" s="7"/>
    </row>
    <row r="9" spans="1:6" x14ac:dyDescent="0.55000000000000004">
      <c r="A9" s="6" t="s">
        <v>6</v>
      </c>
      <c r="B9" s="9">
        <f>AVERAGEIF('MG Universe'!J2:J9993,"&lt;500%",'MG Universe'!J2:J9993)</f>
        <v>1.1739415781487095</v>
      </c>
      <c r="C9" s="1" t="s">
        <v>8</v>
      </c>
      <c r="D9" s="1"/>
      <c r="E9" s="1"/>
      <c r="F9" s="7"/>
    </row>
    <row r="10" spans="1:6" x14ac:dyDescent="0.55000000000000004">
      <c r="A10" s="6"/>
      <c r="B10" s="9"/>
      <c r="C10" s="1"/>
      <c r="D10" s="1"/>
      <c r="E10" s="1"/>
      <c r="F10" s="7"/>
    </row>
    <row r="11" spans="1:6" x14ac:dyDescent="0.55000000000000004">
      <c r="A11" s="6"/>
      <c r="B11" s="9"/>
      <c r="C11" s="1" t="s">
        <v>9</v>
      </c>
      <c r="D11" s="1" t="s">
        <v>10</v>
      </c>
      <c r="E11" s="1" t="s">
        <v>11</v>
      </c>
      <c r="F11" s="7"/>
    </row>
    <row r="12" spans="1:6" x14ac:dyDescent="0.55000000000000004">
      <c r="A12" s="6" t="s">
        <v>12</v>
      </c>
      <c r="B12" s="1">
        <f>SUM(C12:E12)</f>
        <v>70</v>
      </c>
      <c r="C12" s="1">
        <f>COUNTIF('MG Universe'!$F$2:$F$9992,"DU")</f>
        <v>29</v>
      </c>
      <c r="D12" s="1">
        <f>COUNTIF('MG Universe'!$F$2:$F$9992,"DF")</f>
        <v>13</v>
      </c>
      <c r="E12" s="1">
        <f>COUNTIF('MG Universe'!$F$2:$F$9992,"DO")</f>
        <v>28</v>
      </c>
      <c r="F12" s="7"/>
    </row>
    <row r="13" spans="1:6" x14ac:dyDescent="0.55000000000000004">
      <c r="A13" s="6" t="s">
        <v>13</v>
      </c>
      <c r="B13" s="1">
        <f t="shared" ref="B13:B14" si="0">SUM(C13:E13)</f>
        <v>289</v>
      </c>
      <c r="C13" s="1">
        <f>COUNTIF('MG Universe'!$F$2:$F$9992,"EU")</f>
        <v>103</v>
      </c>
      <c r="D13" s="1">
        <f>COUNTIF('MG Universe'!$F$2:$F$9992,"EF")</f>
        <v>59</v>
      </c>
      <c r="E13" s="1">
        <f>COUNTIF('MG Universe'!$F$2:$F$9992,"EO")</f>
        <v>127</v>
      </c>
      <c r="F13" s="7"/>
    </row>
    <row r="14" spans="1:6" x14ac:dyDescent="0.55000000000000004">
      <c r="A14" s="6" t="s">
        <v>14</v>
      </c>
      <c r="B14" s="1">
        <f t="shared" si="0"/>
        <v>503</v>
      </c>
      <c r="C14" s="1">
        <f>COUNTIF('MG Universe'!$F$2:$F$9992,"SU")</f>
        <v>90</v>
      </c>
      <c r="D14" s="1">
        <f>COUNTIF('MG Universe'!$F$2:$F$9992,"SF")</f>
        <v>66</v>
      </c>
      <c r="E14" s="1">
        <f>COUNTIF('MG Universe'!$F$2:$F$9992,"SO")</f>
        <v>347</v>
      </c>
      <c r="F14" s="7"/>
    </row>
    <row r="15" spans="1:6" ht="14.7" thickBot="1" x14ac:dyDescent="0.6">
      <c r="A15" s="10" t="s">
        <v>15</v>
      </c>
      <c r="B15" s="11">
        <f>SUM(B12:B14)</f>
        <v>862</v>
      </c>
      <c r="C15" s="11">
        <f t="shared" ref="C15:E15" si="1">SUM(C12:C14)</f>
        <v>222</v>
      </c>
      <c r="D15" s="11">
        <f t="shared" si="1"/>
        <v>138</v>
      </c>
      <c r="E15" s="11">
        <f t="shared" si="1"/>
        <v>502</v>
      </c>
      <c r="F15" s="12"/>
    </row>
    <row r="16" spans="1:6" ht="14.7" thickBot="1" x14ac:dyDescent="0.6"/>
    <row r="17" spans="1:6" ht="23.1" x14ac:dyDescent="0.85">
      <c r="A17" s="127" t="s">
        <v>16</v>
      </c>
      <c r="B17" s="128"/>
      <c r="C17" s="128"/>
      <c r="D17" s="128"/>
      <c r="E17" s="128"/>
      <c r="F17" s="129"/>
    </row>
    <row r="18" spans="1:6" x14ac:dyDescent="0.55000000000000004">
      <c r="A18" s="6" t="s">
        <v>17</v>
      </c>
      <c r="B18" s="21">
        <v>20606.93</v>
      </c>
      <c r="C18" s="1"/>
      <c r="D18" s="1"/>
      <c r="E18" s="1"/>
      <c r="F18" s="7"/>
    </row>
    <row r="19" spans="1:6" x14ac:dyDescent="0.55000000000000004">
      <c r="A19" s="6" t="s">
        <v>18</v>
      </c>
      <c r="B19" s="22">
        <f>SUM(DJIA!I2:I31)/'Market Overview'!B18</f>
        <v>0.14602126566160026</v>
      </c>
      <c r="C19" s="1"/>
      <c r="D19" s="1"/>
      <c r="E19" s="1"/>
      <c r="F19" s="7"/>
    </row>
    <row r="20" spans="1:6" x14ac:dyDescent="0.55000000000000004">
      <c r="A20" s="6" t="s">
        <v>19</v>
      </c>
      <c r="B20" s="21">
        <f>SUM(DJIA!H2:H31)/'Market Overview'!B19</f>
        <v>18787.537469766205</v>
      </c>
      <c r="C20" s="1"/>
      <c r="D20" s="1"/>
      <c r="E20" s="1"/>
      <c r="F20" s="7"/>
    </row>
    <row r="21" spans="1:6" x14ac:dyDescent="0.55000000000000004">
      <c r="A21" s="6" t="s">
        <v>20</v>
      </c>
      <c r="B21" s="9">
        <f>B18/B20</f>
        <v>1.0968403939665667</v>
      </c>
      <c r="C21" s="1"/>
      <c r="D21" s="1"/>
      <c r="E21" s="1"/>
      <c r="F21" s="7"/>
    </row>
    <row r="22" spans="1:6" x14ac:dyDescent="0.55000000000000004">
      <c r="A22" s="6" t="s">
        <v>5</v>
      </c>
      <c r="B22" s="8">
        <f>AVERAGEIF(DJIA!K2:K10000,"&lt;100",DJIA!K2:K10000)</f>
        <v>21.825333333333329</v>
      </c>
      <c r="C22" s="1"/>
      <c r="D22" s="1"/>
      <c r="E22" s="1"/>
      <c r="F22" s="7"/>
    </row>
    <row r="23" spans="1:6" x14ac:dyDescent="0.55000000000000004">
      <c r="A23" s="6"/>
      <c r="B23" s="1"/>
      <c r="C23" s="1"/>
      <c r="D23" s="1"/>
      <c r="E23" s="1"/>
      <c r="F23" s="7"/>
    </row>
    <row r="24" spans="1:6" x14ac:dyDescent="0.55000000000000004">
      <c r="A24" s="6"/>
      <c r="B24" s="9"/>
      <c r="C24" s="1" t="s">
        <v>9</v>
      </c>
      <c r="D24" s="1" t="s">
        <v>10</v>
      </c>
      <c r="E24" s="1" t="s">
        <v>11</v>
      </c>
      <c r="F24" s="7"/>
    </row>
    <row r="25" spans="1:6" x14ac:dyDescent="0.55000000000000004">
      <c r="A25" s="6" t="s">
        <v>12</v>
      </c>
      <c r="B25" s="1">
        <f>SUM(C25:E25)</f>
        <v>6</v>
      </c>
      <c r="C25" s="1">
        <f>COUNTIF(DJIA!$F$2:$F$10000,"DU")</f>
        <v>3</v>
      </c>
      <c r="D25" s="1">
        <f>COUNTIF(DJIA!$F$2:$F$10000,"DF")</f>
        <v>2</v>
      </c>
      <c r="E25" s="1">
        <f>COUNTIF(DJIA!$F$2:$F$10000,"DO")</f>
        <v>1</v>
      </c>
      <c r="F25" s="7"/>
    </row>
    <row r="26" spans="1:6" x14ac:dyDescent="0.55000000000000004">
      <c r="A26" s="6" t="s">
        <v>13</v>
      </c>
      <c r="B26" s="1">
        <f t="shared" ref="B26:B27" si="2">SUM(C26:E26)</f>
        <v>8</v>
      </c>
      <c r="C26" s="1">
        <f>COUNTIF(DJIA!$F$2:$F$10000,"EU")</f>
        <v>0</v>
      </c>
      <c r="D26" s="1">
        <f>COUNTIF(DJIA!$F$2:$F$10000,"EF")</f>
        <v>3</v>
      </c>
      <c r="E26" s="1">
        <f>COUNTIF(DJIA!$F$2:$F$10000,"EO")</f>
        <v>5</v>
      </c>
      <c r="F26" s="7"/>
    </row>
    <row r="27" spans="1:6" x14ac:dyDescent="0.55000000000000004">
      <c r="A27" s="6" t="s">
        <v>14</v>
      </c>
      <c r="B27" s="1">
        <f t="shared" si="2"/>
        <v>16</v>
      </c>
      <c r="C27" s="1">
        <f>COUNTIF(DJIA!$F$2:$F$10000,"SU")</f>
        <v>3</v>
      </c>
      <c r="D27" s="1">
        <f>COUNTIF(DJIA!$F$2:$F$10000,"SF")</f>
        <v>2</v>
      </c>
      <c r="E27" s="1">
        <f>COUNTIF(DJIA!$F$2:$F$10000,"SO")</f>
        <v>11</v>
      </c>
      <c r="F27" s="7"/>
    </row>
    <row r="28" spans="1:6" ht="14.7" thickBot="1" x14ac:dyDescent="0.6">
      <c r="A28" s="10" t="s">
        <v>15</v>
      </c>
      <c r="B28" s="11">
        <f>SUM(B25:B27)</f>
        <v>30</v>
      </c>
      <c r="C28" s="11">
        <f t="shared" ref="C28" si="3">SUM(C25:C27)</f>
        <v>6</v>
      </c>
      <c r="D28" s="11">
        <f t="shared" ref="D28" si="4">SUM(D25:D27)</f>
        <v>7</v>
      </c>
      <c r="E28" s="11">
        <f t="shared" ref="E28" si="5">SUM(E25:E27)</f>
        <v>17</v>
      </c>
      <c r="F28" s="12"/>
    </row>
    <row r="29" spans="1:6" ht="14.7" thickBot="1" x14ac:dyDescent="0.6"/>
    <row r="30" spans="1:6" ht="23.1" x14ac:dyDescent="0.85">
      <c r="A30" s="127" t="s">
        <v>21</v>
      </c>
      <c r="B30" s="128"/>
      <c r="C30" s="128"/>
      <c r="D30" s="128"/>
      <c r="E30" s="128"/>
      <c r="F30" s="129"/>
    </row>
    <row r="31" spans="1:6" x14ac:dyDescent="0.55000000000000004">
      <c r="A31" s="6" t="s">
        <v>17</v>
      </c>
      <c r="B31" s="21">
        <v>2357.0300000000002</v>
      </c>
      <c r="C31" s="1"/>
      <c r="D31" s="1"/>
      <c r="E31" s="1"/>
      <c r="F31" s="7"/>
    </row>
    <row r="32" spans="1:6" x14ac:dyDescent="0.55000000000000004">
      <c r="A32" s="6" t="s">
        <v>19</v>
      </c>
      <c r="B32" s="21">
        <v>2269.9</v>
      </c>
      <c r="C32" s="1"/>
      <c r="D32" s="1"/>
      <c r="E32" s="1"/>
      <c r="F32" s="7"/>
    </row>
    <row r="33" spans="1:6" x14ac:dyDescent="0.55000000000000004">
      <c r="A33" s="6" t="s">
        <v>22</v>
      </c>
      <c r="B33" s="9">
        <f>B31/B32</f>
        <v>1.0383849508788934</v>
      </c>
      <c r="C33" s="1"/>
      <c r="D33" s="1"/>
      <c r="E33" s="1"/>
      <c r="F33" s="7"/>
    </row>
    <row r="34" spans="1:6" x14ac:dyDescent="0.55000000000000004">
      <c r="A34" s="6" t="s">
        <v>5</v>
      </c>
      <c r="B34" s="8">
        <f>AVERAGEIF('S&amp;P 500'!K2:K10000,"&lt;100",'S&amp;P 500'!K2:K10000)</f>
        <v>25.605429184549344</v>
      </c>
      <c r="C34" s="1"/>
      <c r="D34" s="1"/>
      <c r="E34" s="1"/>
      <c r="F34" s="7"/>
    </row>
    <row r="35" spans="1:6" x14ac:dyDescent="0.55000000000000004">
      <c r="A35" s="6" t="s">
        <v>6</v>
      </c>
      <c r="B35" s="9">
        <f>AVERAGEIF('S&amp;P 500'!J2:J10000,"&lt;200%",'S&amp;P 500'!J2:J10000)</f>
        <v>0.95169154929577504</v>
      </c>
      <c r="C35" s="1" t="s">
        <v>7</v>
      </c>
      <c r="D35" s="1"/>
      <c r="E35" s="1"/>
      <c r="F35" s="7"/>
    </row>
    <row r="36" spans="1:6" x14ac:dyDescent="0.55000000000000004">
      <c r="A36" s="6" t="s">
        <v>6</v>
      </c>
      <c r="B36" s="9">
        <f>AVERAGEIF('S&amp;P 500'!J2:J10001,"&lt;500%",'S&amp;P 500'!J2:J10001)</f>
        <v>1.2643058823529407</v>
      </c>
      <c r="C36" s="1" t="s">
        <v>8</v>
      </c>
      <c r="D36" s="1"/>
      <c r="E36" s="1"/>
      <c r="F36" s="7"/>
    </row>
    <row r="37" spans="1:6" x14ac:dyDescent="0.55000000000000004">
      <c r="A37" s="6"/>
      <c r="B37" s="1"/>
      <c r="C37" s="1"/>
      <c r="D37" s="1"/>
      <c r="E37" s="1"/>
      <c r="F37" s="7"/>
    </row>
    <row r="38" spans="1:6" x14ac:dyDescent="0.55000000000000004">
      <c r="A38" s="6"/>
      <c r="B38" s="9"/>
      <c r="C38" s="1" t="s">
        <v>9</v>
      </c>
      <c r="D38" s="1" t="s">
        <v>10</v>
      </c>
      <c r="E38" s="1" t="s">
        <v>11</v>
      </c>
      <c r="F38" s="7"/>
    </row>
    <row r="39" spans="1:6" x14ac:dyDescent="0.55000000000000004">
      <c r="A39" s="6" t="s">
        <v>12</v>
      </c>
      <c r="B39" s="1">
        <f>SUM(C39:E39)</f>
        <v>54</v>
      </c>
      <c r="C39" s="1">
        <f>COUNTIF('S&amp;P 500'!$F$2:$F$10000,"DU")</f>
        <v>23</v>
      </c>
      <c r="D39" s="1">
        <f>COUNTIF('S&amp;P 500'!$F$2:$F$10000,"DF")</f>
        <v>10</v>
      </c>
      <c r="E39" s="1">
        <f>COUNTIF('S&amp;P 500'!$F$2:$F$10000,"DO")</f>
        <v>21</v>
      </c>
      <c r="F39" s="7"/>
    </row>
    <row r="40" spans="1:6" x14ac:dyDescent="0.55000000000000004">
      <c r="A40" s="6" t="s">
        <v>13</v>
      </c>
      <c r="B40" s="1">
        <f t="shared" ref="B40:B41" si="6">SUM(C40:E40)</f>
        <v>168</v>
      </c>
      <c r="C40" s="1">
        <f>COUNTIF('S&amp;P 500'!$F$2:$F$10000,"EU")</f>
        <v>58</v>
      </c>
      <c r="D40" s="1">
        <f>COUNTIF('S&amp;P 500'!$F$2:$F$10000,"EF")</f>
        <v>34</v>
      </c>
      <c r="E40" s="1">
        <f>COUNTIF('S&amp;P 500'!$F$2:$F$10000,"EO")</f>
        <v>76</v>
      </c>
      <c r="F40" s="7"/>
    </row>
    <row r="41" spans="1:6" x14ac:dyDescent="0.55000000000000004">
      <c r="A41" s="6" t="s">
        <v>14</v>
      </c>
      <c r="B41" s="1">
        <f t="shared" si="6"/>
        <v>283</v>
      </c>
      <c r="C41" s="1">
        <f>COUNTIF('S&amp;P 500'!$F$2:$F$10000,"SU")</f>
        <v>61</v>
      </c>
      <c r="D41" s="1">
        <f>COUNTIF('S&amp;P 500'!$F$2:$F$10000,"SF")</f>
        <v>44</v>
      </c>
      <c r="E41" s="1">
        <f>COUNTIF('S&amp;P 500'!$F$2:$F$10000,"SO")</f>
        <v>178</v>
      </c>
      <c r="F41" s="7"/>
    </row>
    <row r="42" spans="1:6" ht="14.7" thickBot="1" x14ac:dyDescent="0.6">
      <c r="A42" s="10" t="s">
        <v>15</v>
      </c>
      <c r="B42" s="11">
        <f>SUM(B39:B41)</f>
        <v>505</v>
      </c>
      <c r="C42" s="11">
        <f t="shared" ref="C42" si="7">SUM(C39:C41)</f>
        <v>142</v>
      </c>
      <c r="D42" s="11">
        <f t="shared" ref="D42" si="8">SUM(D39:D41)</f>
        <v>88</v>
      </c>
      <c r="E42" s="11">
        <f t="shared" ref="E42" si="9">SUM(E39:E41)</f>
        <v>275</v>
      </c>
      <c r="F42" s="12"/>
    </row>
  </sheetData>
  <sheetProtection algorithmName="SHA-512" hashValue="6wPKIEiHxIKWR3qh6oCWezV4JxFJDgYtHiwprQUaKtUIV+yLtlb+VXdURfGhmqgMyAj/3ihFF3n3jwMymEMg0Q==" saltValue="GjnYCEj268FohkuF+8+uEg==" spinCount="100000" sheet="1" objects="1" scenarios="1"/>
  <mergeCells count="5">
    <mergeCell ref="A1:F1"/>
    <mergeCell ref="A2:F2"/>
    <mergeCell ref="A5:F5"/>
    <mergeCell ref="A17:F17"/>
    <mergeCell ref="A30:F30"/>
  </mergeCells>
  <pageMargins left="0.7" right="0.7" top="0.75" bottom="0.75" header="0.51180555555555551" footer="0.51180555555555551"/>
  <pageSetup firstPageNumber="0" orientation="portrait" horizontalDpi="300" verticalDpi="300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01"/>
  <sheetViews>
    <sheetView workbookViewId="0"/>
  </sheetViews>
  <sheetFormatPr defaultRowHeight="14.4" x14ac:dyDescent="0.55000000000000004"/>
  <cols>
    <col min="1" max="1" width="13.83984375" bestFit="1" customWidth="1"/>
    <col min="2" max="2" width="33.41796875" customWidth="1"/>
    <col min="3" max="3" width="10.15625" bestFit="1" customWidth="1"/>
    <col min="4" max="4" width="8.26171875" bestFit="1" customWidth="1"/>
    <col min="5" max="5" width="8.15625" bestFit="1" customWidth="1"/>
    <col min="6" max="6" width="8" bestFit="1" customWidth="1"/>
    <col min="7" max="7" width="14.26171875" style="17" bestFit="1" customWidth="1"/>
    <col min="8" max="8" width="12.41796875" customWidth="1"/>
    <col min="9" max="9" width="10.15625" style="13" bestFit="1" customWidth="1"/>
    <col min="10" max="10" width="16.15625" style="5" bestFit="1" customWidth="1"/>
    <col min="11" max="11" width="9.15625" style="4" bestFit="1" customWidth="1"/>
    <col min="12" max="12" width="10.15625" style="111" customWidth="1"/>
    <col min="13" max="13" width="5.578125" bestFit="1" customWidth="1"/>
    <col min="14" max="14" width="7.68359375" style="4" bestFit="1" customWidth="1"/>
    <col min="15" max="15" width="9.83984375" style="13" bestFit="1" customWidth="1"/>
    <col min="16" max="16" width="15.15625" style="5" bestFit="1" customWidth="1"/>
    <col min="17" max="17" width="18.68359375" style="90" bestFit="1" customWidth="1"/>
    <col min="18" max="18" width="8.41796875" bestFit="1" customWidth="1"/>
  </cols>
  <sheetData>
    <row r="1" spans="1:18" s="27" customFormat="1" ht="33.75" customHeight="1" x14ac:dyDescent="0.55000000000000004">
      <c r="A1" s="28" t="s">
        <v>23</v>
      </c>
      <c r="B1" s="23" t="str">
        <f>'MG Universe'!B1</f>
        <v>Name with Link</v>
      </c>
      <c r="C1" s="106" t="s">
        <v>24</v>
      </c>
      <c r="D1" s="106" t="s">
        <v>25</v>
      </c>
      <c r="E1" s="106" t="s">
        <v>26</v>
      </c>
      <c r="F1" s="106" t="s">
        <v>27</v>
      </c>
      <c r="G1" s="107" t="s">
        <v>28</v>
      </c>
      <c r="H1" s="106" t="s">
        <v>19</v>
      </c>
      <c r="I1" s="108" t="s">
        <v>29</v>
      </c>
      <c r="J1" s="112" t="s">
        <v>30</v>
      </c>
      <c r="K1" s="113" t="s">
        <v>31</v>
      </c>
      <c r="L1" s="109" t="s">
        <v>32</v>
      </c>
      <c r="M1" s="106" t="s">
        <v>33</v>
      </c>
      <c r="N1" s="113" t="s">
        <v>34</v>
      </c>
      <c r="O1" s="108" t="s">
        <v>35</v>
      </c>
      <c r="P1" s="112" t="s">
        <v>36</v>
      </c>
      <c r="Q1" s="114" t="s">
        <v>37</v>
      </c>
      <c r="R1" s="106" t="s">
        <v>38</v>
      </c>
    </row>
    <row r="2" spans="1:18" x14ac:dyDescent="0.55000000000000004">
      <c r="A2" s="84"/>
      <c r="B2" s="15" t="str">
        <f>IF($A2="","",VLOOKUP($A2,'MG Universe'!$A$2:$R$9992,2))</f>
        <v/>
      </c>
      <c r="C2" s="15" t="str">
        <f>IF($A2="","",VLOOKUP($A2,'MG Universe'!$A$2:$R$9992,3))</f>
        <v/>
      </c>
      <c r="D2" s="15" t="str">
        <f>IF($A2="","",VLOOKUP($A2,'MG Universe'!$A$2:$R$9992,4))</f>
        <v/>
      </c>
      <c r="E2" s="15" t="str">
        <f>IF($A2="","",VLOOKUP($A2,'MG Universe'!$A$2:$R$9992,5))</f>
        <v/>
      </c>
      <c r="F2" s="16" t="str">
        <f>IF($A2="","",VLOOKUP($A2,'MG Universe'!$A$2:$R$9992,6))</f>
        <v/>
      </c>
      <c r="G2" s="85" t="str">
        <f>IF($A2="","",VLOOKUP($A2,'MG Universe'!$A$2:$R$9992,7))</f>
        <v/>
      </c>
      <c r="H2" s="18" t="str">
        <f>IF($A2="","",VLOOKUP($A2,'MG Universe'!$A$2:$R$9992,8))</f>
        <v/>
      </c>
      <c r="I2" s="18" t="str">
        <f>IF($A2="","",VLOOKUP($A2,'MG Universe'!$A$2:$R$9992,9))</f>
        <v/>
      </c>
      <c r="J2" s="19" t="str">
        <f>IF($A2="","",VLOOKUP($A2,'MG Universe'!$A$2:$R$9992,10))</f>
        <v/>
      </c>
      <c r="K2" s="86" t="str">
        <f>IF($A2="","",VLOOKUP($A2,'MG Universe'!$A$2:$R$9992,11))</f>
        <v/>
      </c>
      <c r="L2" s="110" t="str">
        <f>IF($A2="","",VLOOKUP($A2,'MG Universe'!$A$2:$R$9992,12))</f>
        <v/>
      </c>
      <c r="M2" s="15" t="str">
        <f>IF($A2="","",VLOOKUP($A2,'MG Universe'!$A$2:$R$9992,13))</f>
        <v/>
      </c>
      <c r="N2" s="88" t="str">
        <f>IF($A2="","",VLOOKUP($A2,'MG Universe'!$A$2:$R$9992,14))</f>
        <v/>
      </c>
      <c r="O2" s="18" t="str">
        <f>IF($A2="","",VLOOKUP($A2,'MG Universe'!$A$2:$R$9992,15))</f>
        <v/>
      </c>
      <c r="P2" s="19" t="str">
        <f>IF($A2="","",VLOOKUP($A2,'MG Universe'!$A$2:$R$9992,16))</f>
        <v/>
      </c>
      <c r="Q2" s="89" t="str">
        <f>IF($A2="","",VLOOKUP($A2,'MG Universe'!$A$2:$R$9992,17))</f>
        <v/>
      </c>
      <c r="R2" s="18" t="str">
        <f>IF($A2="","",VLOOKUP($A2,'MG Universe'!$A$2:$R$9992,18))</f>
        <v/>
      </c>
    </row>
    <row r="3" spans="1:18" x14ac:dyDescent="0.55000000000000004">
      <c r="A3" s="84"/>
      <c r="B3" s="15" t="str">
        <f>IF($A3="","",VLOOKUP($A3,'MG Universe'!$A$2:$R$9992,2))</f>
        <v/>
      </c>
      <c r="C3" s="15" t="str">
        <f>IF($A3="","",VLOOKUP($A3,'MG Universe'!$A$2:$R$9992,3))</f>
        <v/>
      </c>
      <c r="D3" s="15" t="str">
        <f>IF($A3="","",VLOOKUP($A3,'MG Universe'!$A$2:$R$9992,4))</f>
        <v/>
      </c>
      <c r="E3" s="15" t="str">
        <f>IF($A3="","",VLOOKUP($A3,'MG Universe'!$A$2:$R$9992,5))</f>
        <v/>
      </c>
      <c r="F3" s="16" t="str">
        <f>IF($A3="","",VLOOKUP($A3,'MG Universe'!$A$2:$R$9992,6))</f>
        <v/>
      </c>
      <c r="G3" s="85" t="str">
        <f>IF($A3="","",VLOOKUP($A3,'MG Universe'!$A$2:$R$9992,7))</f>
        <v/>
      </c>
      <c r="H3" s="18" t="str">
        <f>IF($A3="","",VLOOKUP($A3,'MG Universe'!$A$2:$R$9992,8))</f>
        <v/>
      </c>
      <c r="I3" s="18" t="str">
        <f>IF($A3="","",VLOOKUP($A3,'MG Universe'!$A$2:$R$9992,9))</f>
        <v/>
      </c>
      <c r="J3" s="19" t="str">
        <f>IF($A3="","",VLOOKUP($A3,'MG Universe'!$A$2:$R$9992,10))</f>
        <v/>
      </c>
      <c r="K3" s="86" t="str">
        <f>IF($A3="","",VLOOKUP($A3,'MG Universe'!$A$2:$R$9992,11))</f>
        <v/>
      </c>
      <c r="L3" s="110" t="str">
        <f>IF($A3="","",VLOOKUP($A3,'MG Universe'!$A$2:$R$9992,12))</f>
        <v/>
      </c>
      <c r="M3" s="15" t="str">
        <f>IF($A3="","",VLOOKUP($A3,'MG Universe'!$A$2:$R$9992,13))</f>
        <v/>
      </c>
      <c r="N3" s="88" t="str">
        <f>IF($A3="","",VLOOKUP($A3,'MG Universe'!$A$2:$R$9992,14))</f>
        <v/>
      </c>
      <c r="O3" s="18" t="str">
        <f>IF($A3="","",VLOOKUP($A3,'MG Universe'!$A$2:$R$9992,15))</f>
        <v/>
      </c>
      <c r="P3" s="19" t="str">
        <f>IF($A3="","",VLOOKUP($A3,'MG Universe'!$A$2:$R$9992,16))</f>
        <v/>
      </c>
      <c r="Q3" s="89" t="str">
        <f>IF($A3="","",VLOOKUP($A3,'MG Universe'!$A$2:$R$9992,17))</f>
        <v/>
      </c>
      <c r="R3" s="18" t="str">
        <f>IF($A3="","",VLOOKUP($A3,'MG Universe'!$A$2:$R$9992,18))</f>
        <v/>
      </c>
    </row>
    <row r="4" spans="1:18" x14ac:dyDescent="0.55000000000000004">
      <c r="A4" s="84"/>
      <c r="B4" s="15" t="str">
        <f>IF($A4="","",VLOOKUP($A4,'MG Universe'!$A$2:$R$9992,2))</f>
        <v/>
      </c>
      <c r="C4" s="15" t="str">
        <f>IF($A4="","",VLOOKUP($A4,'MG Universe'!$A$2:$R$9992,3))</f>
        <v/>
      </c>
      <c r="D4" s="15" t="str">
        <f>IF($A4="","",VLOOKUP($A4,'MG Universe'!$A$2:$R$9992,4))</f>
        <v/>
      </c>
      <c r="E4" s="15" t="str">
        <f>IF($A4="","",VLOOKUP($A4,'MG Universe'!$A$2:$R$9992,5))</f>
        <v/>
      </c>
      <c r="F4" s="16" t="str">
        <f>IF($A4="","",VLOOKUP($A4,'MG Universe'!$A$2:$R$9992,6))</f>
        <v/>
      </c>
      <c r="G4" s="85" t="str">
        <f>IF($A4="","",VLOOKUP($A4,'MG Universe'!$A$2:$R$9992,7))</f>
        <v/>
      </c>
      <c r="H4" s="18" t="str">
        <f>IF($A4="","",VLOOKUP($A4,'MG Universe'!$A$2:$R$9992,8))</f>
        <v/>
      </c>
      <c r="I4" s="18" t="str">
        <f>IF($A4="","",VLOOKUP($A4,'MG Universe'!$A$2:$R$9992,9))</f>
        <v/>
      </c>
      <c r="J4" s="19" t="str">
        <f>IF($A4="","",VLOOKUP($A4,'MG Universe'!$A$2:$R$9992,10))</f>
        <v/>
      </c>
      <c r="K4" s="86" t="str">
        <f>IF($A4="","",VLOOKUP($A4,'MG Universe'!$A$2:$R$9992,11))</f>
        <v/>
      </c>
      <c r="L4" s="110" t="str">
        <f>IF($A4="","",VLOOKUP($A4,'MG Universe'!$A$2:$R$9992,12))</f>
        <v/>
      </c>
      <c r="M4" s="15" t="str">
        <f>IF($A4="","",VLOOKUP($A4,'MG Universe'!$A$2:$R$9992,13))</f>
        <v/>
      </c>
      <c r="N4" s="88" t="str">
        <f>IF($A4="","",VLOOKUP($A4,'MG Universe'!$A$2:$R$9992,14))</f>
        <v/>
      </c>
      <c r="O4" s="18" t="str">
        <f>IF($A4="","",VLOOKUP($A4,'MG Universe'!$A$2:$R$9992,15))</f>
        <v/>
      </c>
      <c r="P4" s="19" t="str">
        <f>IF($A4="","",VLOOKUP($A4,'MG Universe'!$A$2:$R$9992,16))</f>
        <v/>
      </c>
      <c r="Q4" s="89" t="str">
        <f>IF($A4="","",VLOOKUP($A4,'MG Universe'!$A$2:$R$9992,17))</f>
        <v/>
      </c>
      <c r="R4" s="18" t="str">
        <f>IF($A4="","",VLOOKUP($A4,'MG Universe'!$A$2:$R$9992,18))</f>
        <v/>
      </c>
    </row>
    <row r="5" spans="1:18" x14ac:dyDescent="0.55000000000000004">
      <c r="A5" s="84"/>
      <c r="B5" s="15" t="str">
        <f>IF($A5="","",VLOOKUP($A5,'MG Universe'!$A$2:$R$9992,2))</f>
        <v/>
      </c>
      <c r="C5" s="15" t="str">
        <f>IF($A5="","",VLOOKUP($A5,'MG Universe'!$A$2:$R$9992,3))</f>
        <v/>
      </c>
      <c r="D5" s="15" t="str">
        <f>IF($A5="","",VLOOKUP($A5,'MG Universe'!$A$2:$R$9992,4))</f>
        <v/>
      </c>
      <c r="E5" s="15" t="str">
        <f>IF($A5="","",VLOOKUP($A5,'MG Universe'!$A$2:$R$9992,5))</f>
        <v/>
      </c>
      <c r="F5" s="16" t="str">
        <f>IF($A5="","",VLOOKUP($A5,'MG Universe'!$A$2:$R$9992,6))</f>
        <v/>
      </c>
      <c r="G5" s="85" t="str">
        <f>IF($A5="","",VLOOKUP($A5,'MG Universe'!$A$2:$R$9992,7))</f>
        <v/>
      </c>
      <c r="H5" s="18" t="str">
        <f>IF($A5="","",VLOOKUP($A5,'MG Universe'!$A$2:$R$9992,8))</f>
        <v/>
      </c>
      <c r="I5" s="18" t="str">
        <f>IF($A5="","",VLOOKUP($A5,'MG Universe'!$A$2:$R$9992,9))</f>
        <v/>
      </c>
      <c r="J5" s="19" t="str">
        <f>IF($A5="","",VLOOKUP($A5,'MG Universe'!$A$2:$R$9992,10))</f>
        <v/>
      </c>
      <c r="K5" s="86" t="str">
        <f>IF($A5="","",VLOOKUP($A5,'MG Universe'!$A$2:$R$9992,11))</f>
        <v/>
      </c>
      <c r="L5" s="110" t="str">
        <f>IF($A5="","",VLOOKUP($A5,'MG Universe'!$A$2:$R$9992,12))</f>
        <v/>
      </c>
      <c r="M5" s="15" t="str">
        <f>IF($A5="","",VLOOKUP($A5,'MG Universe'!$A$2:$R$9992,13))</f>
        <v/>
      </c>
      <c r="N5" s="88" t="str">
        <f>IF($A5="","",VLOOKUP($A5,'MG Universe'!$A$2:$R$9992,14))</f>
        <v/>
      </c>
      <c r="O5" s="18" t="str">
        <f>IF($A5="","",VLOOKUP($A5,'MG Universe'!$A$2:$R$9992,15))</f>
        <v/>
      </c>
      <c r="P5" s="19" t="str">
        <f>IF($A5="","",VLOOKUP($A5,'MG Universe'!$A$2:$R$9992,16))</f>
        <v/>
      </c>
      <c r="Q5" s="89" t="str">
        <f>IF($A5="","",VLOOKUP($A5,'MG Universe'!$A$2:$R$9992,17))</f>
        <v/>
      </c>
      <c r="R5" s="18" t="str">
        <f>IF($A5="","",VLOOKUP($A5,'MG Universe'!$A$2:$R$9992,18))</f>
        <v/>
      </c>
    </row>
    <row r="6" spans="1:18" x14ac:dyDescent="0.55000000000000004">
      <c r="A6" s="84"/>
      <c r="B6" s="15" t="str">
        <f>IF($A6="","",VLOOKUP($A6,'MG Universe'!$A$2:$R$9992,2))</f>
        <v/>
      </c>
      <c r="C6" s="15" t="str">
        <f>IF($A6="","",VLOOKUP($A6,'MG Universe'!$A$2:$R$9992,3))</f>
        <v/>
      </c>
      <c r="D6" s="15" t="str">
        <f>IF($A6="","",VLOOKUP($A6,'MG Universe'!$A$2:$R$9992,4))</f>
        <v/>
      </c>
      <c r="E6" s="15" t="str">
        <f>IF($A6="","",VLOOKUP($A6,'MG Universe'!$A$2:$R$9992,5))</f>
        <v/>
      </c>
      <c r="F6" s="16" t="str">
        <f>IF($A6="","",VLOOKUP($A6,'MG Universe'!$A$2:$R$9992,6))</f>
        <v/>
      </c>
      <c r="G6" s="85" t="str">
        <f>IF($A6="","",VLOOKUP($A6,'MG Universe'!$A$2:$R$9992,7))</f>
        <v/>
      </c>
      <c r="H6" s="18" t="str">
        <f>IF($A6="","",VLOOKUP($A6,'MG Universe'!$A$2:$R$9992,8))</f>
        <v/>
      </c>
      <c r="I6" s="18" t="str">
        <f>IF($A6="","",VLOOKUP($A6,'MG Universe'!$A$2:$R$9992,9))</f>
        <v/>
      </c>
      <c r="J6" s="19" t="str">
        <f>IF($A6="","",VLOOKUP($A6,'MG Universe'!$A$2:$R$9992,10))</f>
        <v/>
      </c>
      <c r="K6" s="86" t="str">
        <f>IF($A6="","",VLOOKUP($A6,'MG Universe'!$A$2:$R$9992,11))</f>
        <v/>
      </c>
      <c r="L6" s="110" t="str">
        <f>IF($A6="","",VLOOKUP($A6,'MG Universe'!$A$2:$R$9992,12))</f>
        <v/>
      </c>
      <c r="M6" s="15" t="str">
        <f>IF($A6="","",VLOOKUP($A6,'MG Universe'!$A$2:$R$9992,13))</f>
        <v/>
      </c>
      <c r="N6" s="88" t="str">
        <f>IF($A6="","",VLOOKUP($A6,'MG Universe'!$A$2:$R$9992,14))</f>
        <v/>
      </c>
      <c r="O6" s="18" t="str">
        <f>IF($A6="","",VLOOKUP($A6,'MG Universe'!$A$2:$R$9992,15))</f>
        <v/>
      </c>
      <c r="P6" s="19" t="str">
        <f>IF($A6="","",VLOOKUP($A6,'MG Universe'!$A$2:$R$9992,16))</f>
        <v/>
      </c>
      <c r="Q6" s="89" t="str">
        <f>IF($A6="","",VLOOKUP($A6,'MG Universe'!$A$2:$R$9992,17))</f>
        <v/>
      </c>
      <c r="R6" s="18" t="str">
        <f>IF($A6="","",VLOOKUP($A6,'MG Universe'!$A$2:$R$9992,18))</f>
        <v/>
      </c>
    </row>
    <row r="7" spans="1:18" x14ac:dyDescent="0.55000000000000004">
      <c r="A7" s="84"/>
      <c r="B7" s="15" t="str">
        <f>IF($A7="","",VLOOKUP($A7,'MG Universe'!$A$2:$R$9992,2))</f>
        <v/>
      </c>
      <c r="C7" s="15" t="str">
        <f>IF($A7="","",VLOOKUP($A7,'MG Universe'!$A$2:$R$9992,3))</f>
        <v/>
      </c>
      <c r="D7" s="15" t="str">
        <f>IF($A7="","",VLOOKUP($A7,'MG Universe'!$A$2:$R$9992,4))</f>
        <v/>
      </c>
      <c r="E7" s="15" t="str">
        <f>IF($A7="","",VLOOKUP($A7,'MG Universe'!$A$2:$R$9992,5))</f>
        <v/>
      </c>
      <c r="F7" s="16" t="str">
        <f>IF($A7="","",VLOOKUP($A7,'MG Universe'!$A$2:$R$9992,6))</f>
        <v/>
      </c>
      <c r="G7" s="85" t="str">
        <f>IF($A7="","",VLOOKUP($A7,'MG Universe'!$A$2:$R$9992,7))</f>
        <v/>
      </c>
      <c r="H7" s="18" t="str">
        <f>IF($A7="","",VLOOKUP($A7,'MG Universe'!$A$2:$R$9992,8))</f>
        <v/>
      </c>
      <c r="I7" s="18" t="str">
        <f>IF($A7="","",VLOOKUP($A7,'MG Universe'!$A$2:$R$9992,9))</f>
        <v/>
      </c>
      <c r="J7" s="19" t="str">
        <f>IF($A7="","",VLOOKUP($A7,'MG Universe'!$A$2:$R$9992,10))</f>
        <v/>
      </c>
      <c r="K7" s="86" t="str">
        <f>IF($A7="","",VLOOKUP($A7,'MG Universe'!$A$2:$R$9992,11))</f>
        <v/>
      </c>
      <c r="L7" s="110" t="str">
        <f>IF($A7="","",VLOOKUP($A7,'MG Universe'!$A$2:$R$9992,12))</f>
        <v/>
      </c>
      <c r="M7" s="15" t="str">
        <f>IF($A7="","",VLOOKUP($A7,'MG Universe'!$A$2:$R$9992,13))</f>
        <v/>
      </c>
      <c r="N7" s="88" t="str">
        <f>IF($A7="","",VLOOKUP($A7,'MG Universe'!$A$2:$R$9992,14))</f>
        <v/>
      </c>
      <c r="O7" s="18" t="str">
        <f>IF($A7="","",VLOOKUP($A7,'MG Universe'!$A$2:$R$9992,15))</f>
        <v/>
      </c>
      <c r="P7" s="19" t="str">
        <f>IF($A7="","",VLOOKUP($A7,'MG Universe'!$A$2:$R$9992,16))</f>
        <v/>
      </c>
      <c r="Q7" s="89" t="str">
        <f>IF($A7="","",VLOOKUP($A7,'MG Universe'!$A$2:$R$9992,17))</f>
        <v/>
      </c>
      <c r="R7" s="18" t="str">
        <f>IF($A7="","",VLOOKUP($A7,'MG Universe'!$A$2:$R$9992,18))</f>
        <v/>
      </c>
    </row>
    <row r="8" spans="1:18" x14ac:dyDescent="0.55000000000000004">
      <c r="A8" s="84"/>
      <c r="B8" s="15" t="str">
        <f>IF($A8="","",VLOOKUP($A8,'MG Universe'!$A$2:$R$9992,2))</f>
        <v/>
      </c>
      <c r="C8" s="15" t="str">
        <f>IF($A8="","",VLOOKUP($A8,'MG Universe'!$A$2:$R$9992,3))</f>
        <v/>
      </c>
      <c r="D8" s="15" t="str">
        <f>IF($A8="","",VLOOKUP($A8,'MG Universe'!$A$2:$R$9992,4))</f>
        <v/>
      </c>
      <c r="E8" s="15" t="str">
        <f>IF($A8="","",VLOOKUP($A8,'MG Universe'!$A$2:$R$9992,5))</f>
        <v/>
      </c>
      <c r="F8" s="16" t="str">
        <f>IF($A8="","",VLOOKUP($A8,'MG Universe'!$A$2:$R$9992,6))</f>
        <v/>
      </c>
      <c r="G8" s="85" t="str">
        <f>IF($A8="","",VLOOKUP($A8,'MG Universe'!$A$2:$R$9992,7))</f>
        <v/>
      </c>
      <c r="H8" s="18" t="str">
        <f>IF($A8="","",VLOOKUP($A8,'MG Universe'!$A$2:$R$9992,8))</f>
        <v/>
      </c>
      <c r="I8" s="18" t="str">
        <f>IF($A8="","",VLOOKUP($A8,'MG Universe'!$A$2:$R$9992,9))</f>
        <v/>
      </c>
      <c r="J8" s="19" t="str">
        <f>IF($A8="","",VLOOKUP($A8,'MG Universe'!$A$2:$R$9992,10))</f>
        <v/>
      </c>
      <c r="K8" s="86" t="str">
        <f>IF($A8="","",VLOOKUP($A8,'MG Universe'!$A$2:$R$9992,11))</f>
        <v/>
      </c>
      <c r="L8" s="110" t="str">
        <f>IF($A8="","",VLOOKUP($A8,'MG Universe'!$A$2:$R$9992,12))</f>
        <v/>
      </c>
      <c r="M8" s="15" t="str">
        <f>IF($A8="","",VLOOKUP($A8,'MG Universe'!$A$2:$R$9992,13))</f>
        <v/>
      </c>
      <c r="N8" s="88" t="str">
        <f>IF($A8="","",VLOOKUP($A8,'MG Universe'!$A$2:$R$9992,14))</f>
        <v/>
      </c>
      <c r="O8" s="18" t="str">
        <f>IF($A8="","",VLOOKUP($A8,'MG Universe'!$A$2:$R$9992,15))</f>
        <v/>
      </c>
      <c r="P8" s="19" t="str">
        <f>IF($A8="","",VLOOKUP($A8,'MG Universe'!$A$2:$R$9992,16))</f>
        <v/>
      </c>
      <c r="Q8" s="89" t="str">
        <f>IF($A8="","",VLOOKUP($A8,'MG Universe'!$A$2:$R$9992,17))</f>
        <v/>
      </c>
      <c r="R8" s="18" t="str">
        <f>IF($A8="","",VLOOKUP($A8,'MG Universe'!$A$2:$R$9992,18))</f>
        <v/>
      </c>
    </row>
    <row r="9" spans="1:18" x14ac:dyDescent="0.55000000000000004">
      <c r="A9" s="84"/>
      <c r="B9" s="15" t="str">
        <f>IF($A9="","",VLOOKUP($A9,'MG Universe'!$A$2:$R$9992,2))</f>
        <v/>
      </c>
      <c r="C9" s="15" t="str">
        <f>IF($A9="","",VLOOKUP($A9,'MG Universe'!$A$2:$R$9992,3))</f>
        <v/>
      </c>
      <c r="D9" s="15" t="str">
        <f>IF($A9="","",VLOOKUP($A9,'MG Universe'!$A$2:$R$9992,4))</f>
        <v/>
      </c>
      <c r="E9" s="15" t="str">
        <f>IF($A9="","",VLOOKUP($A9,'MG Universe'!$A$2:$R$9992,5))</f>
        <v/>
      </c>
      <c r="F9" s="16" t="str">
        <f>IF($A9="","",VLOOKUP($A9,'MG Universe'!$A$2:$R$9992,6))</f>
        <v/>
      </c>
      <c r="G9" s="85" t="str">
        <f>IF($A9="","",VLOOKUP($A9,'MG Universe'!$A$2:$R$9992,7))</f>
        <v/>
      </c>
      <c r="H9" s="18" t="str">
        <f>IF($A9="","",VLOOKUP($A9,'MG Universe'!$A$2:$R$9992,8))</f>
        <v/>
      </c>
      <c r="I9" s="18" t="str">
        <f>IF($A9="","",VLOOKUP($A9,'MG Universe'!$A$2:$R$9992,9))</f>
        <v/>
      </c>
      <c r="J9" s="19" t="str">
        <f>IF($A9="","",VLOOKUP($A9,'MG Universe'!$A$2:$R$9992,10))</f>
        <v/>
      </c>
      <c r="K9" s="86" t="str">
        <f>IF($A9="","",VLOOKUP($A9,'MG Universe'!$A$2:$R$9992,11))</f>
        <v/>
      </c>
      <c r="L9" s="110" t="str">
        <f>IF($A9="","",VLOOKUP($A9,'MG Universe'!$A$2:$R$9992,12))</f>
        <v/>
      </c>
      <c r="M9" s="15" t="str">
        <f>IF($A9="","",VLOOKUP($A9,'MG Universe'!$A$2:$R$9992,13))</f>
        <v/>
      </c>
      <c r="N9" s="88" t="str">
        <f>IF($A9="","",VLOOKUP($A9,'MG Universe'!$A$2:$R$9992,14))</f>
        <v/>
      </c>
      <c r="O9" s="18" t="str">
        <f>IF($A9="","",VLOOKUP($A9,'MG Universe'!$A$2:$R$9992,15))</f>
        <v/>
      </c>
      <c r="P9" s="19" t="str">
        <f>IF($A9="","",VLOOKUP($A9,'MG Universe'!$A$2:$R$9992,16))</f>
        <v/>
      </c>
      <c r="Q9" s="89" t="str">
        <f>IF($A9="","",VLOOKUP($A9,'MG Universe'!$A$2:$R$9992,17))</f>
        <v/>
      </c>
      <c r="R9" s="18" t="str">
        <f>IF($A9="","",VLOOKUP($A9,'MG Universe'!$A$2:$R$9992,18))</f>
        <v/>
      </c>
    </row>
    <row r="10" spans="1:18" x14ac:dyDescent="0.55000000000000004">
      <c r="A10" s="84"/>
      <c r="B10" s="15" t="str">
        <f>IF($A10="","",VLOOKUP($A10,'MG Universe'!$A$2:$R$9992,2))</f>
        <v/>
      </c>
      <c r="C10" s="15" t="str">
        <f>IF($A10="","",VLOOKUP($A10,'MG Universe'!$A$2:$R$9992,3))</f>
        <v/>
      </c>
      <c r="D10" s="15" t="str">
        <f>IF($A10="","",VLOOKUP($A10,'MG Universe'!$A$2:$R$9992,4))</f>
        <v/>
      </c>
      <c r="E10" s="15" t="str">
        <f>IF($A10="","",VLOOKUP($A10,'MG Universe'!$A$2:$R$9992,5))</f>
        <v/>
      </c>
      <c r="F10" s="16" t="str">
        <f>IF($A10="","",VLOOKUP($A10,'MG Universe'!$A$2:$R$9992,6))</f>
        <v/>
      </c>
      <c r="G10" s="85" t="str">
        <f>IF($A10="","",VLOOKUP($A10,'MG Universe'!$A$2:$R$9992,7))</f>
        <v/>
      </c>
      <c r="H10" s="18" t="str">
        <f>IF($A10="","",VLOOKUP($A10,'MG Universe'!$A$2:$R$9992,8))</f>
        <v/>
      </c>
      <c r="I10" s="18" t="str">
        <f>IF($A10="","",VLOOKUP($A10,'MG Universe'!$A$2:$R$9992,9))</f>
        <v/>
      </c>
      <c r="J10" s="19" t="str">
        <f>IF($A10="","",VLOOKUP($A10,'MG Universe'!$A$2:$R$9992,10))</f>
        <v/>
      </c>
      <c r="K10" s="86" t="str">
        <f>IF($A10="","",VLOOKUP($A10,'MG Universe'!$A$2:$R$9992,11))</f>
        <v/>
      </c>
      <c r="L10" s="110" t="str">
        <f>IF($A10="","",VLOOKUP($A10,'MG Universe'!$A$2:$R$9992,12))</f>
        <v/>
      </c>
      <c r="M10" s="15" t="str">
        <f>IF($A10="","",VLOOKUP($A10,'MG Universe'!$A$2:$R$9992,13))</f>
        <v/>
      </c>
      <c r="N10" s="88" t="str">
        <f>IF($A10="","",VLOOKUP($A10,'MG Universe'!$A$2:$R$9992,14))</f>
        <v/>
      </c>
      <c r="O10" s="18" t="str">
        <f>IF($A10="","",VLOOKUP($A10,'MG Universe'!$A$2:$R$9992,15))</f>
        <v/>
      </c>
      <c r="P10" s="19" t="str">
        <f>IF($A10="","",VLOOKUP($A10,'MG Universe'!$A$2:$R$9992,16))</f>
        <v/>
      </c>
      <c r="Q10" s="89" t="str">
        <f>IF($A10="","",VLOOKUP($A10,'MG Universe'!$A$2:$R$9992,17))</f>
        <v/>
      </c>
      <c r="R10" s="18" t="str">
        <f>IF($A10="","",VLOOKUP($A10,'MG Universe'!$A$2:$R$9992,18))</f>
        <v/>
      </c>
    </row>
    <row r="11" spans="1:18" x14ac:dyDescent="0.55000000000000004">
      <c r="A11" s="84"/>
      <c r="B11" s="15" t="str">
        <f>IF($A11="","",VLOOKUP($A11,'MG Universe'!$A$2:$R$9992,2))</f>
        <v/>
      </c>
      <c r="C11" s="15" t="str">
        <f>IF($A11="","",VLOOKUP($A11,'MG Universe'!$A$2:$R$9992,3))</f>
        <v/>
      </c>
      <c r="D11" s="15" t="str">
        <f>IF($A11="","",VLOOKUP($A11,'MG Universe'!$A$2:$R$9992,4))</f>
        <v/>
      </c>
      <c r="E11" s="15" t="str">
        <f>IF($A11="","",VLOOKUP($A11,'MG Universe'!$A$2:$R$9992,5))</f>
        <v/>
      </c>
      <c r="F11" s="16" t="str">
        <f>IF($A11="","",VLOOKUP($A11,'MG Universe'!$A$2:$R$9992,6))</f>
        <v/>
      </c>
      <c r="G11" s="85" t="str">
        <f>IF($A11="","",VLOOKUP($A11,'MG Universe'!$A$2:$R$9992,7))</f>
        <v/>
      </c>
      <c r="H11" s="18" t="str">
        <f>IF($A11="","",VLOOKUP($A11,'MG Universe'!$A$2:$R$9992,8))</f>
        <v/>
      </c>
      <c r="I11" s="18" t="str">
        <f>IF($A11="","",VLOOKUP($A11,'MG Universe'!$A$2:$R$9992,9))</f>
        <v/>
      </c>
      <c r="J11" s="19" t="str">
        <f>IF($A11="","",VLOOKUP($A11,'MG Universe'!$A$2:$R$9992,10))</f>
        <v/>
      </c>
      <c r="K11" s="86" t="str">
        <f>IF($A11="","",VLOOKUP($A11,'MG Universe'!$A$2:$R$9992,11))</f>
        <v/>
      </c>
      <c r="L11" s="110" t="str">
        <f>IF($A11="","",VLOOKUP($A11,'MG Universe'!$A$2:$R$9992,12))</f>
        <v/>
      </c>
      <c r="M11" s="15" t="str">
        <f>IF($A11="","",VLOOKUP($A11,'MG Universe'!$A$2:$R$9992,13))</f>
        <v/>
      </c>
      <c r="N11" s="88" t="str">
        <f>IF($A11="","",VLOOKUP($A11,'MG Universe'!$A$2:$R$9992,14))</f>
        <v/>
      </c>
      <c r="O11" s="18" t="str">
        <f>IF($A11="","",VLOOKUP($A11,'MG Universe'!$A$2:$R$9992,15))</f>
        <v/>
      </c>
      <c r="P11" s="19" t="str">
        <f>IF($A11="","",VLOOKUP($A11,'MG Universe'!$A$2:$R$9992,16))</f>
        <v/>
      </c>
      <c r="Q11" s="89" t="str">
        <f>IF($A11="","",VLOOKUP($A11,'MG Universe'!$A$2:$R$9992,17))</f>
        <v/>
      </c>
      <c r="R11" s="18" t="str">
        <f>IF($A11="","",VLOOKUP($A11,'MG Universe'!$A$2:$R$9992,18))</f>
        <v/>
      </c>
    </row>
    <row r="12" spans="1:18" x14ac:dyDescent="0.55000000000000004">
      <c r="A12" s="84"/>
      <c r="B12" s="15" t="str">
        <f>IF($A12="","",VLOOKUP($A12,'MG Universe'!$A$2:$R$9992,2))</f>
        <v/>
      </c>
      <c r="C12" s="15" t="str">
        <f>IF($A12="","",VLOOKUP($A12,'MG Universe'!$A$2:$R$9992,3))</f>
        <v/>
      </c>
      <c r="D12" s="15" t="str">
        <f>IF($A12="","",VLOOKUP($A12,'MG Universe'!$A$2:$R$9992,4))</f>
        <v/>
      </c>
      <c r="E12" s="15" t="str">
        <f>IF($A12="","",VLOOKUP($A12,'MG Universe'!$A$2:$R$9992,5))</f>
        <v/>
      </c>
      <c r="F12" s="16" t="str">
        <f>IF($A12="","",VLOOKUP($A12,'MG Universe'!$A$2:$R$9992,6))</f>
        <v/>
      </c>
      <c r="G12" s="85" t="str">
        <f>IF($A12="","",VLOOKUP($A12,'MG Universe'!$A$2:$R$9992,7))</f>
        <v/>
      </c>
      <c r="H12" s="18" t="str">
        <f>IF($A12="","",VLOOKUP($A12,'MG Universe'!$A$2:$R$9992,8))</f>
        <v/>
      </c>
      <c r="I12" s="18" t="str">
        <f>IF($A12="","",VLOOKUP($A12,'MG Universe'!$A$2:$R$9992,9))</f>
        <v/>
      </c>
      <c r="J12" s="19" t="str">
        <f>IF($A12="","",VLOOKUP($A12,'MG Universe'!$A$2:$R$9992,10))</f>
        <v/>
      </c>
      <c r="K12" s="86" t="str">
        <f>IF($A12="","",VLOOKUP($A12,'MG Universe'!$A$2:$R$9992,11))</f>
        <v/>
      </c>
      <c r="L12" s="110" t="str">
        <f>IF($A12="","",VLOOKUP($A12,'MG Universe'!$A$2:$R$9992,12))</f>
        <v/>
      </c>
      <c r="M12" s="15" t="str">
        <f>IF($A12="","",VLOOKUP($A12,'MG Universe'!$A$2:$R$9992,13))</f>
        <v/>
      </c>
      <c r="N12" s="88" t="str">
        <f>IF($A12="","",VLOOKUP($A12,'MG Universe'!$A$2:$R$9992,14))</f>
        <v/>
      </c>
      <c r="O12" s="18" t="str">
        <f>IF($A12="","",VLOOKUP($A12,'MG Universe'!$A$2:$R$9992,15))</f>
        <v/>
      </c>
      <c r="P12" s="19" t="str">
        <f>IF($A12="","",VLOOKUP($A12,'MG Universe'!$A$2:$R$9992,16))</f>
        <v/>
      </c>
      <c r="Q12" s="89" t="str">
        <f>IF($A12="","",VLOOKUP($A12,'MG Universe'!$A$2:$R$9992,17))</f>
        <v/>
      </c>
      <c r="R12" s="18" t="str">
        <f>IF($A12="","",VLOOKUP($A12,'MG Universe'!$A$2:$R$9992,18))</f>
        <v/>
      </c>
    </row>
    <row r="13" spans="1:18" x14ac:dyDescent="0.55000000000000004">
      <c r="A13" s="84"/>
      <c r="B13" s="15" t="str">
        <f>IF($A13="","",VLOOKUP($A13,'MG Universe'!$A$2:$R$9992,2))</f>
        <v/>
      </c>
      <c r="C13" s="15" t="str">
        <f>IF($A13="","",VLOOKUP($A13,'MG Universe'!$A$2:$R$9992,3))</f>
        <v/>
      </c>
      <c r="D13" s="15" t="str">
        <f>IF($A13="","",VLOOKUP($A13,'MG Universe'!$A$2:$R$9992,4))</f>
        <v/>
      </c>
      <c r="E13" s="15" t="str">
        <f>IF($A13="","",VLOOKUP($A13,'MG Universe'!$A$2:$R$9992,5))</f>
        <v/>
      </c>
      <c r="F13" s="16" t="str">
        <f>IF($A13="","",VLOOKUP($A13,'MG Universe'!$A$2:$R$9992,6))</f>
        <v/>
      </c>
      <c r="G13" s="85" t="str">
        <f>IF($A13="","",VLOOKUP($A13,'MG Universe'!$A$2:$R$9992,7))</f>
        <v/>
      </c>
      <c r="H13" s="18" t="str">
        <f>IF($A13="","",VLOOKUP($A13,'MG Universe'!$A$2:$R$9992,8))</f>
        <v/>
      </c>
      <c r="I13" s="18" t="str">
        <f>IF($A13="","",VLOOKUP($A13,'MG Universe'!$A$2:$R$9992,9))</f>
        <v/>
      </c>
      <c r="J13" s="19" t="str">
        <f>IF($A13="","",VLOOKUP($A13,'MG Universe'!$A$2:$R$9992,10))</f>
        <v/>
      </c>
      <c r="K13" s="86" t="str">
        <f>IF($A13="","",VLOOKUP($A13,'MG Universe'!$A$2:$R$9992,11))</f>
        <v/>
      </c>
      <c r="L13" s="110" t="str">
        <f>IF($A13="","",VLOOKUP($A13,'MG Universe'!$A$2:$R$9992,12))</f>
        <v/>
      </c>
      <c r="M13" s="15" t="str">
        <f>IF($A13="","",VLOOKUP($A13,'MG Universe'!$A$2:$R$9992,13))</f>
        <v/>
      </c>
      <c r="N13" s="88" t="str">
        <f>IF($A13="","",VLOOKUP($A13,'MG Universe'!$A$2:$R$9992,14))</f>
        <v/>
      </c>
      <c r="O13" s="18" t="str">
        <f>IF($A13="","",VLOOKUP($A13,'MG Universe'!$A$2:$R$9992,15))</f>
        <v/>
      </c>
      <c r="P13" s="19" t="str">
        <f>IF($A13="","",VLOOKUP($A13,'MG Universe'!$A$2:$R$9992,16))</f>
        <v/>
      </c>
      <c r="Q13" s="89" t="str">
        <f>IF($A13="","",VLOOKUP($A13,'MG Universe'!$A$2:$R$9992,17))</f>
        <v/>
      </c>
      <c r="R13" s="18" t="str">
        <f>IF($A13="","",VLOOKUP($A13,'MG Universe'!$A$2:$R$9992,18))</f>
        <v/>
      </c>
    </row>
    <row r="14" spans="1:18" x14ac:dyDescent="0.55000000000000004">
      <c r="A14" s="84"/>
      <c r="B14" s="15" t="str">
        <f>IF($A14="","",VLOOKUP($A14,'MG Universe'!$A$2:$R$9992,2))</f>
        <v/>
      </c>
      <c r="C14" s="15" t="str">
        <f>IF($A14="","",VLOOKUP($A14,'MG Universe'!$A$2:$R$9992,3))</f>
        <v/>
      </c>
      <c r="D14" s="15" t="str">
        <f>IF($A14="","",VLOOKUP($A14,'MG Universe'!$A$2:$R$9992,4))</f>
        <v/>
      </c>
      <c r="E14" s="15" t="str">
        <f>IF($A14="","",VLOOKUP($A14,'MG Universe'!$A$2:$R$9992,5))</f>
        <v/>
      </c>
      <c r="F14" s="16" t="str">
        <f>IF($A14="","",VLOOKUP($A14,'MG Universe'!$A$2:$R$9992,6))</f>
        <v/>
      </c>
      <c r="G14" s="85" t="str">
        <f>IF($A14="","",VLOOKUP($A14,'MG Universe'!$A$2:$R$9992,7))</f>
        <v/>
      </c>
      <c r="H14" s="18" t="str">
        <f>IF($A14="","",VLOOKUP($A14,'MG Universe'!$A$2:$R$9992,8))</f>
        <v/>
      </c>
      <c r="I14" s="18" t="str">
        <f>IF($A14="","",VLOOKUP($A14,'MG Universe'!$A$2:$R$9992,9))</f>
        <v/>
      </c>
      <c r="J14" s="19" t="str">
        <f>IF($A14="","",VLOOKUP($A14,'MG Universe'!$A$2:$R$9992,10))</f>
        <v/>
      </c>
      <c r="K14" s="86" t="str">
        <f>IF($A14="","",VLOOKUP($A14,'MG Universe'!$A$2:$R$9992,11))</f>
        <v/>
      </c>
      <c r="L14" s="110" t="str">
        <f>IF($A14="","",VLOOKUP($A14,'MG Universe'!$A$2:$R$9992,12))</f>
        <v/>
      </c>
      <c r="M14" s="15" t="str">
        <f>IF($A14="","",VLOOKUP($A14,'MG Universe'!$A$2:$R$9992,13))</f>
        <v/>
      </c>
      <c r="N14" s="88" t="str">
        <f>IF($A14="","",VLOOKUP($A14,'MG Universe'!$A$2:$R$9992,14))</f>
        <v/>
      </c>
      <c r="O14" s="18" t="str">
        <f>IF($A14="","",VLOOKUP($A14,'MG Universe'!$A$2:$R$9992,15))</f>
        <v/>
      </c>
      <c r="P14" s="19" t="str">
        <f>IF($A14="","",VLOOKUP($A14,'MG Universe'!$A$2:$R$9992,16))</f>
        <v/>
      </c>
      <c r="Q14" s="89" t="str">
        <f>IF($A14="","",VLOOKUP($A14,'MG Universe'!$A$2:$R$9992,17))</f>
        <v/>
      </c>
      <c r="R14" s="18" t="str">
        <f>IF($A14="","",VLOOKUP($A14,'MG Universe'!$A$2:$R$9992,18))</f>
        <v/>
      </c>
    </row>
    <row r="15" spans="1:18" x14ac:dyDescent="0.55000000000000004">
      <c r="A15" s="84"/>
      <c r="B15" s="15" t="str">
        <f>IF($A15="","",VLOOKUP($A15,'MG Universe'!$A$2:$R$9992,2))</f>
        <v/>
      </c>
      <c r="C15" s="15" t="str">
        <f>IF($A15="","",VLOOKUP($A15,'MG Universe'!$A$2:$R$9992,3))</f>
        <v/>
      </c>
      <c r="D15" s="15" t="str">
        <f>IF($A15="","",VLOOKUP($A15,'MG Universe'!$A$2:$R$9992,4))</f>
        <v/>
      </c>
      <c r="E15" s="15" t="str">
        <f>IF($A15="","",VLOOKUP($A15,'MG Universe'!$A$2:$R$9992,5))</f>
        <v/>
      </c>
      <c r="F15" s="16" t="str">
        <f>IF($A15="","",VLOOKUP($A15,'MG Universe'!$A$2:$R$9992,6))</f>
        <v/>
      </c>
      <c r="G15" s="85" t="str">
        <f>IF($A15="","",VLOOKUP($A15,'MG Universe'!$A$2:$R$9992,7))</f>
        <v/>
      </c>
      <c r="H15" s="18" t="str">
        <f>IF($A15="","",VLOOKUP($A15,'MG Universe'!$A$2:$R$9992,8))</f>
        <v/>
      </c>
      <c r="I15" s="18" t="str">
        <f>IF($A15="","",VLOOKUP($A15,'MG Universe'!$A$2:$R$9992,9))</f>
        <v/>
      </c>
      <c r="J15" s="19" t="str">
        <f>IF($A15="","",VLOOKUP($A15,'MG Universe'!$A$2:$R$9992,10))</f>
        <v/>
      </c>
      <c r="K15" s="86" t="str">
        <f>IF($A15="","",VLOOKUP($A15,'MG Universe'!$A$2:$R$9992,11))</f>
        <v/>
      </c>
      <c r="L15" s="110" t="str">
        <f>IF($A15="","",VLOOKUP($A15,'MG Universe'!$A$2:$R$9992,12))</f>
        <v/>
      </c>
      <c r="M15" s="15" t="str">
        <f>IF($A15="","",VLOOKUP($A15,'MG Universe'!$A$2:$R$9992,13))</f>
        <v/>
      </c>
      <c r="N15" s="88" t="str">
        <f>IF($A15="","",VLOOKUP($A15,'MG Universe'!$A$2:$R$9992,14))</f>
        <v/>
      </c>
      <c r="O15" s="18" t="str">
        <f>IF($A15="","",VLOOKUP($A15,'MG Universe'!$A$2:$R$9992,15))</f>
        <v/>
      </c>
      <c r="P15" s="19" t="str">
        <f>IF($A15="","",VLOOKUP($A15,'MG Universe'!$A$2:$R$9992,16))</f>
        <v/>
      </c>
      <c r="Q15" s="89" t="str">
        <f>IF($A15="","",VLOOKUP($A15,'MG Universe'!$A$2:$R$9992,17))</f>
        <v/>
      </c>
      <c r="R15" s="18" t="str">
        <f>IF($A15="","",VLOOKUP($A15,'MG Universe'!$A$2:$R$9992,18))</f>
        <v/>
      </c>
    </row>
    <row r="16" spans="1:18" x14ac:dyDescent="0.55000000000000004">
      <c r="A16" s="84"/>
      <c r="B16" s="15" t="str">
        <f>IF($A16="","",VLOOKUP($A16,'MG Universe'!$A$2:$R$9992,2))</f>
        <v/>
      </c>
      <c r="C16" s="15" t="str">
        <f>IF($A16="","",VLOOKUP($A16,'MG Universe'!$A$2:$R$9992,3))</f>
        <v/>
      </c>
      <c r="D16" s="15" t="str">
        <f>IF($A16="","",VLOOKUP($A16,'MG Universe'!$A$2:$R$9992,4))</f>
        <v/>
      </c>
      <c r="E16" s="15" t="str">
        <f>IF($A16="","",VLOOKUP($A16,'MG Universe'!$A$2:$R$9992,5))</f>
        <v/>
      </c>
      <c r="F16" s="16" t="str">
        <f>IF($A16="","",VLOOKUP($A16,'MG Universe'!$A$2:$R$9992,6))</f>
        <v/>
      </c>
      <c r="G16" s="85" t="str">
        <f>IF($A16="","",VLOOKUP($A16,'MG Universe'!$A$2:$R$9992,7))</f>
        <v/>
      </c>
      <c r="H16" s="18" t="str">
        <f>IF($A16="","",VLOOKUP($A16,'MG Universe'!$A$2:$R$9992,8))</f>
        <v/>
      </c>
      <c r="I16" s="18" t="str">
        <f>IF($A16="","",VLOOKUP($A16,'MG Universe'!$A$2:$R$9992,9))</f>
        <v/>
      </c>
      <c r="J16" s="19" t="str">
        <f>IF($A16="","",VLOOKUP($A16,'MG Universe'!$A$2:$R$9992,10))</f>
        <v/>
      </c>
      <c r="K16" s="86" t="str">
        <f>IF($A16="","",VLOOKUP($A16,'MG Universe'!$A$2:$R$9992,11))</f>
        <v/>
      </c>
      <c r="L16" s="110" t="str">
        <f>IF($A16="","",VLOOKUP($A16,'MG Universe'!$A$2:$R$9992,12))</f>
        <v/>
      </c>
      <c r="M16" s="15" t="str">
        <f>IF($A16="","",VLOOKUP($A16,'MG Universe'!$A$2:$R$9992,13))</f>
        <v/>
      </c>
      <c r="N16" s="88" t="str">
        <f>IF($A16="","",VLOOKUP($A16,'MG Universe'!$A$2:$R$9992,14))</f>
        <v/>
      </c>
      <c r="O16" s="18" t="str">
        <f>IF($A16="","",VLOOKUP($A16,'MG Universe'!$A$2:$R$9992,15))</f>
        <v/>
      </c>
      <c r="P16" s="19" t="str">
        <f>IF($A16="","",VLOOKUP($A16,'MG Universe'!$A$2:$R$9992,16))</f>
        <v/>
      </c>
      <c r="Q16" s="89" t="str">
        <f>IF($A16="","",VLOOKUP($A16,'MG Universe'!$A$2:$R$9992,17))</f>
        <v/>
      </c>
      <c r="R16" s="18" t="str">
        <f>IF($A16="","",VLOOKUP($A16,'MG Universe'!$A$2:$R$9992,18))</f>
        <v/>
      </c>
    </row>
    <row r="17" spans="1:18" x14ac:dyDescent="0.55000000000000004">
      <c r="A17" s="84"/>
      <c r="B17" s="15" t="str">
        <f>IF($A17="","",VLOOKUP($A17,'MG Universe'!$A$2:$R$9992,2))</f>
        <v/>
      </c>
      <c r="C17" s="15" t="str">
        <f>IF($A17="","",VLOOKUP($A17,'MG Universe'!$A$2:$R$9992,3))</f>
        <v/>
      </c>
      <c r="D17" s="15" t="str">
        <f>IF($A17="","",VLOOKUP($A17,'MG Universe'!$A$2:$R$9992,4))</f>
        <v/>
      </c>
      <c r="E17" s="15" t="str">
        <f>IF($A17="","",VLOOKUP($A17,'MG Universe'!$A$2:$R$9992,5))</f>
        <v/>
      </c>
      <c r="F17" s="16" t="str">
        <f>IF($A17="","",VLOOKUP($A17,'MG Universe'!$A$2:$R$9992,6))</f>
        <v/>
      </c>
      <c r="G17" s="85" t="str">
        <f>IF($A17="","",VLOOKUP($A17,'MG Universe'!$A$2:$R$9992,7))</f>
        <v/>
      </c>
      <c r="H17" s="18" t="str">
        <f>IF($A17="","",VLOOKUP($A17,'MG Universe'!$A$2:$R$9992,8))</f>
        <v/>
      </c>
      <c r="I17" s="18" t="str">
        <f>IF($A17="","",VLOOKUP($A17,'MG Universe'!$A$2:$R$9992,9))</f>
        <v/>
      </c>
      <c r="J17" s="19" t="str">
        <f>IF($A17="","",VLOOKUP($A17,'MG Universe'!$A$2:$R$9992,10))</f>
        <v/>
      </c>
      <c r="K17" s="86" t="str">
        <f>IF($A17="","",VLOOKUP($A17,'MG Universe'!$A$2:$R$9992,11))</f>
        <v/>
      </c>
      <c r="L17" s="110" t="str">
        <f>IF($A17="","",VLOOKUP($A17,'MG Universe'!$A$2:$R$9992,12))</f>
        <v/>
      </c>
      <c r="M17" s="15" t="str">
        <f>IF($A17="","",VLOOKUP($A17,'MG Universe'!$A$2:$R$9992,13))</f>
        <v/>
      </c>
      <c r="N17" s="88" t="str">
        <f>IF($A17="","",VLOOKUP($A17,'MG Universe'!$A$2:$R$9992,14))</f>
        <v/>
      </c>
      <c r="O17" s="18" t="str">
        <f>IF($A17="","",VLOOKUP($A17,'MG Universe'!$A$2:$R$9992,15))</f>
        <v/>
      </c>
      <c r="P17" s="19" t="str">
        <f>IF($A17="","",VLOOKUP($A17,'MG Universe'!$A$2:$R$9992,16))</f>
        <v/>
      </c>
      <c r="Q17" s="89" t="str">
        <f>IF($A17="","",VLOOKUP($A17,'MG Universe'!$A$2:$R$9992,17))</f>
        <v/>
      </c>
      <c r="R17" s="18" t="str">
        <f>IF($A17="","",VLOOKUP($A17,'MG Universe'!$A$2:$R$9992,18))</f>
        <v/>
      </c>
    </row>
    <row r="18" spans="1:18" x14ac:dyDescent="0.55000000000000004">
      <c r="A18" s="84"/>
      <c r="B18" s="15" t="str">
        <f>IF($A18="","",VLOOKUP($A18,'MG Universe'!$A$2:$R$9992,2))</f>
        <v/>
      </c>
      <c r="C18" s="15" t="str">
        <f>IF($A18="","",VLOOKUP($A18,'MG Universe'!$A$2:$R$9992,3))</f>
        <v/>
      </c>
      <c r="D18" s="15" t="str">
        <f>IF($A18="","",VLOOKUP($A18,'MG Universe'!$A$2:$R$9992,4))</f>
        <v/>
      </c>
      <c r="E18" s="15" t="str">
        <f>IF($A18="","",VLOOKUP($A18,'MG Universe'!$A$2:$R$9992,5))</f>
        <v/>
      </c>
      <c r="F18" s="16" t="str">
        <f>IF($A18="","",VLOOKUP($A18,'MG Universe'!$A$2:$R$9992,6))</f>
        <v/>
      </c>
      <c r="G18" s="85" t="str">
        <f>IF($A18="","",VLOOKUP($A18,'MG Universe'!$A$2:$R$9992,7))</f>
        <v/>
      </c>
      <c r="H18" s="18" t="str">
        <f>IF($A18="","",VLOOKUP($A18,'MG Universe'!$A$2:$R$9992,8))</f>
        <v/>
      </c>
      <c r="I18" s="18" t="str">
        <f>IF($A18="","",VLOOKUP($A18,'MG Universe'!$A$2:$R$9992,9))</f>
        <v/>
      </c>
      <c r="J18" s="19" t="str">
        <f>IF($A18="","",VLOOKUP($A18,'MG Universe'!$A$2:$R$9992,10))</f>
        <v/>
      </c>
      <c r="K18" s="86" t="str">
        <f>IF($A18="","",VLOOKUP($A18,'MG Universe'!$A$2:$R$9992,11))</f>
        <v/>
      </c>
      <c r="L18" s="110" t="str">
        <f>IF($A18="","",VLOOKUP($A18,'MG Universe'!$A$2:$R$9992,12))</f>
        <v/>
      </c>
      <c r="M18" s="15" t="str">
        <f>IF($A18="","",VLOOKUP($A18,'MG Universe'!$A$2:$R$9992,13))</f>
        <v/>
      </c>
      <c r="N18" s="88" t="str">
        <f>IF($A18="","",VLOOKUP($A18,'MG Universe'!$A$2:$R$9992,14))</f>
        <v/>
      </c>
      <c r="O18" s="18" t="str">
        <f>IF($A18="","",VLOOKUP($A18,'MG Universe'!$A$2:$R$9992,15))</f>
        <v/>
      </c>
      <c r="P18" s="19" t="str">
        <f>IF($A18="","",VLOOKUP($A18,'MG Universe'!$A$2:$R$9992,16))</f>
        <v/>
      </c>
      <c r="Q18" s="89" t="str">
        <f>IF($A18="","",VLOOKUP($A18,'MG Universe'!$A$2:$R$9992,17))</f>
        <v/>
      </c>
      <c r="R18" s="18" t="str">
        <f>IF($A18="","",VLOOKUP($A18,'MG Universe'!$A$2:$R$9992,18))</f>
        <v/>
      </c>
    </row>
    <row r="19" spans="1:18" x14ac:dyDescent="0.55000000000000004">
      <c r="A19" s="84"/>
      <c r="B19" s="15" t="str">
        <f>IF($A19="","",VLOOKUP($A19,'MG Universe'!$A$2:$R$9992,2))</f>
        <v/>
      </c>
      <c r="C19" s="15" t="str">
        <f>IF($A19="","",VLOOKUP($A19,'MG Universe'!$A$2:$R$9992,3))</f>
        <v/>
      </c>
      <c r="D19" s="15" t="str">
        <f>IF($A19="","",VLOOKUP($A19,'MG Universe'!$A$2:$R$9992,4))</f>
        <v/>
      </c>
      <c r="E19" s="15" t="str">
        <f>IF($A19="","",VLOOKUP($A19,'MG Universe'!$A$2:$R$9992,5))</f>
        <v/>
      </c>
      <c r="F19" s="16" t="str">
        <f>IF($A19="","",VLOOKUP($A19,'MG Universe'!$A$2:$R$9992,6))</f>
        <v/>
      </c>
      <c r="G19" s="85" t="str">
        <f>IF($A19="","",VLOOKUP($A19,'MG Universe'!$A$2:$R$9992,7))</f>
        <v/>
      </c>
      <c r="H19" s="18" t="str">
        <f>IF($A19="","",VLOOKUP($A19,'MG Universe'!$A$2:$R$9992,8))</f>
        <v/>
      </c>
      <c r="I19" s="18" t="str">
        <f>IF($A19="","",VLOOKUP($A19,'MG Universe'!$A$2:$R$9992,9))</f>
        <v/>
      </c>
      <c r="J19" s="19" t="str">
        <f>IF($A19="","",VLOOKUP($A19,'MG Universe'!$A$2:$R$9992,10))</f>
        <v/>
      </c>
      <c r="K19" s="86" t="str">
        <f>IF($A19="","",VLOOKUP($A19,'MG Universe'!$A$2:$R$9992,11))</f>
        <v/>
      </c>
      <c r="L19" s="110" t="str">
        <f>IF($A19="","",VLOOKUP($A19,'MG Universe'!$A$2:$R$9992,12))</f>
        <v/>
      </c>
      <c r="M19" s="15" t="str">
        <f>IF($A19="","",VLOOKUP($A19,'MG Universe'!$A$2:$R$9992,13))</f>
        <v/>
      </c>
      <c r="N19" s="88" t="str">
        <f>IF($A19="","",VLOOKUP($A19,'MG Universe'!$A$2:$R$9992,14))</f>
        <v/>
      </c>
      <c r="O19" s="18" t="str">
        <f>IF($A19="","",VLOOKUP($A19,'MG Universe'!$A$2:$R$9992,15))</f>
        <v/>
      </c>
      <c r="P19" s="19" t="str">
        <f>IF($A19="","",VLOOKUP($A19,'MG Universe'!$A$2:$R$9992,16))</f>
        <v/>
      </c>
      <c r="Q19" s="89" t="str">
        <f>IF($A19="","",VLOOKUP($A19,'MG Universe'!$A$2:$R$9992,17))</f>
        <v/>
      </c>
      <c r="R19" s="18" t="str">
        <f>IF($A19="","",VLOOKUP($A19,'MG Universe'!$A$2:$R$9992,18))</f>
        <v/>
      </c>
    </row>
    <row r="20" spans="1:18" x14ac:dyDescent="0.55000000000000004">
      <c r="A20" s="84"/>
      <c r="B20" s="15" t="str">
        <f>IF($A20="","",VLOOKUP($A20,'MG Universe'!$A$2:$R$9992,2))</f>
        <v/>
      </c>
      <c r="C20" s="15" t="str">
        <f>IF($A20="","",VLOOKUP($A20,'MG Universe'!$A$2:$R$9992,3))</f>
        <v/>
      </c>
      <c r="D20" s="15" t="str">
        <f>IF($A20="","",VLOOKUP($A20,'MG Universe'!$A$2:$R$9992,4))</f>
        <v/>
      </c>
      <c r="E20" s="15" t="str">
        <f>IF($A20="","",VLOOKUP($A20,'MG Universe'!$A$2:$R$9992,5))</f>
        <v/>
      </c>
      <c r="F20" s="16" t="str">
        <f>IF($A20="","",VLOOKUP($A20,'MG Universe'!$A$2:$R$9992,6))</f>
        <v/>
      </c>
      <c r="G20" s="85" t="str">
        <f>IF($A20="","",VLOOKUP($A20,'MG Universe'!$A$2:$R$9992,7))</f>
        <v/>
      </c>
      <c r="H20" s="18" t="str">
        <f>IF($A20="","",VLOOKUP($A20,'MG Universe'!$A$2:$R$9992,8))</f>
        <v/>
      </c>
      <c r="I20" s="18" t="str">
        <f>IF($A20="","",VLOOKUP($A20,'MG Universe'!$A$2:$R$9992,9))</f>
        <v/>
      </c>
      <c r="J20" s="19" t="str">
        <f>IF($A20="","",VLOOKUP($A20,'MG Universe'!$A$2:$R$9992,10))</f>
        <v/>
      </c>
      <c r="K20" s="86" t="str">
        <f>IF($A20="","",VLOOKUP($A20,'MG Universe'!$A$2:$R$9992,11))</f>
        <v/>
      </c>
      <c r="L20" s="110" t="str">
        <f>IF($A20="","",VLOOKUP($A20,'MG Universe'!$A$2:$R$9992,12))</f>
        <v/>
      </c>
      <c r="M20" s="15" t="str">
        <f>IF($A20="","",VLOOKUP($A20,'MG Universe'!$A$2:$R$9992,13))</f>
        <v/>
      </c>
      <c r="N20" s="88" t="str">
        <f>IF($A20="","",VLOOKUP($A20,'MG Universe'!$A$2:$R$9992,14))</f>
        <v/>
      </c>
      <c r="O20" s="18" t="str">
        <f>IF($A20="","",VLOOKUP($A20,'MG Universe'!$A$2:$R$9992,15))</f>
        <v/>
      </c>
      <c r="P20" s="19" t="str">
        <f>IF($A20="","",VLOOKUP($A20,'MG Universe'!$A$2:$R$9992,16))</f>
        <v/>
      </c>
      <c r="Q20" s="89" t="str">
        <f>IF($A20="","",VLOOKUP($A20,'MG Universe'!$A$2:$R$9992,17))</f>
        <v/>
      </c>
      <c r="R20" s="18" t="str">
        <f>IF($A20="","",VLOOKUP($A20,'MG Universe'!$A$2:$R$9992,18))</f>
        <v/>
      </c>
    </row>
    <row r="21" spans="1:18" x14ac:dyDescent="0.55000000000000004">
      <c r="A21" s="84"/>
      <c r="B21" s="15" t="str">
        <f>IF($A21="","",VLOOKUP($A21,'MG Universe'!$A$2:$R$9992,2))</f>
        <v/>
      </c>
      <c r="C21" s="15" t="str">
        <f>IF($A21="","",VLOOKUP($A21,'MG Universe'!$A$2:$R$9992,3))</f>
        <v/>
      </c>
      <c r="D21" s="15" t="str">
        <f>IF($A21="","",VLOOKUP($A21,'MG Universe'!$A$2:$R$9992,4))</f>
        <v/>
      </c>
      <c r="E21" s="15" t="str">
        <f>IF($A21="","",VLOOKUP($A21,'MG Universe'!$A$2:$R$9992,5))</f>
        <v/>
      </c>
      <c r="F21" s="16" t="str">
        <f>IF($A21="","",VLOOKUP($A21,'MG Universe'!$A$2:$R$9992,6))</f>
        <v/>
      </c>
      <c r="G21" s="85" t="str">
        <f>IF($A21="","",VLOOKUP($A21,'MG Universe'!$A$2:$R$9992,7))</f>
        <v/>
      </c>
      <c r="H21" s="18" t="str">
        <f>IF($A21="","",VLOOKUP($A21,'MG Universe'!$A$2:$R$9992,8))</f>
        <v/>
      </c>
      <c r="I21" s="18" t="str">
        <f>IF($A21="","",VLOOKUP($A21,'MG Universe'!$A$2:$R$9992,9))</f>
        <v/>
      </c>
      <c r="J21" s="19" t="str">
        <f>IF($A21="","",VLOOKUP($A21,'MG Universe'!$A$2:$R$9992,10))</f>
        <v/>
      </c>
      <c r="K21" s="86" t="str">
        <f>IF($A21="","",VLOOKUP($A21,'MG Universe'!$A$2:$R$9992,11))</f>
        <v/>
      </c>
      <c r="L21" s="110" t="str">
        <f>IF($A21="","",VLOOKUP($A21,'MG Universe'!$A$2:$R$9992,12))</f>
        <v/>
      </c>
      <c r="M21" s="15" t="str">
        <f>IF($A21="","",VLOOKUP($A21,'MG Universe'!$A$2:$R$9992,13))</f>
        <v/>
      </c>
      <c r="N21" s="88" t="str">
        <f>IF($A21="","",VLOOKUP($A21,'MG Universe'!$A$2:$R$9992,14))</f>
        <v/>
      </c>
      <c r="O21" s="18" t="str">
        <f>IF($A21="","",VLOOKUP($A21,'MG Universe'!$A$2:$R$9992,15))</f>
        <v/>
      </c>
      <c r="P21" s="19" t="str">
        <f>IF($A21="","",VLOOKUP($A21,'MG Universe'!$A$2:$R$9992,16))</f>
        <v/>
      </c>
      <c r="Q21" s="89" t="str">
        <f>IF($A21="","",VLOOKUP($A21,'MG Universe'!$A$2:$R$9992,17))</f>
        <v/>
      </c>
      <c r="R21" s="18" t="str">
        <f>IF($A21="","",VLOOKUP($A21,'MG Universe'!$A$2:$R$9992,18))</f>
        <v/>
      </c>
    </row>
    <row r="22" spans="1:18" x14ac:dyDescent="0.55000000000000004">
      <c r="A22" s="84"/>
      <c r="B22" s="15" t="str">
        <f>IF($A22="","",VLOOKUP($A22,'MG Universe'!$A$2:$R$9992,2))</f>
        <v/>
      </c>
      <c r="C22" s="15" t="str">
        <f>IF($A22="","",VLOOKUP($A22,'MG Universe'!$A$2:$R$9992,3))</f>
        <v/>
      </c>
      <c r="D22" s="15" t="str">
        <f>IF($A22="","",VLOOKUP($A22,'MG Universe'!$A$2:$R$9992,4))</f>
        <v/>
      </c>
      <c r="E22" s="15" t="str">
        <f>IF($A22="","",VLOOKUP($A22,'MG Universe'!$A$2:$R$9992,5))</f>
        <v/>
      </c>
      <c r="F22" s="16" t="str">
        <f>IF($A22="","",VLOOKUP($A22,'MG Universe'!$A$2:$R$9992,6))</f>
        <v/>
      </c>
      <c r="G22" s="85" t="str">
        <f>IF($A22="","",VLOOKUP($A22,'MG Universe'!$A$2:$R$9992,7))</f>
        <v/>
      </c>
      <c r="H22" s="18" t="str">
        <f>IF($A22="","",VLOOKUP($A22,'MG Universe'!$A$2:$R$9992,8))</f>
        <v/>
      </c>
      <c r="I22" s="18" t="str">
        <f>IF($A22="","",VLOOKUP($A22,'MG Universe'!$A$2:$R$9992,9))</f>
        <v/>
      </c>
      <c r="J22" s="19" t="str">
        <f>IF($A22="","",VLOOKUP($A22,'MG Universe'!$A$2:$R$9992,10))</f>
        <v/>
      </c>
      <c r="K22" s="86" t="str">
        <f>IF($A22="","",VLOOKUP($A22,'MG Universe'!$A$2:$R$9992,11))</f>
        <v/>
      </c>
      <c r="L22" s="110" t="str">
        <f>IF($A22="","",VLOOKUP($A22,'MG Universe'!$A$2:$R$9992,12))</f>
        <v/>
      </c>
      <c r="M22" s="15" t="str">
        <f>IF($A22="","",VLOOKUP($A22,'MG Universe'!$A$2:$R$9992,13))</f>
        <v/>
      </c>
      <c r="N22" s="88" t="str">
        <f>IF($A22="","",VLOOKUP($A22,'MG Universe'!$A$2:$R$9992,14))</f>
        <v/>
      </c>
      <c r="O22" s="18" t="str">
        <f>IF($A22="","",VLOOKUP($A22,'MG Universe'!$A$2:$R$9992,15))</f>
        <v/>
      </c>
      <c r="P22" s="19" t="str">
        <f>IF($A22="","",VLOOKUP($A22,'MG Universe'!$A$2:$R$9992,16))</f>
        <v/>
      </c>
      <c r="Q22" s="89" t="str">
        <f>IF($A22="","",VLOOKUP($A22,'MG Universe'!$A$2:$R$9992,17))</f>
        <v/>
      </c>
      <c r="R22" s="18" t="str">
        <f>IF($A22="","",VLOOKUP($A22,'MG Universe'!$A$2:$R$9992,18))</f>
        <v/>
      </c>
    </row>
    <row r="23" spans="1:18" x14ac:dyDescent="0.55000000000000004">
      <c r="A23" s="84"/>
      <c r="B23" s="15" t="str">
        <f>IF($A23="","",VLOOKUP($A23,'MG Universe'!$A$2:$R$9992,2))</f>
        <v/>
      </c>
      <c r="C23" s="15" t="str">
        <f>IF($A23="","",VLOOKUP($A23,'MG Universe'!$A$2:$R$9992,3))</f>
        <v/>
      </c>
      <c r="D23" s="15" t="str">
        <f>IF($A23="","",VLOOKUP($A23,'MG Universe'!$A$2:$R$9992,4))</f>
        <v/>
      </c>
      <c r="E23" s="15" t="str">
        <f>IF($A23="","",VLOOKUP($A23,'MG Universe'!$A$2:$R$9992,5))</f>
        <v/>
      </c>
      <c r="F23" s="16" t="str">
        <f>IF($A23="","",VLOOKUP($A23,'MG Universe'!$A$2:$R$9992,6))</f>
        <v/>
      </c>
      <c r="G23" s="85" t="str">
        <f>IF($A23="","",VLOOKUP($A23,'MG Universe'!$A$2:$R$9992,7))</f>
        <v/>
      </c>
      <c r="H23" s="18" t="str">
        <f>IF($A23="","",VLOOKUP($A23,'MG Universe'!$A$2:$R$9992,8))</f>
        <v/>
      </c>
      <c r="I23" s="18" t="str">
        <f>IF($A23="","",VLOOKUP($A23,'MG Universe'!$A$2:$R$9992,9))</f>
        <v/>
      </c>
      <c r="J23" s="19" t="str">
        <f>IF($A23="","",VLOOKUP($A23,'MG Universe'!$A$2:$R$9992,10))</f>
        <v/>
      </c>
      <c r="K23" s="86" t="str">
        <f>IF($A23="","",VLOOKUP($A23,'MG Universe'!$A$2:$R$9992,11))</f>
        <v/>
      </c>
      <c r="L23" s="110" t="str">
        <f>IF($A23="","",VLOOKUP($A23,'MG Universe'!$A$2:$R$9992,12))</f>
        <v/>
      </c>
      <c r="M23" s="15" t="str">
        <f>IF($A23="","",VLOOKUP($A23,'MG Universe'!$A$2:$R$9992,13))</f>
        <v/>
      </c>
      <c r="N23" s="88" t="str">
        <f>IF($A23="","",VLOOKUP($A23,'MG Universe'!$A$2:$R$9992,14))</f>
        <v/>
      </c>
      <c r="O23" s="18" t="str">
        <f>IF($A23="","",VLOOKUP($A23,'MG Universe'!$A$2:$R$9992,15))</f>
        <v/>
      </c>
      <c r="P23" s="19" t="str">
        <f>IF($A23="","",VLOOKUP($A23,'MG Universe'!$A$2:$R$9992,16))</f>
        <v/>
      </c>
      <c r="Q23" s="89" t="str">
        <f>IF($A23="","",VLOOKUP($A23,'MG Universe'!$A$2:$R$9992,17))</f>
        <v/>
      </c>
      <c r="R23" s="18" t="str">
        <f>IF($A23="","",VLOOKUP($A23,'MG Universe'!$A$2:$R$9992,18))</f>
        <v/>
      </c>
    </row>
    <row r="24" spans="1:18" x14ac:dyDescent="0.55000000000000004">
      <c r="A24" s="84"/>
      <c r="B24" s="15" t="str">
        <f>IF($A24="","",VLOOKUP($A24,'MG Universe'!$A$2:$R$9992,2))</f>
        <v/>
      </c>
      <c r="C24" s="15" t="str">
        <f>IF($A24="","",VLOOKUP($A24,'MG Universe'!$A$2:$R$9992,3))</f>
        <v/>
      </c>
      <c r="D24" s="15" t="str">
        <f>IF($A24="","",VLOOKUP($A24,'MG Universe'!$A$2:$R$9992,4))</f>
        <v/>
      </c>
      <c r="E24" s="15" t="str">
        <f>IF($A24="","",VLOOKUP($A24,'MG Universe'!$A$2:$R$9992,5))</f>
        <v/>
      </c>
      <c r="F24" s="16" t="str">
        <f>IF($A24="","",VLOOKUP($A24,'MG Universe'!$A$2:$R$9992,6))</f>
        <v/>
      </c>
      <c r="G24" s="85" t="str">
        <f>IF($A24="","",VLOOKUP($A24,'MG Universe'!$A$2:$R$9992,7))</f>
        <v/>
      </c>
      <c r="H24" s="18" t="str">
        <f>IF($A24="","",VLOOKUP($A24,'MG Universe'!$A$2:$R$9992,8))</f>
        <v/>
      </c>
      <c r="I24" s="18" t="str">
        <f>IF($A24="","",VLOOKUP($A24,'MG Universe'!$A$2:$R$9992,9))</f>
        <v/>
      </c>
      <c r="J24" s="19" t="str">
        <f>IF($A24="","",VLOOKUP($A24,'MG Universe'!$A$2:$R$9992,10))</f>
        <v/>
      </c>
      <c r="K24" s="86" t="str">
        <f>IF($A24="","",VLOOKUP($A24,'MG Universe'!$A$2:$R$9992,11))</f>
        <v/>
      </c>
      <c r="L24" s="110" t="str">
        <f>IF($A24="","",VLOOKUP($A24,'MG Universe'!$A$2:$R$9992,12))</f>
        <v/>
      </c>
      <c r="M24" s="15" t="str">
        <f>IF($A24="","",VLOOKUP($A24,'MG Universe'!$A$2:$R$9992,13))</f>
        <v/>
      </c>
      <c r="N24" s="88" t="str">
        <f>IF($A24="","",VLOOKUP($A24,'MG Universe'!$A$2:$R$9992,14))</f>
        <v/>
      </c>
      <c r="O24" s="18" t="str">
        <f>IF($A24="","",VLOOKUP($A24,'MG Universe'!$A$2:$R$9992,15))</f>
        <v/>
      </c>
      <c r="P24" s="19" t="str">
        <f>IF($A24="","",VLOOKUP($A24,'MG Universe'!$A$2:$R$9992,16))</f>
        <v/>
      </c>
      <c r="Q24" s="89" t="str">
        <f>IF($A24="","",VLOOKUP($A24,'MG Universe'!$A$2:$R$9992,17))</f>
        <v/>
      </c>
      <c r="R24" s="18" t="str">
        <f>IF($A24="","",VLOOKUP($A24,'MG Universe'!$A$2:$R$9992,18))</f>
        <v/>
      </c>
    </row>
    <row r="25" spans="1:18" x14ac:dyDescent="0.55000000000000004">
      <c r="A25" s="84"/>
      <c r="B25" s="15" t="str">
        <f>IF($A25="","",VLOOKUP($A25,'MG Universe'!$A$2:$R$9992,2))</f>
        <v/>
      </c>
      <c r="C25" s="15" t="str">
        <f>IF($A25="","",VLOOKUP($A25,'MG Universe'!$A$2:$R$9992,3))</f>
        <v/>
      </c>
      <c r="D25" s="15" t="str">
        <f>IF($A25="","",VLOOKUP($A25,'MG Universe'!$A$2:$R$9992,4))</f>
        <v/>
      </c>
      <c r="E25" s="15" t="str">
        <f>IF($A25="","",VLOOKUP($A25,'MG Universe'!$A$2:$R$9992,5))</f>
        <v/>
      </c>
      <c r="F25" s="16" t="str">
        <f>IF($A25="","",VLOOKUP($A25,'MG Universe'!$A$2:$R$9992,6))</f>
        <v/>
      </c>
      <c r="G25" s="85" t="str">
        <f>IF($A25="","",VLOOKUP($A25,'MG Universe'!$A$2:$R$9992,7))</f>
        <v/>
      </c>
      <c r="H25" s="18" t="str">
        <f>IF($A25="","",VLOOKUP($A25,'MG Universe'!$A$2:$R$9992,8))</f>
        <v/>
      </c>
      <c r="I25" s="18" t="str">
        <f>IF($A25="","",VLOOKUP($A25,'MG Universe'!$A$2:$R$9992,9))</f>
        <v/>
      </c>
      <c r="J25" s="19" t="str">
        <f>IF($A25="","",VLOOKUP($A25,'MG Universe'!$A$2:$R$9992,10))</f>
        <v/>
      </c>
      <c r="K25" s="86" t="str">
        <f>IF($A25="","",VLOOKUP($A25,'MG Universe'!$A$2:$R$9992,11))</f>
        <v/>
      </c>
      <c r="L25" s="110" t="str">
        <f>IF($A25="","",VLOOKUP($A25,'MG Universe'!$A$2:$R$9992,12))</f>
        <v/>
      </c>
      <c r="M25" s="15" t="str">
        <f>IF($A25="","",VLOOKUP($A25,'MG Universe'!$A$2:$R$9992,13))</f>
        <v/>
      </c>
      <c r="N25" s="88" t="str">
        <f>IF($A25="","",VLOOKUP($A25,'MG Universe'!$A$2:$R$9992,14))</f>
        <v/>
      </c>
      <c r="O25" s="18" t="str">
        <f>IF($A25="","",VLOOKUP($A25,'MG Universe'!$A$2:$R$9992,15))</f>
        <v/>
      </c>
      <c r="P25" s="19" t="str">
        <f>IF($A25="","",VLOOKUP($A25,'MG Universe'!$A$2:$R$9992,16))</f>
        <v/>
      </c>
      <c r="Q25" s="89" t="str">
        <f>IF($A25="","",VLOOKUP($A25,'MG Universe'!$A$2:$R$9992,17))</f>
        <v/>
      </c>
      <c r="R25" s="18" t="str">
        <f>IF($A25="","",VLOOKUP($A25,'MG Universe'!$A$2:$R$9992,18))</f>
        <v/>
      </c>
    </row>
    <row r="26" spans="1:18" x14ac:dyDescent="0.55000000000000004">
      <c r="A26" s="84"/>
      <c r="B26" s="15" t="str">
        <f>IF($A26="","",VLOOKUP($A26,'MG Universe'!$A$2:$R$9992,2))</f>
        <v/>
      </c>
      <c r="C26" s="15" t="str">
        <f>IF($A26="","",VLOOKUP($A26,'MG Universe'!$A$2:$R$9992,3))</f>
        <v/>
      </c>
      <c r="D26" s="15" t="str">
        <f>IF($A26="","",VLOOKUP($A26,'MG Universe'!$A$2:$R$9992,4))</f>
        <v/>
      </c>
      <c r="E26" s="15" t="str">
        <f>IF($A26="","",VLOOKUP($A26,'MG Universe'!$A$2:$R$9992,5))</f>
        <v/>
      </c>
      <c r="F26" s="16" t="str">
        <f>IF($A26="","",VLOOKUP($A26,'MG Universe'!$A$2:$R$9992,6))</f>
        <v/>
      </c>
      <c r="G26" s="85" t="str">
        <f>IF($A26="","",VLOOKUP($A26,'MG Universe'!$A$2:$R$9992,7))</f>
        <v/>
      </c>
      <c r="H26" s="18" t="str">
        <f>IF($A26="","",VLOOKUP($A26,'MG Universe'!$A$2:$R$9992,8))</f>
        <v/>
      </c>
      <c r="I26" s="18" t="str">
        <f>IF($A26="","",VLOOKUP($A26,'MG Universe'!$A$2:$R$9992,9))</f>
        <v/>
      </c>
      <c r="J26" s="19" t="str">
        <f>IF($A26="","",VLOOKUP($A26,'MG Universe'!$A$2:$R$9992,10))</f>
        <v/>
      </c>
      <c r="K26" s="86" t="str">
        <f>IF($A26="","",VLOOKUP($A26,'MG Universe'!$A$2:$R$9992,11))</f>
        <v/>
      </c>
      <c r="L26" s="110" t="str">
        <f>IF($A26="","",VLOOKUP($A26,'MG Universe'!$A$2:$R$9992,12))</f>
        <v/>
      </c>
      <c r="M26" s="15" t="str">
        <f>IF($A26="","",VLOOKUP($A26,'MG Universe'!$A$2:$R$9992,13))</f>
        <v/>
      </c>
      <c r="N26" s="88" t="str">
        <f>IF($A26="","",VLOOKUP($A26,'MG Universe'!$A$2:$R$9992,14))</f>
        <v/>
      </c>
      <c r="O26" s="18" t="str">
        <f>IF($A26="","",VLOOKUP($A26,'MG Universe'!$A$2:$R$9992,15))</f>
        <v/>
      </c>
      <c r="P26" s="19" t="str">
        <f>IF($A26="","",VLOOKUP($A26,'MG Universe'!$A$2:$R$9992,16))</f>
        <v/>
      </c>
      <c r="Q26" s="89" t="str">
        <f>IF($A26="","",VLOOKUP($A26,'MG Universe'!$A$2:$R$9992,17))</f>
        <v/>
      </c>
      <c r="R26" s="18" t="str">
        <f>IF($A26="","",VLOOKUP($A26,'MG Universe'!$A$2:$R$9992,18))</f>
        <v/>
      </c>
    </row>
    <row r="27" spans="1:18" x14ac:dyDescent="0.55000000000000004">
      <c r="A27" s="84"/>
      <c r="B27" s="15" t="str">
        <f>IF($A27="","",VLOOKUP($A27,'MG Universe'!$A$2:$R$9992,2))</f>
        <v/>
      </c>
      <c r="C27" s="15" t="str">
        <f>IF($A27="","",VLOOKUP($A27,'MG Universe'!$A$2:$R$9992,3))</f>
        <v/>
      </c>
      <c r="D27" s="15" t="str">
        <f>IF($A27="","",VLOOKUP($A27,'MG Universe'!$A$2:$R$9992,4))</f>
        <v/>
      </c>
      <c r="E27" s="15" t="str">
        <f>IF($A27="","",VLOOKUP($A27,'MG Universe'!$A$2:$R$9992,5))</f>
        <v/>
      </c>
      <c r="F27" s="16" t="str">
        <f>IF($A27="","",VLOOKUP($A27,'MG Universe'!$A$2:$R$9992,6))</f>
        <v/>
      </c>
      <c r="G27" s="85" t="str">
        <f>IF($A27="","",VLOOKUP($A27,'MG Universe'!$A$2:$R$9992,7))</f>
        <v/>
      </c>
      <c r="H27" s="18" t="str">
        <f>IF($A27="","",VLOOKUP($A27,'MG Universe'!$A$2:$R$9992,8))</f>
        <v/>
      </c>
      <c r="I27" s="18" t="str">
        <f>IF($A27="","",VLOOKUP($A27,'MG Universe'!$A$2:$R$9992,9))</f>
        <v/>
      </c>
      <c r="J27" s="19" t="str">
        <f>IF($A27="","",VLOOKUP($A27,'MG Universe'!$A$2:$R$9992,10))</f>
        <v/>
      </c>
      <c r="K27" s="86" t="str">
        <f>IF($A27="","",VLOOKUP($A27,'MG Universe'!$A$2:$R$9992,11))</f>
        <v/>
      </c>
      <c r="L27" s="110" t="str">
        <f>IF($A27="","",VLOOKUP($A27,'MG Universe'!$A$2:$R$9992,12))</f>
        <v/>
      </c>
      <c r="M27" s="15" t="str">
        <f>IF($A27="","",VLOOKUP($A27,'MG Universe'!$A$2:$R$9992,13))</f>
        <v/>
      </c>
      <c r="N27" s="88" t="str">
        <f>IF($A27="","",VLOOKUP($A27,'MG Universe'!$A$2:$R$9992,14))</f>
        <v/>
      </c>
      <c r="O27" s="18" t="str">
        <f>IF($A27="","",VLOOKUP($A27,'MG Universe'!$A$2:$R$9992,15))</f>
        <v/>
      </c>
      <c r="P27" s="19" t="str">
        <f>IF($A27="","",VLOOKUP($A27,'MG Universe'!$A$2:$R$9992,16))</f>
        <v/>
      </c>
      <c r="Q27" s="89" t="str">
        <f>IF($A27="","",VLOOKUP($A27,'MG Universe'!$A$2:$R$9992,17))</f>
        <v/>
      </c>
      <c r="R27" s="18" t="str">
        <f>IF($A27="","",VLOOKUP($A27,'MG Universe'!$A$2:$R$9992,18))</f>
        <v/>
      </c>
    </row>
    <row r="28" spans="1:18" x14ac:dyDescent="0.55000000000000004">
      <c r="A28" s="84"/>
      <c r="B28" s="15" t="str">
        <f>IF($A28="","",VLOOKUP($A28,'MG Universe'!$A$2:$R$9992,2))</f>
        <v/>
      </c>
      <c r="C28" s="15" t="str">
        <f>IF($A28="","",VLOOKUP($A28,'MG Universe'!$A$2:$R$9992,3))</f>
        <v/>
      </c>
      <c r="D28" s="15" t="str">
        <f>IF($A28="","",VLOOKUP($A28,'MG Universe'!$A$2:$R$9992,4))</f>
        <v/>
      </c>
      <c r="E28" s="15" t="str">
        <f>IF($A28="","",VLOOKUP($A28,'MG Universe'!$A$2:$R$9992,5))</f>
        <v/>
      </c>
      <c r="F28" s="16" t="str">
        <f>IF($A28="","",VLOOKUP($A28,'MG Universe'!$A$2:$R$9992,6))</f>
        <v/>
      </c>
      <c r="G28" s="85" t="str">
        <f>IF($A28="","",VLOOKUP($A28,'MG Universe'!$A$2:$R$9992,7))</f>
        <v/>
      </c>
      <c r="H28" s="18" t="str">
        <f>IF($A28="","",VLOOKUP($A28,'MG Universe'!$A$2:$R$9992,8))</f>
        <v/>
      </c>
      <c r="I28" s="18" t="str">
        <f>IF($A28="","",VLOOKUP($A28,'MG Universe'!$A$2:$R$9992,9))</f>
        <v/>
      </c>
      <c r="J28" s="19" t="str">
        <f>IF($A28="","",VLOOKUP($A28,'MG Universe'!$A$2:$R$9992,10))</f>
        <v/>
      </c>
      <c r="K28" s="86" t="str">
        <f>IF($A28="","",VLOOKUP($A28,'MG Universe'!$A$2:$R$9992,11))</f>
        <v/>
      </c>
      <c r="L28" s="110" t="str">
        <f>IF($A28="","",VLOOKUP($A28,'MG Universe'!$A$2:$R$9992,12))</f>
        <v/>
      </c>
      <c r="M28" s="15" t="str">
        <f>IF($A28="","",VLOOKUP($A28,'MG Universe'!$A$2:$R$9992,13))</f>
        <v/>
      </c>
      <c r="N28" s="88" t="str">
        <f>IF($A28="","",VLOOKUP($A28,'MG Universe'!$A$2:$R$9992,14))</f>
        <v/>
      </c>
      <c r="O28" s="18" t="str">
        <f>IF($A28="","",VLOOKUP($A28,'MG Universe'!$A$2:$R$9992,15))</f>
        <v/>
      </c>
      <c r="P28" s="19" t="str">
        <f>IF($A28="","",VLOOKUP($A28,'MG Universe'!$A$2:$R$9992,16))</f>
        <v/>
      </c>
      <c r="Q28" s="89" t="str">
        <f>IF($A28="","",VLOOKUP($A28,'MG Universe'!$A$2:$R$9992,17))</f>
        <v/>
      </c>
      <c r="R28" s="18" t="str">
        <f>IF($A28="","",VLOOKUP($A28,'MG Universe'!$A$2:$R$9992,18))</f>
        <v/>
      </c>
    </row>
    <row r="29" spans="1:18" x14ac:dyDescent="0.55000000000000004">
      <c r="A29" s="84"/>
      <c r="B29" s="15" t="str">
        <f>IF($A29="","",VLOOKUP($A29,'MG Universe'!$A$2:$R$9992,2))</f>
        <v/>
      </c>
      <c r="C29" s="15" t="str">
        <f>IF($A29="","",VLOOKUP($A29,'MG Universe'!$A$2:$R$9992,3))</f>
        <v/>
      </c>
      <c r="D29" s="15" t="str">
        <f>IF($A29="","",VLOOKUP($A29,'MG Universe'!$A$2:$R$9992,4))</f>
        <v/>
      </c>
      <c r="E29" s="15" t="str">
        <f>IF($A29="","",VLOOKUP($A29,'MG Universe'!$A$2:$R$9992,5))</f>
        <v/>
      </c>
      <c r="F29" s="16" t="str">
        <f>IF($A29="","",VLOOKUP($A29,'MG Universe'!$A$2:$R$9992,6))</f>
        <v/>
      </c>
      <c r="G29" s="85" t="str">
        <f>IF($A29="","",VLOOKUP($A29,'MG Universe'!$A$2:$R$9992,7))</f>
        <v/>
      </c>
      <c r="H29" s="18" t="str">
        <f>IF($A29="","",VLOOKUP($A29,'MG Universe'!$A$2:$R$9992,8))</f>
        <v/>
      </c>
      <c r="I29" s="18" t="str">
        <f>IF($A29="","",VLOOKUP($A29,'MG Universe'!$A$2:$R$9992,9))</f>
        <v/>
      </c>
      <c r="J29" s="19" t="str">
        <f>IF($A29="","",VLOOKUP($A29,'MG Universe'!$A$2:$R$9992,10))</f>
        <v/>
      </c>
      <c r="K29" s="86" t="str">
        <f>IF($A29="","",VLOOKUP($A29,'MG Universe'!$A$2:$R$9992,11))</f>
        <v/>
      </c>
      <c r="L29" s="110" t="str">
        <f>IF($A29="","",VLOOKUP($A29,'MG Universe'!$A$2:$R$9992,12))</f>
        <v/>
      </c>
      <c r="M29" s="15" t="str">
        <f>IF($A29="","",VLOOKUP($A29,'MG Universe'!$A$2:$R$9992,13))</f>
        <v/>
      </c>
      <c r="N29" s="88" t="str">
        <f>IF($A29="","",VLOOKUP($A29,'MG Universe'!$A$2:$R$9992,14))</f>
        <v/>
      </c>
      <c r="O29" s="18" t="str">
        <f>IF($A29="","",VLOOKUP($A29,'MG Universe'!$A$2:$R$9992,15))</f>
        <v/>
      </c>
      <c r="P29" s="19" t="str">
        <f>IF($A29="","",VLOOKUP($A29,'MG Universe'!$A$2:$R$9992,16))</f>
        <v/>
      </c>
      <c r="Q29" s="89" t="str">
        <f>IF($A29="","",VLOOKUP($A29,'MG Universe'!$A$2:$R$9992,17))</f>
        <v/>
      </c>
      <c r="R29" s="18" t="str">
        <f>IF($A29="","",VLOOKUP($A29,'MG Universe'!$A$2:$R$9992,18))</f>
        <v/>
      </c>
    </row>
    <row r="30" spans="1:18" x14ac:dyDescent="0.55000000000000004">
      <c r="A30" s="84"/>
      <c r="B30" s="15" t="str">
        <f>IF($A30="","",VLOOKUP($A30,'MG Universe'!$A$2:$R$9992,2))</f>
        <v/>
      </c>
      <c r="C30" s="15" t="str">
        <f>IF($A30="","",VLOOKUP($A30,'MG Universe'!$A$2:$R$9992,3))</f>
        <v/>
      </c>
      <c r="D30" s="15" t="str">
        <f>IF($A30="","",VLOOKUP($A30,'MG Universe'!$A$2:$R$9992,4))</f>
        <v/>
      </c>
      <c r="E30" s="15" t="str">
        <f>IF($A30="","",VLOOKUP($A30,'MG Universe'!$A$2:$R$9992,5))</f>
        <v/>
      </c>
      <c r="F30" s="16" t="str">
        <f>IF($A30="","",VLOOKUP($A30,'MG Universe'!$A$2:$R$9992,6))</f>
        <v/>
      </c>
      <c r="G30" s="85" t="str">
        <f>IF($A30="","",VLOOKUP($A30,'MG Universe'!$A$2:$R$9992,7))</f>
        <v/>
      </c>
      <c r="H30" s="18" t="str">
        <f>IF($A30="","",VLOOKUP($A30,'MG Universe'!$A$2:$R$9992,8))</f>
        <v/>
      </c>
      <c r="I30" s="18" t="str">
        <f>IF($A30="","",VLOOKUP($A30,'MG Universe'!$A$2:$R$9992,9))</f>
        <v/>
      </c>
      <c r="J30" s="19" t="str">
        <f>IF($A30="","",VLOOKUP($A30,'MG Universe'!$A$2:$R$9992,10))</f>
        <v/>
      </c>
      <c r="K30" s="86" t="str">
        <f>IF($A30="","",VLOOKUP($A30,'MG Universe'!$A$2:$R$9992,11))</f>
        <v/>
      </c>
      <c r="L30" s="110" t="str">
        <f>IF($A30="","",VLOOKUP($A30,'MG Universe'!$A$2:$R$9992,12))</f>
        <v/>
      </c>
      <c r="M30" s="15" t="str">
        <f>IF($A30="","",VLOOKUP($A30,'MG Universe'!$A$2:$R$9992,13))</f>
        <v/>
      </c>
      <c r="N30" s="88" t="str">
        <f>IF($A30="","",VLOOKUP($A30,'MG Universe'!$A$2:$R$9992,14))</f>
        <v/>
      </c>
      <c r="O30" s="18" t="str">
        <f>IF($A30="","",VLOOKUP($A30,'MG Universe'!$A$2:$R$9992,15))</f>
        <v/>
      </c>
      <c r="P30" s="19" t="str">
        <f>IF($A30="","",VLOOKUP($A30,'MG Universe'!$A$2:$R$9992,16))</f>
        <v/>
      </c>
      <c r="Q30" s="89" t="str">
        <f>IF($A30="","",VLOOKUP($A30,'MG Universe'!$A$2:$R$9992,17))</f>
        <v/>
      </c>
      <c r="R30" s="18" t="str">
        <f>IF($A30="","",VLOOKUP($A30,'MG Universe'!$A$2:$R$9992,18))</f>
        <v/>
      </c>
    </row>
    <row r="31" spans="1:18" x14ac:dyDescent="0.55000000000000004">
      <c r="A31" s="84"/>
      <c r="B31" s="15" t="str">
        <f>IF($A31="","",VLOOKUP($A31,'MG Universe'!$A$2:$R$9992,2))</f>
        <v/>
      </c>
      <c r="C31" s="15" t="str">
        <f>IF($A31="","",VLOOKUP($A31,'MG Universe'!$A$2:$R$9992,3))</f>
        <v/>
      </c>
      <c r="D31" s="15" t="str">
        <f>IF($A31="","",VLOOKUP($A31,'MG Universe'!$A$2:$R$9992,4))</f>
        <v/>
      </c>
      <c r="E31" s="15" t="str">
        <f>IF($A31="","",VLOOKUP($A31,'MG Universe'!$A$2:$R$9992,5))</f>
        <v/>
      </c>
      <c r="F31" s="16" t="str">
        <f>IF($A31="","",VLOOKUP($A31,'MG Universe'!$A$2:$R$9992,6))</f>
        <v/>
      </c>
      <c r="G31" s="85" t="str">
        <f>IF($A31="","",VLOOKUP($A31,'MG Universe'!$A$2:$R$9992,7))</f>
        <v/>
      </c>
      <c r="H31" s="18" t="str">
        <f>IF($A31="","",VLOOKUP($A31,'MG Universe'!$A$2:$R$9992,8))</f>
        <v/>
      </c>
      <c r="I31" s="18" t="str">
        <f>IF($A31="","",VLOOKUP($A31,'MG Universe'!$A$2:$R$9992,9))</f>
        <v/>
      </c>
      <c r="J31" s="19" t="str">
        <f>IF($A31="","",VLOOKUP($A31,'MG Universe'!$A$2:$R$9992,10))</f>
        <v/>
      </c>
      <c r="K31" s="86" t="str">
        <f>IF($A31="","",VLOOKUP($A31,'MG Universe'!$A$2:$R$9992,11))</f>
        <v/>
      </c>
      <c r="L31" s="110" t="str">
        <f>IF($A31="","",VLOOKUP($A31,'MG Universe'!$A$2:$R$9992,12))</f>
        <v/>
      </c>
      <c r="M31" s="15" t="str">
        <f>IF($A31="","",VLOOKUP($A31,'MG Universe'!$A$2:$R$9992,13))</f>
        <v/>
      </c>
      <c r="N31" s="88" t="str">
        <f>IF($A31="","",VLOOKUP($A31,'MG Universe'!$A$2:$R$9992,14))</f>
        <v/>
      </c>
      <c r="O31" s="18" t="str">
        <f>IF($A31="","",VLOOKUP($A31,'MG Universe'!$A$2:$R$9992,15))</f>
        <v/>
      </c>
      <c r="P31" s="19" t="str">
        <f>IF($A31="","",VLOOKUP($A31,'MG Universe'!$A$2:$R$9992,16))</f>
        <v/>
      </c>
      <c r="Q31" s="89" t="str">
        <f>IF($A31="","",VLOOKUP($A31,'MG Universe'!$A$2:$R$9992,17))</f>
        <v/>
      </c>
      <c r="R31" s="18" t="str">
        <f>IF($A31="","",VLOOKUP($A31,'MG Universe'!$A$2:$R$9992,18))</f>
        <v/>
      </c>
    </row>
    <row r="32" spans="1:18" x14ac:dyDescent="0.55000000000000004">
      <c r="A32" s="84"/>
      <c r="B32" s="15" t="str">
        <f>IF($A32="","",VLOOKUP($A32,'MG Universe'!$A$2:$R$9992,2))</f>
        <v/>
      </c>
      <c r="C32" s="15" t="str">
        <f>IF($A32="","",VLOOKUP($A32,'MG Universe'!$A$2:$R$9992,3))</f>
        <v/>
      </c>
      <c r="D32" s="15" t="str">
        <f>IF($A32="","",VLOOKUP($A32,'MG Universe'!$A$2:$R$9992,4))</f>
        <v/>
      </c>
      <c r="E32" s="15" t="str">
        <f>IF($A32="","",VLOOKUP($A32,'MG Universe'!$A$2:$R$9992,5))</f>
        <v/>
      </c>
      <c r="F32" s="16" t="str">
        <f>IF($A32="","",VLOOKUP($A32,'MG Universe'!$A$2:$R$9992,6))</f>
        <v/>
      </c>
      <c r="G32" s="85" t="str">
        <f>IF($A32="","",VLOOKUP($A32,'MG Universe'!$A$2:$R$9992,7))</f>
        <v/>
      </c>
      <c r="H32" s="18" t="str">
        <f>IF($A32="","",VLOOKUP($A32,'MG Universe'!$A$2:$R$9992,8))</f>
        <v/>
      </c>
      <c r="I32" s="18" t="str">
        <f>IF($A32="","",VLOOKUP($A32,'MG Universe'!$A$2:$R$9992,9))</f>
        <v/>
      </c>
      <c r="J32" s="19" t="str">
        <f>IF($A32="","",VLOOKUP($A32,'MG Universe'!$A$2:$R$9992,10))</f>
        <v/>
      </c>
      <c r="K32" s="86" t="str">
        <f>IF($A32="","",VLOOKUP($A32,'MG Universe'!$A$2:$R$9992,11))</f>
        <v/>
      </c>
      <c r="L32" s="110" t="str">
        <f>IF($A32="","",VLOOKUP($A32,'MG Universe'!$A$2:$R$9992,12))</f>
        <v/>
      </c>
      <c r="M32" s="15" t="str">
        <f>IF($A32="","",VLOOKUP($A32,'MG Universe'!$A$2:$R$9992,13))</f>
        <v/>
      </c>
      <c r="N32" s="88" t="str">
        <f>IF($A32="","",VLOOKUP($A32,'MG Universe'!$A$2:$R$9992,14))</f>
        <v/>
      </c>
      <c r="O32" s="18" t="str">
        <f>IF($A32="","",VLOOKUP($A32,'MG Universe'!$A$2:$R$9992,15))</f>
        <v/>
      </c>
      <c r="P32" s="19" t="str">
        <f>IF($A32="","",VLOOKUP($A32,'MG Universe'!$A$2:$R$9992,16))</f>
        <v/>
      </c>
      <c r="Q32" s="89" t="str">
        <f>IF($A32="","",VLOOKUP($A32,'MG Universe'!$A$2:$R$9992,17))</f>
        <v/>
      </c>
      <c r="R32" s="18" t="str">
        <f>IF($A32="","",VLOOKUP($A32,'MG Universe'!$A$2:$R$9992,18))</f>
        <v/>
      </c>
    </row>
    <row r="33" spans="1:18" x14ac:dyDescent="0.55000000000000004">
      <c r="A33" s="84"/>
      <c r="B33" s="15" t="str">
        <f>IF($A33="","",VLOOKUP($A33,'MG Universe'!$A$2:$R$9992,2))</f>
        <v/>
      </c>
      <c r="C33" s="15" t="str">
        <f>IF($A33="","",VLOOKUP($A33,'MG Universe'!$A$2:$R$9992,3))</f>
        <v/>
      </c>
      <c r="D33" s="15" t="str">
        <f>IF($A33="","",VLOOKUP($A33,'MG Universe'!$A$2:$R$9992,4))</f>
        <v/>
      </c>
      <c r="E33" s="15" t="str">
        <f>IF($A33="","",VLOOKUP($A33,'MG Universe'!$A$2:$R$9992,5))</f>
        <v/>
      </c>
      <c r="F33" s="16" t="str">
        <f>IF($A33="","",VLOOKUP($A33,'MG Universe'!$A$2:$R$9992,6))</f>
        <v/>
      </c>
      <c r="G33" s="85" t="str">
        <f>IF($A33="","",VLOOKUP($A33,'MG Universe'!$A$2:$R$9992,7))</f>
        <v/>
      </c>
      <c r="H33" s="18" t="str">
        <f>IF($A33="","",VLOOKUP($A33,'MG Universe'!$A$2:$R$9992,8))</f>
        <v/>
      </c>
      <c r="I33" s="18" t="str">
        <f>IF($A33="","",VLOOKUP($A33,'MG Universe'!$A$2:$R$9992,9))</f>
        <v/>
      </c>
      <c r="J33" s="19" t="str">
        <f>IF($A33="","",VLOOKUP($A33,'MG Universe'!$A$2:$R$9992,10))</f>
        <v/>
      </c>
      <c r="K33" s="86" t="str">
        <f>IF($A33="","",VLOOKUP($A33,'MG Universe'!$A$2:$R$9992,11))</f>
        <v/>
      </c>
      <c r="L33" s="110" t="str">
        <f>IF($A33="","",VLOOKUP($A33,'MG Universe'!$A$2:$R$9992,12))</f>
        <v/>
      </c>
      <c r="M33" s="15" t="str">
        <f>IF($A33="","",VLOOKUP($A33,'MG Universe'!$A$2:$R$9992,13))</f>
        <v/>
      </c>
      <c r="N33" s="88" t="str">
        <f>IF($A33="","",VLOOKUP($A33,'MG Universe'!$A$2:$R$9992,14))</f>
        <v/>
      </c>
      <c r="O33" s="18" t="str">
        <f>IF($A33="","",VLOOKUP($A33,'MG Universe'!$A$2:$R$9992,15))</f>
        <v/>
      </c>
      <c r="P33" s="19" t="str">
        <f>IF($A33="","",VLOOKUP($A33,'MG Universe'!$A$2:$R$9992,16))</f>
        <v/>
      </c>
      <c r="Q33" s="89" t="str">
        <f>IF($A33="","",VLOOKUP($A33,'MG Universe'!$A$2:$R$9992,17))</f>
        <v/>
      </c>
      <c r="R33" s="18" t="str">
        <f>IF($A33="","",VLOOKUP($A33,'MG Universe'!$A$2:$R$9992,18))</f>
        <v/>
      </c>
    </row>
    <row r="34" spans="1:18" x14ac:dyDescent="0.55000000000000004">
      <c r="A34" s="84"/>
      <c r="B34" s="15" t="str">
        <f>IF($A34="","",VLOOKUP($A34,'MG Universe'!$A$2:$R$9992,2))</f>
        <v/>
      </c>
      <c r="C34" s="15" t="str">
        <f>IF($A34="","",VLOOKUP($A34,'MG Universe'!$A$2:$R$9992,3))</f>
        <v/>
      </c>
      <c r="D34" s="15" t="str">
        <f>IF($A34="","",VLOOKUP($A34,'MG Universe'!$A$2:$R$9992,4))</f>
        <v/>
      </c>
      <c r="E34" s="15" t="str">
        <f>IF($A34="","",VLOOKUP($A34,'MG Universe'!$A$2:$R$9992,5))</f>
        <v/>
      </c>
      <c r="F34" s="16" t="str">
        <f>IF($A34="","",VLOOKUP($A34,'MG Universe'!$A$2:$R$9992,6))</f>
        <v/>
      </c>
      <c r="G34" s="85" t="str">
        <f>IF($A34="","",VLOOKUP($A34,'MG Universe'!$A$2:$R$9992,7))</f>
        <v/>
      </c>
      <c r="H34" s="18" t="str">
        <f>IF($A34="","",VLOOKUP($A34,'MG Universe'!$A$2:$R$9992,8))</f>
        <v/>
      </c>
      <c r="I34" s="18" t="str">
        <f>IF($A34="","",VLOOKUP($A34,'MG Universe'!$A$2:$R$9992,9))</f>
        <v/>
      </c>
      <c r="J34" s="19" t="str">
        <f>IF($A34="","",VLOOKUP($A34,'MG Universe'!$A$2:$R$9992,10))</f>
        <v/>
      </c>
      <c r="K34" s="86" t="str">
        <f>IF($A34="","",VLOOKUP($A34,'MG Universe'!$A$2:$R$9992,11))</f>
        <v/>
      </c>
      <c r="L34" s="110" t="str">
        <f>IF($A34="","",VLOOKUP($A34,'MG Universe'!$A$2:$R$9992,12))</f>
        <v/>
      </c>
      <c r="M34" s="15" t="str">
        <f>IF($A34="","",VLOOKUP($A34,'MG Universe'!$A$2:$R$9992,13))</f>
        <v/>
      </c>
      <c r="N34" s="88" t="str">
        <f>IF($A34="","",VLOOKUP($A34,'MG Universe'!$A$2:$R$9992,14))</f>
        <v/>
      </c>
      <c r="O34" s="18" t="str">
        <f>IF($A34="","",VLOOKUP($A34,'MG Universe'!$A$2:$R$9992,15))</f>
        <v/>
      </c>
      <c r="P34" s="19" t="str">
        <f>IF($A34="","",VLOOKUP($A34,'MG Universe'!$A$2:$R$9992,16))</f>
        <v/>
      </c>
      <c r="Q34" s="89" t="str">
        <f>IF($A34="","",VLOOKUP($A34,'MG Universe'!$A$2:$R$9992,17))</f>
        <v/>
      </c>
      <c r="R34" s="18" t="str">
        <f>IF($A34="","",VLOOKUP($A34,'MG Universe'!$A$2:$R$9992,18))</f>
        <v/>
      </c>
    </row>
    <row r="35" spans="1:18" x14ac:dyDescent="0.55000000000000004">
      <c r="A35" s="84"/>
      <c r="B35" s="15" t="str">
        <f>IF($A35="","",VLOOKUP($A35,'MG Universe'!$A$2:$R$9992,2))</f>
        <v/>
      </c>
      <c r="C35" s="15" t="str">
        <f>IF($A35="","",VLOOKUP($A35,'MG Universe'!$A$2:$R$9992,3))</f>
        <v/>
      </c>
      <c r="D35" s="15" t="str">
        <f>IF($A35="","",VLOOKUP($A35,'MG Universe'!$A$2:$R$9992,4))</f>
        <v/>
      </c>
      <c r="E35" s="15" t="str">
        <f>IF($A35="","",VLOOKUP($A35,'MG Universe'!$A$2:$R$9992,5))</f>
        <v/>
      </c>
      <c r="F35" s="16" t="str">
        <f>IF($A35="","",VLOOKUP($A35,'MG Universe'!$A$2:$R$9992,6))</f>
        <v/>
      </c>
      <c r="G35" s="85" t="str">
        <f>IF($A35="","",VLOOKUP($A35,'MG Universe'!$A$2:$R$9992,7))</f>
        <v/>
      </c>
      <c r="H35" s="18" t="str">
        <f>IF($A35="","",VLOOKUP($A35,'MG Universe'!$A$2:$R$9992,8))</f>
        <v/>
      </c>
      <c r="I35" s="18" t="str">
        <f>IF($A35="","",VLOOKUP($A35,'MG Universe'!$A$2:$R$9992,9))</f>
        <v/>
      </c>
      <c r="J35" s="19" t="str">
        <f>IF($A35="","",VLOOKUP($A35,'MG Universe'!$A$2:$R$9992,10))</f>
        <v/>
      </c>
      <c r="K35" s="86" t="str">
        <f>IF($A35="","",VLOOKUP($A35,'MG Universe'!$A$2:$R$9992,11))</f>
        <v/>
      </c>
      <c r="L35" s="110" t="str">
        <f>IF($A35="","",VLOOKUP($A35,'MG Universe'!$A$2:$R$9992,12))</f>
        <v/>
      </c>
      <c r="M35" s="15" t="str">
        <f>IF($A35="","",VLOOKUP($A35,'MG Universe'!$A$2:$R$9992,13))</f>
        <v/>
      </c>
      <c r="N35" s="88" t="str">
        <f>IF($A35="","",VLOOKUP($A35,'MG Universe'!$A$2:$R$9992,14))</f>
        <v/>
      </c>
      <c r="O35" s="18" t="str">
        <f>IF($A35="","",VLOOKUP($A35,'MG Universe'!$A$2:$R$9992,15))</f>
        <v/>
      </c>
      <c r="P35" s="19" t="str">
        <f>IF($A35="","",VLOOKUP($A35,'MG Universe'!$A$2:$R$9992,16))</f>
        <v/>
      </c>
      <c r="Q35" s="89" t="str">
        <f>IF($A35="","",VLOOKUP($A35,'MG Universe'!$A$2:$R$9992,17))</f>
        <v/>
      </c>
      <c r="R35" s="18" t="str">
        <f>IF($A35="","",VLOOKUP($A35,'MG Universe'!$A$2:$R$9992,18))</f>
        <v/>
      </c>
    </row>
    <row r="36" spans="1:18" x14ac:dyDescent="0.55000000000000004">
      <c r="A36" s="84"/>
      <c r="B36" s="15" t="str">
        <f>IF($A36="","",VLOOKUP($A36,'MG Universe'!$A$2:$R$9992,2))</f>
        <v/>
      </c>
      <c r="C36" s="15" t="str">
        <f>IF($A36="","",VLOOKUP($A36,'MG Universe'!$A$2:$R$9992,3))</f>
        <v/>
      </c>
      <c r="D36" s="15" t="str">
        <f>IF($A36="","",VLOOKUP($A36,'MG Universe'!$A$2:$R$9992,4))</f>
        <v/>
      </c>
      <c r="E36" s="15" t="str">
        <f>IF($A36="","",VLOOKUP($A36,'MG Universe'!$A$2:$R$9992,5))</f>
        <v/>
      </c>
      <c r="F36" s="16" t="str">
        <f>IF($A36="","",VLOOKUP($A36,'MG Universe'!$A$2:$R$9992,6))</f>
        <v/>
      </c>
      <c r="G36" s="85" t="str">
        <f>IF($A36="","",VLOOKUP($A36,'MG Universe'!$A$2:$R$9992,7))</f>
        <v/>
      </c>
      <c r="H36" s="18" t="str">
        <f>IF($A36="","",VLOOKUP($A36,'MG Universe'!$A$2:$R$9992,8))</f>
        <v/>
      </c>
      <c r="I36" s="18" t="str">
        <f>IF($A36="","",VLOOKUP($A36,'MG Universe'!$A$2:$R$9992,9))</f>
        <v/>
      </c>
      <c r="J36" s="19" t="str">
        <f>IF($A36="","",VLOOKUP($A36,'MG Universe'!$A$2:$R$9992,10))</f>
        <v/>
      </c>
      <c r="K36" s="86" t="str">
        <f>IF($A36="","",VLOOKUP($A36,'MG Universe'!$A$2:$R$9992,11))</f>
        <v/>
      </c>
      <c r="L36" s="110" t="str">
        <f>IF($A36="","",VLOOKUP($A36,'MG Universe'!$A$2:$R$9992,12))</f>
        <v/>
      </c>
      <c r="M36" s="15" t="str">
        <f>IF($A36="","",VLOOKUP($A36,'MG Universe'!$A$2:$R$9992,13))</f>
        <v/>
      </c>
      <c r="N36" s="88" t="str">
        <f>IF($A36="","",VLOOKUP($A36,'MG Universe'!$A$2:$R$9992,14))</f>
        <v/>
      </c>
      <c r="O36" s="18" t="str">
        <f>IF($A36="","",VLOOKUP($A36,'MG Universe'!$A$2:$R$9992,15))</f>
        <v/>
      </c>
      <c r="P36" s="19" t="str">
        <f>IF($A36="","",VLOOKUP($A36,'MG Universe'!$A$2:$R$9992,16))</f>
        <v/>
      </c>
      <c r="Q36" s="89" t="str">
        <f>IF($A36="","",VLOOKUP($A36,'MG Universe'!$A$2:$R$9992,17))</f>
        <v/>
      </c>
      <c r="R36" s="18" t="str">
        <f>IF($A36="","",VLOOKUP($A36,'MG Universe'!$A$2:$R$9992,18))</f>
        <v/>
      </c>
    </row>
    <row r="37" spans="1:18" x14ac:dyDescent="0.55000000000000004">
      <c r="A37" s="84"/>
      <c r="B37" s="15" t="str">
        <f>IF($A37="","",VLOOKUP($A37,'MG Universe'!$A$2:$R$9992,2))</f>
        <v/>
      </c>
      <c r="C37" s="15" t="str">
        <f>IF($A37="","",VLOOKUP($A37,'MG Universe'!$A$2:$R$9992,3))</f>
        <v/>
      </c>
      <c r="D37" s="15" t="str">
        <f>IF($A37="","",VLOOKUP($A37,'MG Universe'!$A$2:$R$9992,4))</f>
        <v/>
      </c>
      <c r="E37" s="15" t="str">
        <f>IF($A37="","",VLOOKUP($A37,'MG Universe'!$A$2:$R$9992,5))</f>
        <v/>
      </c>
      <c r="F37" s="16" t="str">
        <f>IF($A37="","",VLOOKUP($A37,'MG Universe'!$A$2:$R$9992,6))</f>
        <v/>
      </c>
      <c r="G37" s="85" t="str">
        <f>IF($A37="","",VLOOKUP($A37,'MG Universe'!$A$2:$R$9992,7))</f>
        <v/>
      </c>
      <c r="H37" s="18" t="str">
        <f>IF($A37="","",VLOOKUP($A37,'MG Universe'!$A$2:$R$9992,8))</f>
        <v/>
      </c>
      <c r="I37" s="18" t="str">
        <f>IF($A37="","",VLOOKUP($A37,'MG Universe'!$A$2:$R$9992,9))</f>
        <v/>
      </c>
      <c r="J37" s="19" t="str">
        <f>IF($A37="","",VLOOKUP($A37,'MG Universe'!$A$2:$R$9992,10))</f>
        <v/>
      </c>
      <c r="K37" s="86" t="str">
        <f>IF($A37="","",VLOOKUP($A37,'MG Universe'!$A$2:$R$9992,11))</f>
        <v/>
      </c>
      <c r="L37" s="110" t="str">
        <f>IF($A37="","",VLOOKUP($A37,'MG Universe'!$A$2:$R$9992,12))</f>
        <v/>
      </c>
      <c r="M37" s="15" t="str">
        <f>IF($A37="","",VLOOKUP($A37,'MG Universe'!$A$2:$R$9992,13))</f>
        <v/>
      </c>
      <c r="N37" s="88" t="str">
        <f>IF($A37="","",VLOOKUP($A37,'MG Universe'!$A$2:$R$9992,14))</f>
        <v/>
      </c>
      <c r="O37" s="18" t="str">
        <f>IF($A37="","",VLOOKUP($A37,'MG Universe'!$A$2:$R$9992,15))</f>
        <v/>
      </c>
      <c r="P37" s="19" t="str">
        <f>IF($A37="","",VLOOKUP($A37,'MG Universe'!$A$2:$R$9992,16))</f>
        <v/>
      </c>
      <c r="Q37" s="89" t="str">
        <f>IF($A37="","",VLOOKUP($A37,'MG Universe'!$A$2:$R$9992,17))</f>
        <v/>
      </c>
      <c r="R37" s="18" t="str">
        <f>IF($A37="","",VLOOKUP($A37,'MG Universe'!$A$2:$R$9992,18))</f>
        <v/>
      </c>
    </row>
    <row r="38" spans="1:18" x14ac:dyDescent="0.55000000000000004">
      <c r="A38" s="84"/>
      <c r="B38" s="15" t="str">
        <f>IF($A38="","",VLOOKUP($A38,'MG Universe'!$A$2:$R$9992,2))</f>
        <v/>
      </c>
      <c r="C38" s="15" t="str">
        <f>IF($A38="","",VLOOKUP($A38,'MG Universe'!$A$2:$R$9992,3))</f>
        <v/>
      </c>
      <c r="D38" s="15" t="str">
        <f>IF($A38="","",VLOOKUP($A38,'MG Universe'!$A$2:$R$9992,4))</f>
        <v/>
      </c>
      <c r="E38" s="15" t="str">
        <f>IF($A38="","",VLOOKUP($A38,'MG Universe'!$A$2:$R$9992,5))</f>
        <v/>
      </c>
      <c r="F38" s="16" t="str">
        <f>IF($A38="","",VLOOKUP($A38,'MG Universe'!$A$2:$R$9992,6))</f>
        <v/>
      </c>
      <c r="G38" s="85" t="str">
        <f>IF($A38="","",VLOOKUP($A38,'MG Universe'!$A$2:$R$9992,7))</f>
        <v/>
      </c>
      <c r="H38" s="18" t="str">
        <f>IF($A38="","",VLOOKUP($A38,'MG Universe'!$A$2:$R$9992,8))</f>
        <v/>
      </c>
      <c r="I38" s="18" t="str">
        <f>IF($A38="","",VLOOKUP($A38,'MG Universe'!$A$2:$R$9992,9))</f>
        <v/>
      </c>
      <c r="J38" s="19" t="str">
        <f>IF($A38="","",VLOOKUP($A38,'MG Universe'!$A$2:$R$9992,10))</f>
        <v/>
      </c>
      <c r="K38" s="86" t="str">
        <f>IF($A38="","",VLOOKUP($A38,'MG Universe'!$A$2:$R$9992,11))</f>
        <v/>
      </c>
      <c r="L38" s="110" t="str">
        <f>IF($A38="","",VLOOKUP($A38,'MG Universe'!$A$2:$R$9992,12))</f>
        <v/>
      </c>
      <c r="M38" s="15" t="str">
        <f>IF($A38="","",VLOOKUP($A38,'MG Universe'!$A$2:$R$9992,13))</f>
        <v/>
      </c>
      <c r="N38" s="88" t="str">
        <f>IF($A38="","",VLOOKUP($A38,'MG Universe'!$A$2:$R$9992,14))</f>
        <v/>
      </c>
      <c r="O38" s="18" t="str">
        <f>IF($A38="","",VLOOKUP($A38,'MG Universe'!$A$2:$R$9992,15))</f>
        <v/>
      </c>
      <c r="P38" s="19" t="str">
        <f>IF($A38="","",VLOOKUP($A38,'MG Universe'!$A$2:$R$9992,16))</f>
        <v/>
      </c>
      <c r="Q38" s="89" t="str">
        <f>IF($A38="","",VLOOKUP($A38,'MG Universe'!$A$2:$R$9992,17))</f>
        <v/>
      </c>
      <c r="R38" s="18" t="str">
        <f>IF($A38="","",VLOOKUP($A38,'MG Universe'!$A$2:$R$9992,18))</f>
        <v/>
      </c>
    </row>
    <row r="39" spans="1:18" x14ac:dyDescent="0.55000000000000004">
      <c r="A39" s="84"/>
      <c r="B39" s="15" t="str">
        <f>IF($A39="","",VLOOKUP($A39,'MG Universe'!$A$2:$R$9992,2))</f>
        <v/>
      </c>
      <c r="C39" s="15" t="str">
        <f>IF($A39="","",VLOOKUP($A39,'MG Universe'!$A$2:$R$9992,3))</f>
        <v/>
      </c>
      <c r="D39" s="15" t="str">
        <f>IF($A39="","",VLOOKUP($A39,'MG Universe'!$A$2:$R$9992,4))</f>
        <v/>
      </c>
      <c r="E39" s="15" t="str">
        <f>IF($A39="","",VLOOKUP($A39,'MG Universe'!$A$2:$R$9992,5))</f>
        <v/>
      </c>
      <c r="F39" s="16" t="str">
        <f>IF($A39="","",VLOOKUP($A39,'MG Universe'!$A$2:$R$9992,6))</f>
        <v/>
      </c>
      <c r="G39" s="85" t="str">
        <f>IF($A39="","",VLOOKUP($A39,'MG Universe'!$A$2:$R$9992,7))</f>
        <v/>
      </c>
      <c r="H39" s="18" t="str">
        <f>IF($A39="","",VLOOKUP($A39,'MG Universe'!$A$2:$R$9992,8))</f>
        <v/>
      </c>
      <c r="I39" s="18" t="str">
        <f>IF($A39="","",VLOOKUP($A39,'MG Universe'!$A$2:$R$9992,9))</f>
        <v/>
      </c>
      <c r="J39" s="19" t="str">
        <f>IF($A39="","",VLOOKUP($A39,'MG Universe'!$A$2:$R$9992,10))</f>
        <v/>
      </c>
      <c r="K39" s="86" t="str">
        <f>IF($A39="","",VLOOKUP($A39,'MG Universe'!$A$2:$R$9992,11))</f>
        <v/>
      </c>
      <c r="L39" s="110" t="str">
        <f>IF($A39="","",VLOOKUP($A39,'MG Universe'!$A$2:$R$9992,12))</f>
        <v/>
      </c>
      <c r="M39" s="15" t="str">
        <f>IF($A39="","",VLOOKUP($A39,'MG Universe'!$A$2:$R$9992,13))</f>
        <v/>
      </c>
      <c r="N39" s="88" t="str">
        <f>IF($A39="","",VLOOKUP($A39,'MG Universe'!$A$2:$R$9992,14))</f>
        <v/>
      </c>
      <c r="O39" s="18" t="str">
        <f>IF($A39="","",VLOOKUP($A39,'MG Universe'!$A$2:$R$9992,15))</f>
        <v/>
      </c>
      <c r="P39" s="19" t="str">
        <f>IF($A39="","",VLOOKUP($A39,'MG Universe'!$A$2:$R$9992,16))</f>
        <v/>
      </c>
      <c r="Q39" s="89" t="str">
        <f>IF($A39="","",VLOOKUP($A39,'MG Universe'!$A$2:$R$9992,17))</f>
        <v/>
      </c>
      <c r="R39" s="18" t="str">
        <f>IF($A39="","",VLOOKUP($A39,'MG Universe'!$A$2:$R$9992,18))</f>
        <v/>
      </c>
    </row>
    <row r="40" spans="1:18" x14ac:dyDescent="0.55000000000000004">
      <c r="A40" s="84"/>
      <c r="B40" s="15" t="str">
        <f>IF($A40="","",VLOOKUP($A40,'MG Universe'!$A$2:$R$9992,2))</f>
        <v/>
      </c>
      <c r="C40" s="15" t="str">
        <f>IF($A40="","",VLOOKUP($A40,'MG Universe'!$A$2:$R$9992,3))</f>
        <v/>
      </c>
      <c r="D40" s="15" t="str">
        <f>IF($A40="","",VLOOKUP($A40,'MG Universe'!$A$2:$R$9992,4))</f>
        <v/>
      </c>
      <c r="E40" s="15" t="str">
        <f>IF($A40="","",VLOOKUP($A40,'MG Universe'!$A$2:$R$9992,5))</f>
        <v/>
      </c>
      <c r="F40" s="16" t="str">
        <f>IF($A40="","",VLOOKUP($A40,'MG Universe'!$A$2:$R$9992,6))</f>
        <v/>
      </c>
      <c r="G40" s="85" t="str">
        <f>IF($A40="","",VLOOKUP($A40,'MG Universe'!$A$2:$R$9992,7))</f>
        <v/>
      </c>
      <c r="H40" s="18" t="str">
        <f>IF($A40="","",VLOOKUP($A40,'MG Universe'!$A$2:$R$9992,8))</f>
        <v/>
      </c>
      <c r="I40" s="18" t="str">
        <f>IF($A40="","",VLOOKUP($A40,'MG Universe'!$A$2:$R$9992,9))</f>
        <v/>
      </c>
      <c r="J40" s="19" t="str">
        <f>IF($A40="","",VLOOKUP($A40,'MG Universe'!$A$2:$R$9992,10))</f>
        <v/>
      </c>
      <c r="K40" s="86" t="str">
        <f>IF($A40="","",VLOOKUP($A40,'MG Universe'!$A$2:$R$9992,11))</f>
        <v/>
      </c>
      <c r="L40" s="110" t="str">
        <f>IF($A40="","",VLOOKUP($A40,'MG Universe'!$A$2:$R$9992,12))</f>
        <v/>
      </c>
      <c r="M40" s="15" t="str">
        <f>IF($A40="","",VLOOKUP($A40,'MG Universe'!$A$2:$R$9992,13))</f>
        <v/>
      </c>
      <c r="N40" s="88" t="str">
        <f>IF($A40="","",VLOOKUP($A40,'MG Universe'!$A$2:$R$9992,14))</f>
        <v/>
      </c>
      <c r="O40" s="18" t="str">
        <f>IF($A40="","",VLOOKUP($A40,'MG Universe'!$A$2:$R$9992,15))</f>
        <v/>
      </c>
      <c r="P40" s="19" t="str">
        <f>IF($A40="","",VLOOKUP($A40,'MG Universe'!$A$2:$R$9992,16))</f>
        <v/>
      </c>
      <c r="Q40" s="89" t="str">
        <f>IF($A40="","",VLOOKUP($A40,'MG Universe'!$A$2:$R$9992,17))</f>
        <v/>
      </c>
      <c r="R40" s="18" t="str">
        <f>IF($A40="","",VLOOKUP($A40,'MG Universe'!$A$2:$R$9992,18))</f>
        <v/>
      </c>
    </row>
    <row r="41" spans="1:18" x14ac:dyDescent="0.55000000000000004">
      <c r="A41" s="84"/>
      <c r="B41" s="15" t="str">
        <f>IF($A41="","",VLOOKUP($A41,'MG Universe'!$A$2:$R$9992,2))</f>
        <v/>
      </c>
      <c r="C41" s="15" t="str">
        <f>IF($A41="","",VLOOKUP($A41,'MG Universe'!$A$2:$R$9992,3))</f>
        <v/>
      </c>
      <c r="D41" s="15" t="str">
        <f>IF($A41="","",VLOOKUP($A41,'MG Universe'!$A$2:$R$9992,4))</f>
        <v/>
      </c>
      <c r="E41" s="15" t="str">
        <f>IF($A41="","",VLOOKUP($A41,'MG Universe'!$A$2:$R$9992,5))</f>
        <v/>
      </c>
      <c r="F41" s="16" t="str">
        <f>IF($A41="","",VLOOKUP($A41,'MG Universe'!$A$2:$R$9992,6))</f>
        <v/>
      </c>
      <c r="G41" s="85" t="str">
        <f>IF($A41="","",VLOOKUP($A41,'MG Universe'!$A$2:$R$9992,7))</f>
        <v/>
      </c>
      <c r="H41" s="18" t="str">
        <f>IF($A41="","",VLOOKUP($A41,'MG Universe'!$A$2:$R$9992,8))</f>
        <v/>
      </c>
      <c r="I41" s="18" t="str">
        <f>IF($A41="","",VLOOKUP($A41,'MG Universe'!$A$2:$R$9992,9))</f>
        <v/>
      </c>
      <c r="J41" s="19" t="str">
        <f>IF($A41="","",VLOOKUP($A41,'MG Universe'!$A$2:$R$9992,10))</f>
        <v/>
      </c>
      <c r="K41" s="86" t="str">
        <f>IF($A41="","",VLOOKUP($A41,'MG Universe'!$A$2:$R$9992,11))</f>
        <v/>
      </c>
      <c r="L41" s="110" t="str">
        <f>IF($A41="","",VLOOKUP($A41,'MG Universe'!$A$2:$R$9992,12))</f>
        <v/>
      </c>
      <c r="M41" s="15" t="str">
        <f>IF($A41="","",VLOOKUP($A41,'MG Universe'!$A$2:$R$9992,13))</f>
        <v/>
      </c>
      <c r="N41" s="88" t="str">
        <f>IF($A41="","",VLOOKUP($A41,'MG Universe'!$A$2:$R$9992,14))</f>
        <v/>
      </c>
      <c r="O41" s="18" t="str">
        <f>IF($A41="","",VLOOKUP($A41,'MG Universe'!$A$2:$R$9992,15))</f>
        <v/>
      </c>
      <c r="P41" s="19" t="str">
        <f>IF($A41="","",VLOOKUP($A41,'MG Universe'!$A$2:$R$9992,16))</f>
        <v/>
      </c>
      <c r="Q41" s="89" t="str">
        <f>IF($A41="","",VLOOKUP($A41,'MG Universe'!$A$2:$R$9992,17))</f>
        <v/>
      </c>
      <c r="R41" s="18" t="str">
        <f>IF($A41="","",VLOOKUP($A41,'MG Universe'!$A$2:$R$9992,18))</f>
        <v/>
      </c>
    </row>
    <row r="42" spans="1:18" x14ac:dyDescent="0.55000000000000004">
      <c r="A42" s="84"/>
      <c r="B42" s="15" t="str">
        <f>IF($A42="","",VLOOKUP($A42,'MG Universe'!$A$2:$R$9992,2))</f>
        <v/>
      </c>
      <c r="C42" s="15" t="str">
        <f>IF($A42="","",VLOOKUP($A42,'MG Universe'!$A$2:$R$9992,3))</f>
        <v/>
      </c>
      <c r="D42" s="15" t="str">
        <f>IF($A42="","",VLOOKUP($A42,'MG Universe'!$A$2:$R$9992,4))</f>
        <v/>
      </c>
      <c r="E42" s="15" t="str">
        <f>IF($A42="","",VLOOKUP($A42,'MG Universe'!$A$2:$R$9992,5))</f>
        <v/>
      </c>
      <c r="F42" s="16" t="str">
        <f>IF($A42="","",VLOOKUP($A42,'MG Universe'!$A$2:$R$9992,6))</f>
        <v/>
      </c>
      <c r="G42" s="85" t="str">
        <f>IF($A42="","",VLOOKUP($A42,'MG Universe'!$A$2:$R$9992,7))</f>
        <v/>
      </c>
      <c r="H42" s="18" t="str">
        <f>IF($A42="","",VLOOKUP($A42,'MG Universe'!$A$2:$R$9992,8))</f>
        <v/>
      </c>
      <c r="I42" s="18" t="str">
        <f>IF($A42="","",VLOOKUP($A42,'MG Universe'!$A$2:$R$9992,9))</f>
        <v/>
      </c>
      <c r="J42" s="19" t="str">
        <f>IF($A42="","",VLOOKUP($A42,'MG Universe'!$A$2:$R$9992,10))</f>
        <v/>
      </c>
      <c r="K42" s="86" t="str">
        <f>IF($A42="","",VLOOKUP($A42,'MG Universe'!$A$2:$R$9992,11))</f>
        <v/>
      </c>
      <c r="L42" s="110" t="str">
        <f>IF($A42="","",VLOOKUP($A42,'MG Universe'!$A$2:$R$9992,12))</f>
        <v/>
      </c>
      <c r="M42" s="15" t="str">
        <f>IF($A42="","",VLOOKUP($A42,'MG Universe'!$A$2:$R$9992,13))</f>
        <v/>
      </c>
      <c r="N42" s="88" t="str">
        <f>IF($A42="","",VLOOKUP($A42,'MG Universe'!$A$2:$R$9992,14))</f>
        <v/>
      </c>
      <c r="O42" s="18" t="str">
        <f>IF($A42="","",VLOOKUP($A42,'MG Universe'!$A$2:$R$9992,15))</f>
        <v/>
      </c>
      <c r="P42" s="19" t="str">
        <f>IF($A42="","",VLOOKUP($A42,'MG Universe'!$A$2:$R$9992,16))</f>
        <v/>
      </c>
      <c r="Q42" s="89" t="str">
        <f>IF($A42="","",VLOOKUP($A42,'MG Universe'!$A$2:$R$9992,17))</f>
        <v/>
      </c>
      <c r="R42" s="18" t="str">
        <f>IF($A42="","",VLOOKUP($A42,'MG Universe'!$A$2:$R$9992,18))</f>
        <v/>
      </c>
    </row>
    <row r="43" spans="1:18" x14ac:dyDescent="0.55000000000000004">
      <c r="A43" s="84"/>
      <c r="B43" s="15" t="str">
        <f>IF($A43="","",VLOOKUP($A43,'MG Universe'!$A$2:$R$9992,2))</f>
        <v/>
      </c>
      <c r="C43" s="15" t="str">
        <f>IF($A43="","",VLOOKUP($A43,'MG Universe'!$A$2:$R$9992,3))</f>
        <v/>
      </c>
      <c r="D43" s="15" t="str">
        <f>IF($A43="","",VLOOKUP($A43,'MG Universe'!$A$2:$R$9992,4))</f>
        <v/>
      </c>
      <c r="E43" s="15" t="str">
        <f>IF($A43="","",VLOOKUP($A43,'MG Universe'!$A$2:$R$9992,5))</f>
        <v/>
      </c>
      <c r="F43" s="16" t="str">
        <f>IF($A43="","",VLOOKUP($A43,'MG Universe'!$A$2:$R$9992,6))</f>
        <v/>
      </c>
      <c r="G43" s="85" t="str">
        <f>IF($A43="","",VLOOKUP($A43,'MG Universe'!$A$2:$R$9992,7))</f>
        <v/>
      </c>
      <c r="H43" s="18" t="str">
        <f>IF($A43="","",VLOOKUP($A43,'MG Universe'!$A$2:$R$9992,8))</f>
        <v/>
      </c>
      <c r="I43" s="18" t="str">
        <f>IF($A43="","",VLOOKUP($A43,'MG Universe'!$A$2:$R$9992,9))</f>
        <v/>
      </c>
      <c r="J43" s="19" t="str">
        <f>IF($A43="","",VLOOKUP($A43,'MG Universe'!$A$2:$R$9992,10))</f>
        <v/>
      </c>
      <c r="K43" s="86" t="str">
        <f>IF($A43="","",VLOOKUP($A43,'MG Universe'!$A$2:$R$9992,11))</f>
        <v/>
      </c>
      <c r="L43" s="110" t="str">
        <f>IF($A43="","",VLOOKUP($A43,'MG Universe'!$A$2:$R$9992,12))</f>
        <v/>
      </c>
      <c r="M43" s="15" t="str">
        <f>IF($A43="","",VLOOKUP($A43,'MG Universe'!$A$2:$R$9992,13))</f>
        <v/>
      </c>
      <c r="N43" s="88" t="str">
        <f>IF($A43="","",VLOOKUP($A43,'MG Universe'!$A$2:$R$9992,14))</f>
        <v/>
      </c>
      <c r="O43" s="18" t="str">
        <f>IF($A43="","",VLOOKUP($A43,'MG Universe'!$A$2:$R$9992,15))</f>
        <v/>
      </c>
      <c r="P43" s="19" t="str">
        <f>IF($A43="","",VLOOKUP($A43,'MG Universe'!$A$2:$R$9992,16))</f>
        <v/>
      </c>
      <c r="Q43" s="89" t="str">
        <f>IF($A43="","",VLOOKUP($A43,'MG Universe'!$A$2:$R$9992,17))</f>
        <v/>
      </c>
      <c r="R43" s="18" t="str">
        <f>IF($A43="","",VLOOKUP($A43,'MG Universe'!$A$2:$R$9992,18))</f>
        <v/>
      </c>
    </row>
    <row r="44" spans="1:18" x14ac:dyDescent="0.55000000000000004">
      <c r="A44" s="84"/>
      <c r="B44" s="15" t="str">
        <f>IF($A44="","",VLOOKUP($A44,'MG Universe'!$A$2:$R$9992,2))</f>
        <v/>
      </c>
      <c r="C44" s="15" t="str">
        <f>IF($A44="","",VLOOKUP($A44,'MG Universe'!$A$2:$R$9992,3))</f>
        <v/>
      </c>
      <c r="D44" s="15" t="str">
        <f>IF($A44="","",VLOOKUP($A44,'MG Universe'!$A$2:$R$9992,4))</f>
        <v/>
      </c>
      <c r="E44" s="15" t="str">
        <f>IF($A44="","",VLOOKUP($A44,'MG Universe'!$A$2:$R$9992,5))</f>
        <v/>
      </c>
      <c r="F44" s="16" t="str">
        <f>IF($A44="","",VLOOKUP($A44,'MG Universe'!$A$2:$R$9992,6))</f>
        <v/>
      </c>
      <c r="G44" s="85" t="str">
        <f>IF($A44="","",VLOOKUP($A44,'MG Universe'!$A$2:$R$9992,7))</f>
        <v/>
      </c>
      <c r="H44" s="18" t="str">
        <f>IF($A44="","",VLOOKUP($A44,'MG Universe'!$A$2:$R$9992,8))</f>
        <v/>
      </c>
      <c r="I44" s="18" t="str">
        <f>IF($A44="","",VLOOKUP($A44,'MG Universe'!$A$2:$R$9992,9))</f>
        <v/>
      </c>
      <c r="J44" s="19" t="str">
        <f>IF($A44="","",VLOOKUP($A44,'MG Universe'!$A$2:$R$9992,10))</f>
        <v/>
      </c>
      <c r="K44" s="86" t="str">
        <f>IF($A44="","",VLOOKUP($A44,'MG Universe'!$A$2:$R$9992,11))</f>
        <v/>
      </c>
      <c r="L44" s="110" t="str">
        <f>IF($A44="","",VLOOKUP($A44,'MG Universe'!$A$2:$R$9992,12))</f>
        <v/>
      </c>
      <c r="M44" s="15" t="str">
        <f>IF($A44="","",VLOOKUP($A44,'MG Universe'!$A$2:$R$9992,13))</f>
        <v/>
      </c>
      <c r="N44" s="88" t="str">
        <f>IF($A44="","",VLOOKUP($A44,'MG Universe'!$A$2:$R$9992,14))</f>
        <v/>
      </c>
      <c r="O44" s="18" t="str">
        <f>IF($A44="","",VLOOKUP($A44,'MG Universe'!$A$2:$R$9992,15))</f>
        <v/>
      </c>
      <c r="P44" s="19" t="str">
        <f>IF($A44="","",VLOOKUP($A44,'MG Universe'!$A$2:$R$9992,16))</f>
        <v/>
      </c>
      <c r="Q44" s="89" t="str">
        <f>IF($A44="","",VLOOKUP($A44,'MG Universe'!$A$2:$R$9992,17))</f>
        <v/>
      </c>
      <c r="R44" s="18" t="str">
        <f>IF($A44="","",VLOOKUP($A44,'MG Universe'!$A$2:$R$9992,18))</f>
        <v/>
      </c>
    </row>
    <row r="45" spans="1:18" x14ac:dyDescent="0.55000000000000004">
      <c r="A45" s="84"/>
      <c r="B45" s="15" t="str">
        <f>IF($A45="","",VLOOKUP($A45,'MG Universe'!$A$2:$R$9992,2))</f>
        <v/>
      </c>
      <c r="C45" s="15" t="str">
        <f>IF($A45="","",VLOOKUP($A45,'MG Universe'!$A$2:$R$9992,3))</f>
        <v/>
      </c>
      <c r="D45" s="15" t="str">
        <f>IF($A45="","",VLOOKUP($A45,'MG Universe'!$A$2:$R$9992,4))</f>
        <v/>
      </c>
      <c r="E45" s="15" t="str">
        <f>IF($A45="","",VLOOKUP($A45,'MG Universe'!$A$2:$R$9992,5))</f>
        <v/>
      </c>
      <c r="F45" s="16" t="str">
        <f>IF($A45="","",VLOOKUP($A45,'MG Universe'!$A$2:$R$9992,6))</f>
        <v/>
      </c>
      <c r="G45" s="85" t="str">
        <f>IF($A45="","",VLOOKUP($A45,'MG Universe'!$A$2:$R$9992,7))</f>
        <v/>
      </c>
      <c r="H45" s="18" t="str">
        <f>IF($A45="","",VLOOKUP($A45,'MG Universe'!$A$2:$R$9992,8))</f>
        <v/>
      </c>
      <c r="I45" s="18" t="str">
        <f>IF($A45="","",VLOOKUP($A45,'MG Universe'!$A$2:$R$9992,9))</f>
        <v/>
      </c>
      <c r="J45" s="19" t="str">
        <f>IF($A45="","",VLOOKUP($A45,'MG Universe'!$A$2:$R$9992,10))</f>
        <v/>
      </c>
      <c r="K45" s="86" t="str">
        <f>IF($A45="","",VLOOKUP($A45,'MG Universe'!$A$2:$R$9992,11))</f>
        <v/>
      </c>
      <c r="L45" s="110" t="str">
        <f>IF($A45="","",VLOOKUP($A45,'MG Universe'!$A$2:$R$9992,12))</f>
        <v/>
      </c>
      <c r="M45" s="15" t="str">
        <f>IF($A45="","",VLOOKUP($A45,'MG Universe'!$A$2:$R$9992,13))</f>
        <v/>
      </c>
      <c r="N45" s="88" t="str">
        <f>IF($A45="","",VLOOKUP($A45,'MG Universe'!$A$2:$R$9992,14))</f>
        <v/>
      </c>
      <c r="O45" s="18" t="str">
        <f>IF($A45="","",VLOOKUP($A45,'MG Universe'!$A$2:$R$9992,15))</f>
        <v/>
      </c>
      <c r="P45" s="19" t="str">
        <f>IF($A45="","",VLOOKUP($A45,'MG Universe'!$A$2:$R$9992,16))</f>
        <v/>
      </c>
      <c r="Q45" s="89" t="str">
        <f>IF($A45="","",VLOOKUP($A45,'MG Universe'!$A$2:$R$9992,17))</f>
        <v/>
      </c>
      <c r="R45" s="18" t="str">
        <f>IF($A45="","",VLOOKUP($A45,'MG Universe'!$A$2:$R$9992,18))</f>
        <v/>
      </c>
    </row>
    <row r="46" spans="1:18" x14ac:dyDescent="0.55000000000000004">
      <c r="A46" s="84"/>
      <c r="B46" s="15" t="str">
        <f>IF($A46="","",VLOOKUP($A46,'MG Universe'!$A$2:$R$9992,2))</f>
        <v/>
      </c>
      <c r="C46" s="15" t="str">
        <f>IF($A46="","",VLOOKUP($A46,'MG Universe'!$A$2:$R$9992,3))</f>
        <v/>
      </c>
      <c r="D46" s="15" t="str">
        <f>IF($A46="","",VLOOKUP($A46,'MG Universe'!$A$2:$R$9992,4))</f>
        <v/>
      </c>
      <c r="E46" s="15" t="str">
        <f>IF($A46="","",VLOOKUP($A46,'MG Universe'!$A$2:$R$9992,5))</f>
        <v/>
      </c>
      <c r="F46" s="16" t="str">
        <f>IF($A46="","",VLOOKUP($A46,'MG Universe'!$A$2:$R$9992,6))</f>
        <v/>
      </c>
      <c r="G46" s="85" t="str">
        <f>IF($A46="","",VLOOKUP($A46,'MG Universe'!$A$2:$R$9992,7))</f>
        <v/>
      </c>
      <c r="H46" s="18" t="str">
        <f>IF($A46="","",VLOOKUP($A46,'MG Universe'!$A$2:$R$9992,8))</f>
        <v/>
      </c>
      <c r="I46" s="18" t="str">
        <f>IF($A46="","",VLOOKUP($A46,'MG Universe'!$A$2:$R$9992,9))</f>
        <v/>
      </c>
      <c r="J46" s="19" t="str">
        <f>IF($A46="","",VLOOKUP($A46,'MG Universe'!$A$2:$R$9992,10))</f>
        <v/>
      </c>
      <c r="K46" s="86" t="str">
        <f>IF($A46="","",VLOOKUP($A46,'MG Universe'!$A$2:$R$9992,11))</f>
        <v/>
      </c>
      <c r="L46" s="110" t="str">
        <f>IF($A46="","",VLOOKUP($A46,'MG Universe'!$A$2:$R$9992,12))</f>
        <v/>
      </c>
      <c r="M46" s="15" t="str">
        <f>IF($A46="","",VLOOKUP($A46,'MG Universe'!$A$2:$R$9992,13))</f>
        <v/>
      </c>
      <c r="N46" s="88" t="str">
        <f>IF($A46="","",VLOOKUP($A46,'MG Universe'!$A$2:$R$9992,14))</f>
        <v/>
      </c>
      <c r="O46" s="18" t="str">
        <f>IF($A46="","",VLOOKUP($A46,'MG Universe'!$A$2:$R$9992,15))</f>
        <v/>
      </c>
      <c r="P46" s="19" t="str">
        <f>IF($A46="","",VLOOKUP($A46,'MG Universe'!$A$2:$R$9992,16))</f>
        <v/>
      </c>
      <c r="Q46" s="89" t="str">
        <f>IF($A46="","",VLOOKUP($A46,'MG Universe'!$A$2:$R$9992,17))</f>
        <v/>
      </c>
      <c r="R46" s="18" t="str">
        <f>IF($A46="","",VLOOKUP($A46,'MG Universe'!$A$2:$R$9992,18))</f>
        <v/>
      </c>
    </row>
    <row r="47" spans="1:18" x14ac:dyDescent="0.55000000000000004">
      <c r="A47" s="84"/>
      <c r="B47" s="15" t="str">
        <f>IF($A47="","",VLOOKUP($A47,'MG Universe'!$A$2:$R$9992,2))</f>
        <v/>
      </c>
      <c r="C47" s="15" t="str">
        <f>IF($A47="","",VLOOKUP($A47,'MG Universe'!$A$2:$R$9992,3))</f>
        <v/>
      </c>
      <c r="D47" s="15" t="str">
        <f>IF($A47="","",VLOOKUP($A47,'MG Universe'!$A$2:$R$9992,4))</f>
        <v/>
      </c>
      <c r="E47" s="15" t="str">
        <f>IF($A47="","",VLOOKUP($A47,'MG Universe'!$A$2:$R$9992,5))</f>
        <v/>
      </c>
      <c r="F47" s="16" t="str">
        <f>IF($A47="","",VLOOKUP($A47,'MG Universe'!$A$2:$R$9992,6))</f>
        <v/>
      </c>
      <c r="G47" s="85" t="str">
        <f>IF($A47="","",VLOOKUP($A47,'MG Universe'!$A$2:$R$9992,7))</f>
        <v/>
      </c>
      <c r="H47" s="18" t="str">
        <f>IF($A47="","",VLOOKUP($A47,'MG Universe'!$A$2:$R$9992,8))</f>
        <v/>
      </c>
      <c r="I47" s="18" t="str">
        <f>IF($A47="","",VLOOKUP($A47,'MG Universe'!$A$2:$R$9992,9))</f>
        <v/>
      </c>
      <c r="J47" s="19" t="str">
        <f>IF($A47="","",VLOOKUP($A47,'MG Universe'!$A$2:$R$9992,10))</f>
        <v/>
      </c>
      <c r="K47" s="86" t="str">
        <f>IF($A47="","",VLOOKUP($A47,'MG Universe'!$A$2:$R$9992,11))</f>
        <v/>
      </c>
      <c r="L47" s="110" t="str">
        <f>IF($A47="","",VLOOKUP($A47,'MG Universe'!$A$2:$R$9992,12))</f>
        <v/>
      </c>
      <c r="M47" s="15" t="str">
        <f>IF($A47="","",VLOOKUP($A47,'MG Universe'!$A$2:$R$9992,13))</f>
        <v/>
      </c>
      <c r="N47" s="88" t="str">
        <f>IF($A47="","",VLOOKUP($A47,'MG Universe'!$A$2:$R$9992,14))</f>
        <v/>
      </c>
      <c r="O47" s="18" t="str">
        <f>IF($A47="","",VLOOKUP($A47,'MG Universe'!$A$2:$R$9992,15))</f>
        <v/>
      </c>
      <c r="P47" s="19" t="str">
        <f>IF($A47="","",VLOOKUP($A47,'MG Universe'!$A$2:$R$9992,16))</f>
        <v/>
      </c>
      <c r="Q47" s="89" t="str">
        <f>IF($A47="","",VLOOKUP($A47,'MG Universe'!$A$2:$R$9992,17))</f>
        <v/>
      </c>
      <c r="R47" s="18" t="str">
        <f>IF($A47="","",VLOOKUP($A47,'MG Universe'!$A$2:$R$9992,18))</f>
        <v/>
      </c>
    </row>
    <row r="48" spans="1:18" x14ac:dyDescent="0.55000000000000004">
      <c r="A48" s="84"/>
      <c r="B48" s="15" t="str">
        <f>IF($A48="","",VLOOKUP($A48,'MG Universe'!$A$2:$R$9992,2))</f>
        <v/>
      </c>
      <c r="C48" s="15" t="str">
        <f>IF($A48="","",VLOOKUP($A48,'MG Universe'!$A$2:$R$9992,3))</f>
        <v/>
      </c>
      <c r="D48" s="15" t="str">
        <f>IF($A48="","",VLOOKUP($A48,'MG Universe'!$A$2:$R$9992,4))</f>
        <v/>
      </c>
      <c r="E48" s="15" t="str">
        <f>IF($A48="","",VLOOKUP($A48,'MG Universe'!$A$2:$R$9992,5))</f>
        <v/>
      </c>
      <c r="F48" s="16" t="str">
        <f>IF($A48="","",VLOOKUP($A48,'MG Universe'!$A$2:$R$9992,6))</f>
        <v/>
      </c>
      <c r="G48" s="85" t="str">
        <f>IF($A48="","",VLOOKUP($A48,'MG Universe'!$A$2:$R$9992,7))</f>
        <v/>
      </c>
      <c r="H48" s="18" t="str">
        <f>IF($A48="","",VLOOKUP($A48,'MG Universe'!$A$2:$R$9992,8))</f>
        <v/>
      </c>
      <c r="I48" s="18" t="str">
        <f>IF($A48="","",VLOOKUP($A48,'MG Universe'!$A$2:$R$9992,9))</f>
        <v/>
      </c>
      <c r="J48" s="19" t="str">
        <f>IF($A48="","",VLOOKUP($A48,'MG Universe'!$A$2:$R$9992,10))</f>
        <v/>
      </c>
      <c r="K48" s="86" t="str">
        <f>IF($A48="","",VLOOKUP($A48,'MG Universe'!$A$2:$R$9992,11))</f>
        <v/>
      </c>
      <c r="L48" s="110" t="str">
        <f>IF($A48="","",VLOOKUP($A48,'MG Universe'!$A$2:$R$9992,12))</f>
        <v/>
      </c>
      <c r="M48" s="15" t="str">
        <f>IF($A48="","",VLOOKUP($A48,'MG Universe'!$A$2:$R$9992,13))</f>
        <v/>
      </c>
      <c r="N48" s="88" t="str">
        <f>IF($A48="","",VLOOKUP($A48,'MG Universe'!$A$2:$R$9992,14))</f>
        <v/>
      </c>
      <c r="O48" s="18" t="str">
        <f>IF($A48="","",VLOOKUP($A48,'MG Universe'!$A$2:$R$9992,15))</f>
        <v/>
      </c>
      <c r="P48" s="19" t="str">
        <f>IF($A48="","",VLOOKUP($A48,'MG Universe'!$A$2:$R$9992,16))</f>
        <v/>
      </c>
      <c r="Q48" s="89" t="str">
        <f>IF($A48="","",VLOOKUP($A48,'MG Universe'!$A$2:$R$9992,17))</f>
        <v/>
      </c>
      <c r="R48" s="18" t="str">
        <f>IF($A48="","",VLOOKUP($A48,'MG Universe'!$A$2:$R$9992,18))</f>
        <v/>
      </c>
    </row>
    <row r="49" spans="1:18" x14ac:dyDescent="0.55000000000000004">
      <c r="A49" s="84"/>
      <c r="B49" s="15" t="str">
        <f>IF($A49="","",VLOOKUP($A49,'MG Universe'!$A$2:$R$9992,2))</f>
        <v/>
      </c>
      <c r="C49" s="15" t="str">
        <f>IF($A49="","",VLOOKUP($A49,'MG Universe'!$A$2:$R$9992,3))</f>
        <v/>
      </c>
      <c r="D49" s="15" t="str">
        <f>IF($A49="","",VLOOKUP($A49,'MG Universe'!$A$2:$R$9992,4))</f>
        <v/>
      </c>
      <c r="E49" s="15" t="str">
        <f>IF($A49="","",VLOOKUP($A49,'MG Universe'!$A$2:$R$9992,5))</f>
        <v/>
      </c>
      <c r="F49" s="16" t="str">
        <f>IF($A49="","",VLOOKUP($A49,'MG Universe'!$A$2:$R$9992,6))</f>
        <v/>
      </c>
      <c r="G49" s="85" t="str">
        <f>IF($A49="","",VLOOKUP($A49,'MG Universe'!$A$2:$R$9992,7))</f>
        <v/>
      </c>
      <c r="H49" s="18" t="str">
        <f>IF($A49="","",VLOOKUP($A49,'MG Universe'!$A$2:$R$9992,8))</f>
        <v/>
      </c>
      <c r="I49" s="18" t="str">
        <f>IF($A49="","",VLOOKUP($A49,'MG Universe'!$A$2:$R$9992,9))</f>
        <v/>
      </c>
      <c r="J49" s="19" t="str">
        <f>IF($A49="","",VLOOKUP($A49,'MG Universe'!$A$2:$R$9992,10))</f>
        <v/>
      </c>
      <c r="K49" s="86" t="str">
        <f>IF($A49="","",VLOOKUP($A49,'MG Universe'!$A$2:$R$9992,11))</f>
        <v/>
      </c>
      <c r="L49" s="110" t="str">
        <f>IF($A49="","",VLOOKUP($A49,'MG Universe'!$A$2:$R$9992,12))</f>
        <v/>
      </c>
      <c r="M49" s="15" t="str">
        <f>IF($A49="","",VLOOKUP($A49,'MG Universe'!$A$2:$R$9992,13))</f>
        <v/>
      </c>
      <c r="N49" s="88" t="str">
        <f>IF($A49="","",VLOOKUP($A49,'MG Universe'!$A$2:$R$9992,14))</f>
        <v/>
      </c>
      <c r="O49" s="18" t="str">
        <f>IF($A49="","",VLOOKUP($A49,'MG Universe'!$A$2:$R$9992,15))</f>
        <v/>
      </c>
      <c r="P49" s="19" t="str">
        <f>IF($A49="","",VLOOKUP($A49,'MG Universe'!$A$2:$R$9992,16))</f>
        <v/>
      </c>
      <c r="Q49" s="89" t="str">
        <f>IF($A49="","",VLOOKUP($A49,'MG Universe'!$A$2:$R$9992,17))</f>
        <v/>
      </c>
      <c r="R49" s="18" t="str">
        <f>IF($A49="","",VLOOKUP($A49,'MG Universe'!$A$2:$R$9992,18))</f>
        <v/>
      </c>
    </row>
    <row r="50" spans="1:18" x14ac:dyDescent="0.55000000000000004">
      <c r="A50" s="84"/>
      <c r="B50" s="15" t="str">
        <f>IF($A50="","",VLOOKUP($A50,'MG Universe'!$A$2:$R$9992,2))</f>
        <v/>
      </c>
      <c r="C50" s="15" t="str">
        <f>IF($A50="","",VLOOKUP($A50,'MG Universe'!$A$2:$R$9992,3))</f>
        <v/>
      </c>
      <c r="D50" s="15" t="str">
        <f>IF($A50="","",VLOOKUP($A50,'MG Universe'!$A$2:$R$9992,4))</f>
        <v/>
      </c>
      <c r="E50" s="15" t="str">
        <f>IF($A50="","",VLOOKUP($A50,'MG Universe'!$A$2:$R$9992,5))</f>
        <v/>
      </c>
      <c r="F50" s="16" t="str">
        <f>IF($A50="","",VLOOKUP($A50,'MG Universe'!$A$2:$R$9992,6))</f>
        <v/>
      </c>
      <c r="G50" s="85" t="str">
        <f>IF($A50="","",VLOOKUP($A50,'MG Universe'!$A$2:$R$9992,7))</f>
        <v/>
      </c>
      <c r="H50" s="18" t="str">
        <f>IF($A50="","",VLOOKUP($A50,'MG Universe'!$A$2:$R$9992,8))</f>
        <v/>
      </c>
      <c r="I50" s="18" t="str">
        <f>IF($A50="","",VLOOKUP($A50,'MG Universe'!$A$2:$R$9992,9))</f>
        <v/>
      </c>
      <c r="J50" s="19" t="str">
        <f>IF($A50="","",VLOOKUP($A50,'MG Universe'!$A$2:$R$9992,10))</f>
        <v/>
      </c>
      <c r="K50" s="86" t="str">
        <f>IF($A50="","",VLOOKUP($A50,'MG Universe'!$A$2:$R$9992,11))</f>
        <v/>
      </c>
      <c r="L50" s="110" t="str">
        <f>IF($A50="","",VLOOKUP($A50,'MG Universe'!$A$2:$R$9992,12))</f>
        <v/>
      </c>
      <c r="M50" s="15" t="str">
        <f>IF($A50="","",VLOOKUP($A50,'MG Universe'!$A$2:$R$9992,13))</f>
        <v/>
      </c>
      <c r="N50" s="88" t="str">
        <f>IF($A50="","",VLOOKUP($A50,'MG Universe'!$A$2:$R$9992,14))</f>
        <v/>
      </c>
      <c r="O50" s="18" t="str">
        <f>IF($A50="","",VLOOKUP($A50,'MG Universe'!$A$2:$R$9992,15))</f>
        <v/>
      </c>
      <c r="P50" s="19" t="str">
        <f>IF($A50="","",VLOOKUP($A50,'MG Universe'!$A$2:$R$9992,16))</f>
        <v/>
      </c>
      <c r="Q50" s="89" t="str">
        <f>IF($A50="","",VLOOKUP($A50,'MG Universe'!$A$2:$R$9992,17))</f>
        <v/>
      </c>
      <c r="R50" s="18" t="str">
        <f>IF($A50="","",VLOOKUP($A50,'MG Universe'!$A$2:$R$9992,18))</f>
        <v/>
      </c>
    </row>
    <row r="51" spans="1:18" x14ac:dyDescent="0.55000000000000004">
      <c r="A51" s="84"/>
      <c r="B51" s="15" t="str">
        <f>IF($A51="","",VLOOKUP($A51,'MG Universe'!$A$2:$R$9992,2))</f>
        <v/>
      </c>
      <c r="C51" s="15" t="str">
        <f>IF($A51="","",VLOOKUP($A51,'MG Universe'!$A$2:$R$9992,3))</f>
        <v/>
      </c>
      <c r="D51" s="15" t="str">
        <f>IF($A51="","",VLOOKUP($A51,'MG Universe'!$A$2:$R$9992,4))</f>
        <v/>
      </c>
      <c r="E51" s="15" t="str">
        <f>IF($A51="","",VLOOKUP($A51,'MG Universe'!$A$2:$R$9992,5))</f>
        <v/>
      </c>
      <c r="F51" s="16" t="str">
        <f>IF($A51="","",VLOOKUP($A51,'MG Universe'!$A$2:$R$9992,6))</f>
        <v/>
      </c>
      <c r="G51" s="85" t="str">
        <f>IF($A51="","",VLOOKUP($A51,'MG Universe'!$A$2:$R$9992,7))</f>
        <v/>
      </c>
      <c r="H51" s="18" t="str">
        <f>IF($A51="","",VLOOKUP($A51,'MG Universe'!$A$2:$R$9992,8))</f>
        <v/>
      </c>
      <c r="I51" s="18" t="str">
        <f>IF($A51="","",VLOOKUP($A51,'MG Universe'!$A$2:$R$9992,9))</f>
        <v/>
      </c>
      <c r="J51" s="19" t="str">
        <f>IF($A51="","",VLOOKUP($A51,'MG Universe'!$A$2:$R$9992,10))</f>
        <v/>
      </c>
      <c r="K51" s="86" t="str">
        <f>IF($A51="","",VLOOKUP($A51,'MG Universe'!$A$2:$R$9992,11))</f>
        <v/>
      </c>
      <c r="L51" s="110" t="str">
        <f>IF($A51="","",VLOOKUP($A51,'MG Universe'!$A$2:$R$9992,12))</f>
        <v/>
      </c>
      <c r="M51" s="15" t="str">
        <f>IF($A51="","",VLOOKUP($A51,'MG Universe'!$A$2:$R$9992,13))</f>
        <v/>
      </c>
      <c r="N51" s="88" t="str">
        <f>IF($A51="","",VLOOKUP($A51,'MG Universe'!$A$2:$R$9992,14))</f>
        <v/>
      </c>
      <c r="O51" s="18" t="str">
        <f>IF($A51="","",VLOOKUP($A51,'MG Universe'!$A$2:$R$9992,15))</f>
        <v/>
      </c>
      <c r="P51" s="19" t="str">
        <f>IF($A51="","",VLOOKUP($A51,'MG Universe'!$A$2:$R$9992,16))</f>
        <v/>
      </c>
      <c r="Q51" s="89" t="str">
        <f>IF($A51="","",VLOOKUP($A51,'MG Universe'!$A$2:$R$9992,17))</f>
        <v/>
      </c>
      <c r="R51" s="18" t="str">
        <f>IF($A51="","",VLOOKUP($A51,'MG Universe'!$A$2:$R$9992,18))</f>
        <v/>
      </c>
    </row>
    <row r="52" spans="1:18" x14ac:dyDescent="0.55000000000000004">
      <c r="A52" s="84"/>
      <c r="B52" s="15" t="str">
        <f>IF($A52="","",VLOOKUP($A52,'MG Universe'!$A$2:$R$9992,2))</f>
        <v/>
      </c>
      <c r="C52" s="15" t="str">
        <f>IF($A52="","",VLOOKUP($A52,'MG Universe'!$A$2:$R$9992,3))</f>
        <v/>
      </c>
      <c r="D52" s="15" t="str">
        <f>IF($A52="","",VLOOKUP($A52,'MG Universe'!$A$2:$R$9992,4))</f>
        <v/>
      </c>
      <c r="E52" s="15" t="str">
        <f>IF($A52="","",VLOOKUP($A52,'MG Universe'!$A$2:$R$9992,5))</f>
        <v/>
      </c>
      <c r="F52" s="16" t="str">
        <f>IF($A52="","",VLOOKUP($A52,'MG Universe'!$A$2:$R$9992,6))</f>
        <v/>
      </c>
      <c r="G52" s="85" t="str">
        <f>IF($A52="","",VLOOKUP($A52,'MG Universe'!$A$2:$R$9992,7))</f>
        <v/>
      </c>
      <c r="H52" s="18" t="str">
        <f>IF($A52="","",VLOOKUP($A52,'MG Universe'!$A$2:$R$9992,8))</f>
        <v/>
      </c>
      <c r="I52" s="18" t="str">
        <f>IF($A52="","",VLOOKUP($A52,'MG Universe'!$A$2:$R$9992,9))</f>
        <v/>
      </c>
      <c r="J52" s="19" t="str">
        <f>IF($A52="","",VLOOKUP($A52,'MG Universe'!$A$2:$R$9992,10))</f>
        <v/>
      </c>
      <c r="K52" s="86" t="str">
        <f>IF($A52="","",VLOOKUP($A52,'MG Universe'!$A$2:$R$9992,11))</f>
        <v/>
      </c>
      <c r="L52" s="110" t="str">
        <f>IF($A52="","",VLOOKUP($A52,'MG Universe'!$A$2:$R$9992,12))</f>
        <v/>
      </c>
      <c r="M52" s="15" t="str">
        <f>IF($A52="","",VLOOKUP($A52,'MG Universe'!$A$2:$R$9992,13))</f>
        <v/>
      </c>
      <c r="N52" s="88" t="str">
        <f>IF($A52="","",VLOOKUP($A52,'MG Universe'!$A$2:$R$9992,14))</f>
        <v/>
      </c>
      <c r="O52" s="18" t="str">
        <f>IF($A52="","",VLOOKUP($A52,'MG Universe'!$A$2:$R$9992,15))</f>
        <v/>
      </c>
      <c r="P52" s="19" t="str">
        <f>IF($A52="","",VLOOKUP($A52,'MG Universe'!$A$2:$R$9992,16))</f>
        <v/>
      </c>
      <c r="Q52" s="89" t="str">
        <f>IF($A52="","",VLOOKUP($A52,'MG Universe'!$A$2:$R$9992,17))</f>
        <v/>
      </c>
      <c r="R52" s="18" t="str">
        <f>IF($A52="","",VLOOKUP($A52,'MG Universe'!$A$2:$R$9992,18))</f>
        <v/>
      </c>
    </row>
    <row r="53" spans="1:18" x14ac:dyDescent="0.55000000000000004">
      <c r="A53" s="84"/>
      <c r="B53" s="15" t="str">
        <f>IF($A53="","",VLOOKUP($A53,'MG Universe'!$A$2:$R$9992,2))</f>
        <v/>
      </c>
      <c r="C53" s="15" t="str">
        <f>IF($A53="","",VLOOKUP($A53,'MG Universe'!$A$2:$R$9992,3))</f>
        <v/>
      </c>
      <c r="D53" s="15" t="str">
        <f>IF($A53="","",VLOOKUP($A53,'MG Universe'!$A$2:$R$9992,4))</f>
        <v/>
      </c>
      <c r="E53" s="15" t="str">
        <f>IF($A53="","",VLOOKUP($A53,'MG Universe'!$A$2:$R$9992,5))</f>
        <v/>
      </c>
      <c r="F53" s="16" t="str">
        <f>IF($A53="","",VLOOKUP($A53,'MG Universe'!$A$2:$R$9992,6))</f>
        <v/>
      </c>
      <c r="G53" s="85" t="str">
        <f>IF($A53="","",VLOOKUP($A53,'MG Universe'!$A$2:$R$9992,7))</f>
        <v/>
      </c>
      <c r="H53" s="18" t="str">
        <f>IF($A53="","",VLOOKUP($A53,'MG Universe'!$A$2:$R$9992,8))</f>
        <v/>
      </c>
      <c r="I53" s="18" t="str">
        <f>IF($A53="","",VLOOKUP($A53,'MG Universe'!$A$2:$R$9992,9))</f>
        <v/>
      </c>
      <c r="J53" s="19" t="str">
        <f>IF($A53="","",VLOOKUP($A53,'MG Universe'!$A$2:$R$9992,10))</f>
        <v/>
      </c>
      <c r="K53" s="86" t="str">
        <f>IF($A53="","",VLOOKUP($A53,'MG Universe'!$A$2:$R$9992,11))</f>
        <v/>
      </c>
      <c r="L53" s="110" t="str">
        <f>IF($A53="","",VLOOKUP($A53,'MG Universe'!$A$2:$R$9992,12))</f>
        <v/>
      </c>
      <c r="M53" s="15" t="str">
        <f>IF($A53="","",VLOOKUP($A53,'MG Universe'!$A$2:$R$9992,13))</f>
        <v/>
      </c>
      <c r="N53" s="88" t="str">
        <f>IF($A53="","",VLOOKUP($A53,'MG Universe'!$A$2:$R$9992,14))</f>
        <v/>
      </c>
      <c r="O53" s="18" t="str">
        <f>IF($A53="","",VLOOKUP($A53,'MG Universe'!$A$2:$R$9992,15))</f>
        <v/>
      </c>
      <c r="P53" s="19" t="str">
        <f>IF($A53="","",VLOOKUP($A53,'MG Universe'!$A$2:$R$9992,16))</f>
        <v/>
      </c>
      <c r="Q53" s="89" t="str">
        <f>IF($A53="","",VLOOKUP($A53,'MG Universe'!$A$2:$R$9992,17))</f>
        <v/>
      </c>
      <c r="R53" s="18" t="str">
        <f>IF($A53="","",VLOOKUP($A53,'MG Universe'!$A$2:$R$9992,18))</f>
        <v/>
      </c>
    </row>
    <row r="54" spans="1:18" x14ac:dyDescent="0.55000000000000004">
      <c r="A54" s="84"/>
      <c r="B54" s="15" t="str">
        <f>IF($A54="","",VLOOKUP($A54,'MG Universe'!$A$2:$R$9992,2))</f>
        <v/>
      </c>
      <c r="C54" s="15" t="str">
        <f>IF($A54="","",VLOOKUP($A54,'MG Universe'!$A$2:$R$9992,3))</f>
        <v/>
      </c>
      <c r="D54" s="15" t="str">
        <f>IF($A54="","",VLOOKUP($A54,'MG Universe'!$A$2:$R$9992,4))</f>
        <v/>
      </c>
      <c r="E54" s="15" t="str">
        <f>IF($A54="","",VLOOKUP($A54,'MG Universe'!$A$2:$R$9992,5))</f>
        <v/>
      </c>
      <c r="F54" s="16" t="str">
        <f>IF($A54="","",VLOOKUP($A54,'MG Universe'!$A$2:$R$9992,6))</f>
        <v/>
      </c>
      <c r="G54" s="85" t="str">
        <f>IF($A54="","",VLOOKUP($A54,'MG Universe'!$A$2:$R$9992,7))</f>
        <v/>
      </c>
      <c r="H54" s="18" t="str">
        <f>IF($A54="","",VLOOKUP($A54,'MG Universe'!$A$2:$R$9992,8))</f>
        <v/>
      </c>
      <c r="I54" s="18" t="str">
        <f>IF($A54="","",VLOOKUP($A54,'MG Universe'!$A$2:$R$9992,9))</f>
        <v/>
      </c>
      <c r="J54" s="19" t="str">
        <f>IF($A54="","",VLOOKUP($A54,'MG Universe'!$A$2:$R$9992,10))</f>
        <v/>
      </c>
      <c r="K54" s="86" t="str">
        <f>IF($A54="","",VLOOKUP($A54,'MG Universe'!$A$2:$R$9992,11))</f>
        <v/>
      </c>
      <c r="L54" s="110" t="str">
        <f>IF($A54="","",VLOOKUP($A54,'MG Universe'!$A$2:$R$9992,12))</f>
        <v/>
      </c>
      <c r="M54" s="15" t="str">
        <f>IF($A54="","",VLOOKUP($A54,'MG Universe'!$A$2:$R$9992,13))</f>
        <v/>
      </c>
      <c r="N54" s="88" t="str">
        <f>IF($A54="","",VLOOKUP($A54,'MG Universe'!$A$2:$R$9992,14))</f>
        <v/>
      </c>
      <c r="O54" s="18" t="str">
        <f>IF($A54="","",VLOOKUP($A54,'MG Universe'!$A$2:$R$9992,15))</f>
        <v/>
      </c>
      <c r="P54" s="19" t="str">
        <f>IF($A54="","",VLOOKUP($A54,'MG Universe'!$A$2:$R$9992,16))</f>
        <v/>
      </c>
      <c r="Q54" s="89" t="str">
        <f>IF($A54="","",VLOOKUP($A54,'MG Universe'!$A$2:$R$9992,17))</f>
        <v/>
      </c>
      <c r="R54" s="18" t="str">
        <f>IF($A54="","",VLOOKUP($A54,'MG Universe'!$A$2:$R$9992,18))</f>
        <v/>
      </c>
    </row>
    <row r="55" spans="1:18" x14ac:dyDescent="0.55000000000000004">
      <c r="A55" s="84"/>
      <c r="B55" s="15" t="str">
        <f>IF($A55="","",VLOOKUP($A55,'MG Universe'!$A$2:$R$9992,2))</f>
        <v/>
      </c>
      <c r="C55" s="15" t="str">
        <f>IF($A55="","",VLOOKUP($A55,'MG Universe'!$A$2:$R$9992,3))</f>
        <v/>
      </c>
      <c r="D55" s="15" t="str">
        <f>IF($A55="","",VLOOKUP($A55,'MG Universe'!$A$2:$R$9992,4))</f>
        <v/>
      </c>
      <c r="E55" s="15" t="str">
        <f>IF($A55="","",VLOOKUP($A55,'MG Universe'!$A$2:$R$9992,5))</f>
        <v/>
      </c>
      <c r="F55" s="16" t="str">
        <f>IF($A55="","",VLOOKUP($A55,'MG Universe'!$A$2:$R$9992,6))</f>
        <v/>
      </c>
      <c r="G55" s="85" t="str">
        <f>IF($A55="","",VLOOKUP($A55,'MG Universe'!$A$2:$R$9992,7))</f>
        <v/>
      </c>
      <c r="H55" s="18" t="str">
        <f>IF($A55="","",VLOOKUP($A55,'MG Universe'!$A$2:$R$9992,8))</f>
        <v/>
      </c>
      <c r="I55" s="18" t="str">
        <f>IF($A55="","",VLOOKUP($A55,'MG Universe'!$A$2:$R$9992,9))</f>
        <v/>
      </c>
      <c r="J55" s="19" t="str">
        <f>IF($A55="","",VLOOKUP($A55,'MG Universe'!$A$2:$R$9992,10))</f>
        <v/>
      </c>
      <c r="K55" s="86" t="str">
        <f>IF($A55="","",VLOOKUP($A55,'MG Universe'!$A$2:$R$9992,11))</f>
        <v/>
      </c>
      <c r="L55" s="110" t="str">
        <f>IF($A55="","",VLOOKUP($A55,'MG Universe'!$A$2:$R$9992,12))</f>
        <v/>
      </c>
      <c r="M55" s="15" t="str">
        <f>IF($A55="","",VLOOKUP($A55,'MG Universe'!$A$2:$R$9992,13))</f>
        <v/>
      </c>
      <c r="N55" s="88" t="str">
        <f>IF($A55="","",VLOOKUP($A55,'MG Universe'!$A$2:$R$9992,14))</f>
        <v/>
      </c>
      <c r="O55" s="18" t="str">
        <f>IF($A55="","",VLOOKUP($A55,'MG Universe'!$A$2:$R$9992,15))</f>
        <v/>
      </c>
      <c r="P55" s="19" t="str">
        <f>IF($A55="","",VLOOKUP($A55,'MG Universe'!$A$2:$R$9992,16))</f>
        <v/>
      </c>
      <c r="Q55" s="89" t="str">
        <f>IF($A55="","",VLOOKUP($A55,'MG Universe'!$A$2:$R$9992,17))</f>
        <v/>
      </c>
      <c r="R55" s="18" t="str">
        <f>IF($A55="","",VLOOKUP($A55,'MG Universe'!$A$2:$R$9992,18))</f>
        <v/>
      </c>
    </row>
    <row r="56" spans="1:18" x14ac:dyDescent="0.55000000000000004">
      <c r="A56" s="84"/>
      <c r="B56" s="15" t="str">
        <f>IF($A56="","",VLOOKUP($A56,'MG Universe'!$A$2:$R$9992,2))</f>
        <v/>
      </c>
      <c r="C56" s="15" t="str">
        <f>IF($A56="","",VLOOKUP($A56,'MG Universe'!$A$2:$R$9992,3))</f>
        <v/>
      </c>
      <c r="D56" s="15" t="str">
        <f>IF($A56="","",VLOOKUP($A56,'MG Universe'!$A$2:$R$9992,4))</f>
        <v/>
      </c>
      <c r="E56" s="15" t="str">
        <f>IF($A56="","",VLOOKUP($A56,'MG Universe'!$A$2:$R$9992,5))</f>
        <v/>
      </c>
      <c r="F56" s="16" t="str">
        <f>IF($A56="","",VLOOKUP($A56,'MG Universe'!$A$2:$R$9992,6))</f>
        <v/>
      </c>
      <c r="G56" s="85" t="str">
        <f>IF($A56="","",VLOOKUP($A56,'MG Universe'!$A$2:$R$9992,7))</f>
        <v/>
      </c>
      <c r="H56" s="18" t="str">
        <f>IF($A56="","",VLOOKUP($A56,'MG Universe'!$A$2:$R$9992,8))</f>
        <v/>
      </c>
      <c r="I56" s="18" t="str">
        <f>IF($A56="","",VLOOKUP($A56,'MG Universe'!$A$2:$R$9992,9))</f>
        <v/>
      </c>
      <c r="J56" s="19" t="str">
        <f>IF($A56="","",VLOOKUP($A56,'MG Universe'!$A$2:$R$9992,10))</f>
        <v/>
      </c>
      <c r="K56" s="86" t="str">
        <f>IF($A56="","",VLOOKUP($A56,'MG Universe'!$A$2:$R$9992,11))</f>
        <v/>
      </c>
      <c r="L56" s="110" t="str">
        <f>IF($A56="","",VLOOKUP($A56,'MG Universe'!$A$2:$R$9992,12))</f>
        <v/>
      </c>
      <c r="M56" s="15" t="str">
        <f>IF($A56="","",VLOOKUP($A56,'MG Universe'!$A$2:$R$9992,13))</f>
        <v/>
      </c>
      <c r="N56" s="88" t="str">
        <f>IF($A56="","",VLOOKUP($A56,'MG Universe'!$A$2:$R$9992,14))</f>
        <v/>
      </c>
      <c r="O56" s="18" t="str">
        <f>IF($A56="","",VLOOKUP($A56,'MG Universe'!$A$2:$R$9992,15))</f>
        <v/>
      </c>
      <c r="P56" s="19" t="str">
        <f>IF($A56="","",VLOOKUP($A56,'MG Universe'!$A$2:$R$9992,16))</f>
        <v/>
      </c>
      <c r="Q56" s="89" t="str">
        <f>IF($A56="","",VLOOKUP($A56,'MG Universe'!$A$2:$R$9992,17))</f>
        <v/>
      </c>
      <c r="R56" s="18" t="str">
        <f>IF($A56="","",VLOOKUP($A56,'MG Universe'!$A$2:$R$9992,18))</f>
        <v/>
      </c>
    </row>
    <row r="57" spans="1:18" x14ac:dyDescent="0.55000000000000004">
      <c r="A57" s="84"/>
      <c r="B57" s="15" t="str">
        <f>IF($A57="","",VLOOKUP($A57,'MG Universe'!$A$2:$R$9992,2))</f>
        <v/>
      </c>
      <c r="C57" s="15" t="str">
        <f>IF($A57="","",VLOOKUP($A57,'MG Universe'!$A$2:$R$9992,3))</f>
        <v/>
      </c>
      <c r="D57" s="15" t="str">
        <f>IF($A57="","",VLOOKUP($A57,'MG Universe'!$A$2:$R$9992,4))</f>
        <v/>
      </c>
      <c r="E57" s="15" t="str">
        <f>IF($A57="","",VLOOKUP($A57,'MG Universe'!$A$2:$R$9992,5))</f>
        <v/>
      </c>
      <c r="F57" s="16" t="str">
        <f>IF($A57="","",VLOOKUP($A57,'MG Universe'!$A$2:$R$9992,6))</f>
        <v/>
      </c>
      <c r="G57" s="85" t="str">
        <f>IF($A57="","",VLOOKUP($A57,'MG Universe'!$A$2:$R$9992,7))</f>
        <v/>
      </c>
      <c r="H57" s="18" t="str">
        <f>IF($A57="","",VLOOKUP($A57,'MG Universe'!$A$2:$R$9992,8))</f>
        <v/>
      </c>
      <c r="I57" s="18" t="str">
        <f>IF($A57="","",VLOOKUP($A57,'MG Universe'!$A$2:$R$9992,9))</f>
        <v/>
      </c>
      <c r="J57" s="19" t="str">
        <f>IF($A57="","",VLOOKUP($A57,'MG Universe'!$A$2:$R$9992,10))</f>
        <v/>
      </c>
      <c r="K57" s="86" t="str">
        <f>IF($A57="","",VLOOKUP($A57,'MG Universe'!$A$2:$R$9992,11))</f>
        <v/>
      </c>
      <c r="L57" s="110" t="str">
        <f>IF($A57="","",VLOOKUP($A57,'MG Universe'!$A$2:$R$9992,12))</f>
        <v/>
      </c>
      <c r="M57" s="15" t="str">
        <f>IF($A57="","",VLOOKUP($A57,'MG Universe'!$A$2:$R$9992,13))</f>
        <v/>
      </c>
      <c r="N57" s="88" t="str">
        <f>IF($A57="","",VLOOKUP($A57,'MG Universe'!$A$2:$R$9992,14))</f>
        <v/>
      </c>
      <c r="O57" s="18" t="str">
        <f>IF($A57="","",VLOOKUP($A57,'MG Universe'!$A$2:$R$9992,15))</f>
        <v/>
      </c>
      <c r="P57" s="19" t="str">
        <f>IF($A57="","",VLOOKUP($A57,'MG Universe'!$A$2:$R$9992,16))</f>
        <v/>
      </c>
      <c r="Q57" s="89" t="str">
        <f>IF($A57="","",VLOOKUP($A57,'MG Universe'!$A$2:$R$9992,17))</f>
        <v/>
      </c>
      <c r="R57" s="18" t="str">
        <f>IF($A57="","",VLOOKUP($A57,'MG Universe'!$A$2:$R$9992,18))</f>
        <v/>
      </c>
    </row>
    <row r="58" spans="1:18" x14ac:dyDescent="0.55000000000000004">
      <c r="A58" s="84"/>
      <c r="B58" s="15" t="str">
        <f>IF($A58="","",VLOOKUP($A58,'MG Universe'!$A$2:$R$9992,2))</f>
        <v/>
      </c>
      <c r="C58" s="15" t="str">
        <f>IF($A58="","",VLOOKUP($A58,'MG Universe'!$A$2:$R$9992,3))</f>
        <v/>
      </c>
      <c r="D58" s="15" t="str">
        <f>IF($A58="","",VLOOKUP($A58,'MG Universe'!$A$2:$R$9992,4))</f>
        <v/>
      </c>
      <c r="E58" s="15" t="str">
        <f>IF($A58="","",VLOOKUP($A58,'MG Universe'!$A$2:$R$9992,5))</f>
        <v/>
      </c>
      <c r="F58" s="16" t="str">
        <f>IF($A58="","",VLOOKUP($A58,'MG Universe'!$A$2:$R$9992,6))</f>
        <v/>
      </c>
      <c r="G58" s="85" t="str">
        <f>IF($A58="","",VLOOKUP($A58,'MG Universe'!$A$2:$R$9992,7))</f>
        <v/>
      </c>
      <c r="H58" s="18" t="str">
        <f>IF($A58="","",VLOOKUP($A58,'MG Universe'!$A$2:$R$9992,8))</f>
        <v/>
      </c>
      <c r="I58" s="18" t="str">
        <f>IF($A58="","",VLOOKUP($A58,'MG Universe'!$A$2:$R$9992,9))</f>
        <v/>
      </c>
      <c r="J58" s="19" t="str">
        <f>IF($A58="","",VLOOKUP($A58,'MG Universe'!$A$2:$R$9992,10))</f>
        <v/>
      </c>
      <c r="K58" s="86" t="str">
        <f>IF($A58="","",VLOOKUP($A58,'MG Universe'!$A$2:$R$9992,11))</f>
        <v/>
      </c>
      <c r="L58" s="110" t="str">
        <f>IF($A58="","",VLOOKUP($A58,'MG Universe'!$A$2:$R$9992,12))</f>
        <v/>
      </c>
      <c r="M58" s="15" t="str">
        <f>IF($A58="","",VLOOKUP($A58,'MG Universe'!$A$2:$R$9992,13))</f>
        <v/>
      </c>
      <c r="N58" s="88" t="str">
        <f>IF($A58="","",VLOOKUP($A58,'MG Universe'!$A$2:$R$9992,14))</f>
        <v/>
      </c>
      <c r="O58" s="18" t="str">
        <f>IF($A58="","",VLOOKUP($A58,'MG Universe'!$A$2:$R$9992,15))</f>
        <v/>
      </c>
      <c r="P58" s="19" t="str">
        <f>IF($A58="","",VLOOKUP($A58,'MG Universe'!$A$2:$R$9992,16))</f>
        <v/>
      </c>
      <c r="Q58" s="89" t="str">
        <f>IF($A58="","",VLOOKUP($A58,'MG Universe'!$A$2:$R$9992,17))</f>
        <v/>
      </c>
      <c r="R58" s="18" t="str">
        <f>IF($A58="","",VLOOKUP($A58,'MG Universe'!$A$2:$R$9992,18))</f>
        <v/>
      </c>
    </row>
    <row r="59" spans="1:18" x14ac:dyDescent="0.55000000000000004">
      <c r="A59" s="84"/>
      <c r="B59" s="15" t="str">
        <f>IF($A59="","",VLOOKUP($A59,'MG Universe'!$A$2:$R$9992,2))</f>
        <v/>
      </c>
      <c r="C59" s="15" t="str">
        <f>IF($A59="","",VLOOKUP($A59,'MG Universe'!$A$2:$R$9992,3))</f>
        <v/>
      </c>
      <c r="D59" s="15" t="str">
        <f>IF($A59="","",VLOOKUP($A59,'MG Universe'!$A$2:$R$9992,4))</f>
        <v/>
      </c>
      <c r="E59" s="15" t="str">
        <f>IF($A59="","",VLOOKUP($A59,'MG Universe'!$A$2:$R$9992,5))</f>
        <v/>
      </c>
      <c r="F59" s="16" t="str">
        <f>IF($A59="","",VLOOKUP($A59,'MG Universe'!$A$2:$R$9992,6))</f>
        <v/>
      </c>
      <c r="G59" s="85" t="str">
        <f>IF($A59="","",VLOOKUP($A59,'MG Universe'!$A$2:$R$9992,7))</f>
        <v/>
      </c>
      <c r="H59" s="18" t="str">
        <f>IF($A59="","",VLOOKUP($A59,'MG Universe'!$A$2:$R$9992,8))</f>
        <v/>
      </c>
      <c r="I59" s="18" t="str">
        <f>IF($A59="","",VLOOKUP($A59,'MG Universe'!$A$2:$R$9992,9))</f>
        <v/>
      </c>
      <c r="J59" s="19" t="str">
        <f>IF($A59="","",VLOOKUP($A59,'MG Universe'!$A$2:$R$9992,10))</f>
        <v/>
      </c>
      <c r="K59" s="86" t="str">
        <f>IF($A59="","",VLOOKUP($A59,'MG Universe'!$A$2:$R$9992,11))</f>
        <v/>
      </c>
      <c r="L59" s="110" t="str">
        <f>IF($A59="","",VLOOKUP($A59,'MG Universe'!$A$2:$R$9992,12))</f>
        <v/>
      </c>
      <c r="M59" s="15" t="str">
        <f>IF($A59="","",VLOOKUP($A59,'MG Universe'!$A$2:$R$9992,13))</f>
        <v/>
      </c>
      <c r="N59" s="88" t="str">
        <f>IF($A59="","",VLOOKUP($A59,'MG Universe'!$A$2:$R$9992,14))</f>
        <v/>
      </c>
      <c r="O59" s="18" t="str">
        <f>IF($A59="","",VLOOKUP($A59,'MG Universe'!$A$2:$R$9992,15))</f>
        <v/>
      </c>
      <c r="P59" s="19" t="str">
        <f>IF($A59="","",VLOOKUP($A59,'MG Universe'!$A$2:$R$9992,16))</f>
        <v/>
      </c>
      <c r="Q59" s="89" t="str">
        <f>IF($A59="","",VLOOKUP($A59,'MG Universe'!$A$2:$R$9992,17))</f>
        <v/>
      </c>
      <c r="R59" s="18" t="str">
        <f>IF($A59="","",VLOOKUP($A59,'MG Universe'!$A$2:$R$9992,18))</f>
        <v/>
      </c>
    </row>
    <row r="60" spans="1:18" x14ac:dyDescent="0.55000000000000004">
      <c r="A60" s="84"/>
      <c r="B60" s="15" t="str">
        <f>IF($A60="","",VLOOKUP($A60,'MG Universe'!$A$2:$R$9992,2))</f>
        <v/>
      </c>
      <c r="C60" s="15" t="str">
        <f>IF($A60="","",VLOOKUP($A60,'MG Universe'!$A$2:$R$9992,3))</f>
        <v/>
      </c>
      <c r="D60" s="15" t="str">
        <f>IF($A60="","",VLOOKUP($A60,'MG Universe'!$A$2:$R$9992,4))</f>
        <v/>
      </c>
      <c r="E60" s="15" t="str">
        <f>IF($A60="","",VLOOKUP($A60,'MG Universe'!$A$2:$R$9992,5))</f>
        <v/>
      </c>
      <c r="F60" s="16" t="str">
        <f>IF($A60="","",VLOOKUP($A60,'MG Universe'!$A$2:$R$9992,6))</f>
        <v/>
      </c>
      <c r="G60" s="85" t="str">
        <f>IF($A60="","",VLOOKUP($A60,'MG Universe'!$A$2:$R$9992,7))</f>
        <v/>
      </c>
      <c r="H60" s="18" t="str">
        <f>IF($A60="","",VLOOKUP($A60,'MG Universe'!$A$2:$R$9992,8))</f>
        <v/>
      </c>
      <c r="I60" s="18" t="str">
        <f>IF($A60="","",VLOOKUP($A60,'MG Universe'!$A$2:$R$9992,9))</f>
        <v/>
      </c>
      <c r="J60" s="19" t="str">
        <f>IF($A60="","",VLOOKUP($A60,'MG Universe'!$A$2:$R$9992,10))</f>
        <v/>
      </c>
      <c r="K60" s="86" t="str">
        <f>IF($A60="","",VLOOKUP($A60,'MG Universe'!$A$2:$R$9992,11))</f>
        <v/>
      </c>
      <c r="L60" s="110" t="str">
        <f>IF($A60="","",VLOOKUP($A60,'MG Universe'!$A$2:$R$9992,12))</f>
        <v/>
      </c>
      <c r="M60" s="15" t="str">
        <f>IF($A60="","",VLOOKUP($A60,'MG Universe'!$A$2:$R$9992,13))</f>
        <v/>
      </c>
      <c r="N60" s="88" t="str">
        <f>IF($A60="","",VLOOKUP($A60,'MG Universe'!$A$2:$R$9992,14))</f>
        <v/>
      </c>
      <c r="O60" s="18" t="str">
        <f>IF($A60="","",VLOOKUP($A60,'MG Universe'!$A$2:$R$9992,15))</f>
        <v/>
      </c>
      <c r="P60" s="19" t="str">
        <f>IF($A60="","",VLOOKUP($A60,'MG Universe'!$A$2:$R$9992,16))</f>
        <v/>
      </c>
      <c r="Q60" s="89" t="str">
        <f>IF($A60="","",VLOOKUP($A60,'MG Universe'!$A$2:$R$9992,17))</f>
        <v/>
      </c>
      <c r="R60" s="18" t="str">
        <f>IF($A60="","",VLOOKUP($A60,'MG Universe'!$A$2:$R$9992,18))</f>
        <v/>
      </c>
    </row>
    <row r="61" spans="1:18" x14ac:dyDescent="0.55000000000000004">
      <c r="A61" s="84"/>
      <c r="B61" s="15" t="str">
        <f>IF($A61="","",VLOOKUP($A61,'MG Universe'!$A$2:$R$9992,2))</f>
        <v/>
      </c>
      <c r="C61" s="15" t="str">
        <f>IF($A61="","",VLOOKUP($A61,'MG Universe'!$A$2:$R$9992,3))</f>
        <v/>
      </c>
      <c r="D61" s="15" t="str">
        <f>IF($A61="","",VLOOKUP($A61,'MG Universe'!$A$2:$R$9992,4))</f>
        <v/>
      </c>
      <c r="E61" s="15" t="str">
        <f>IF($A61="","",VLOOKUP($A61,'MG Universe'!$A$2:$R$9992,5))</f>
        <v/>
      </c>
      <c r="F61" s="16" t="str">
        <f>IF($A61="","",VLOOKUP($A61,'MG Universe'!$A$2:$R$9992,6))</f>
        <v/>
      </c>
      <c r="G61" s="85" t="str">
        <f>IF($A61="","",VLOOKUP($A61,'MG Universe'!$A$2:$R$9992,7))</f>
        <v/>
      </c>
      <c r="H61" s="18" t="str">
        <f>IF($A61="","",VLOOKUP($A61,'MG Universe'!$A$2:$R$9992,8))</f>
        <v/>
      </c>
      <c r="I61" s="18" t="str">
        <f>IF($A61="","",VLOOKUP($A61,'MG Universe'!$A$2:$R$9992,9))</f>
        <v/>
      </c>
      <c r="J61" s="19" t="str">
        <f>IF($A61="","",VLOOKUP($A61,'MG Universe'!$A$2:$R$9992,10))</f>
        <v/>
      </c>
      <c r="K61" s="86" t="str">
        <f>IF($A61="","",VLOOKUP($A61,'MG Universe'!$A$2:$R$9992,11))</f>
        <v/>
      </c>
      <c r="L61" s="110" t="str">
        <f>IF($A61="","",VLOOKUP($A61,'MG Universe'!$A$2:$R$9992,12))</f>
        <v/>
      </c>
      <c r="M61" s="15" t="str">
        <f>IF($A61="","",VLOOKUP($A61,'MG Universe'!$A$2:$R$9992,13))</f>
        <v/>
      </c>
      <c r="N61" s="88" t="str">
        <f>IF($A61="","",VLOOKUP($A61,'MG Universe'!$A$2:$R$9992,14))</f>
        <v/>
      </c>
      <c r="O61" s="18" t="str">
        <f>IF($A61="","",VLOOKUP($A61,'MG Universe'!$A$2:$R$9992,15))</f>
        <v/>
      </c>
      <c r="P61" s="19" t="str">
        <f>IF($A61="","",VLOOKUP($A61,'MG Universe'!$A$2:$R$9992,16))</f>
        <v/>
      </c>
      <c r="Q61" s="89" t="str">
        <f>IF($A61="","",VLOOKUP($A61,'MG Universe'!$A$2:$R$9992,17))</f>
        <v/>
      </c>
      <c r="R61" s="18" t="str">
        <f>IF($A61="","",VLOOKUP($A61,'MG Universe'!$A$2:$R$9992,18))</f>
        <v/>
      </c>
    </row>
    <row r="62" spans="1:18" x14ac:dyDescent="0.55000000000000004">
      <c r="A62" s="84"/>
      <c r="B62" s="15" t="str">
        <f>IF($A62="","",VLOOKUP($A62,'MG Universe'!$A$2:$R$9992,2))</f>
        <v/>
      </c>
      <c r="C62" s="15" t="str">
        <f>IF($A62="","",VLOOKUP($A62,'MG Universe'!$A$2:$R$9992,3))</f>
        <v/>
      </c>
      <c r="D62" s="15" t="str">
        <f>IF($A62="","",VLOOKUP($A62,'MG Universe'!$A$2:$R$9992,4))</f>
        <v/>
      </c>
      <c r="E62" s="15" t="str">
        <f>IF($A62="","",VLOOKUP($A62,'MG Universe'!$A$2:$R$9992,5))</f>
        <v/>
      </c>
      <c r="F62" s="16" t="str">
        <f>IF($A62="","",VLOOKUP($A62,'MG Universe'!$A$2:$R$9992,6))</f>
        <v/>
      </c>
      <c r="G62" s="85" t="str">
        <f>IF($A62="","",VLOOKUP($A62,'MG Universe'!$A$2:$R$9992,7))</f>
        <v/>
      </c>
      <c r="H62" s="18" t="str">
        <f>IF($A62="","",VLOOKUP($A62,'MG Universe'!$A$2:$R$9992,8))</f>
        <v/>
      </c>
      <c r="I62" s="18" t="str">
        <f>IF($A62="","",VLOOKUP($A62,'MG Universe'!$A$2:$R$9992,9))</f>
        <v/>
      </c>
      <c r="J62" s="19" t="str">
        <f>IF($A62="","",VLOOKUP($A62,'MG Universe'!$A$2:$R$9992,10))</f>
        <v/>
      </c>
      <c r="K62" s="86" t="str">
        <f>IF($A62="","",VLOOKUP($A62,'MG Universe'!$A$2:$R$9992,11))</f>
        <v/>
      </c>
      <c r="L62" s="110" t="str">
        <f>IF($A62="","",VLOOKUP($A62,'MG Universe'!$A$2:$R$9992,12))</f>
        <v/>
      </c>
      <c r="M62" s="15" t="str">
        <f>IF($A62="","",VLOOKUP($A62,'MG Universe'!$A$2:$R$9992,13))</f>
        <v/>
      </c>
      <c r="N62" s="88" t="str">
        <f>IF($A62="","",VLOOKUP($A62,'MG Universe'!$A$2:$R$9992,14))</f>
        <v/>
      </c>
      <c r="O62" s="18" t="str">
        <f>IF($A62="","",VLOOKUP($A62,'MG Universe'!$A$2:$R$9992,15))</f>
        <v/>
      </c>
      <c r="P62" s="19" t="str">
        <f>IF($A62="","",VLOOKUP($A62,'MG Universe'!$A$2:$R$9992,16))</f>
        <v/>
      </c>
      <c r="Q62" s="89" t="str">
        <f>IF($A62="","",VLOOKUP($A62,'MG Universe'!$A$2:$R$9992,17))</f>
        <v/>
      </c>
      <c r="R62" s="18" t="str">
        <f>IF($A62="","",VLOOKUP($A62,'MG Universe'!$A$2:$R$9992,18))</f>
        <v/>
      </c>
    </row>
    <row r="63" spans="1:18" x14ac:dyDescent="0.55000000000000004">
      <c r="A63" s="84"/>
      <c r="B63" s="15" t="str">
        <f>IF($A63="","",VLOOKUP($A63,'MG Universe'!$A$2:$R$9992,2))</f>
        <v/>
      </c>
      <c r="C63" s="15" t="str">
        <f>IF($A63="","",VLOOKUP($A63,'MG Universe'!$A$2:$R$9992,3))</f>
        <v/>
      </c>
      <c r="D63" s="15" t="str">
        <f>IF($A63="","",VLOOKUP($A63,'MG Universe'!$A$2:$R$9992,4))</f>
        <v/>
      </c>
      <c r="E63" s="15" t="str">
        <f>IF($A63="","",VLOOKUP($A63,'MG Universe'!$A$2:$R$9992,5))</f>
        <v/>
      </c>
      <c r="F63" s="16" t="str">
        <f>IF($A63="","",VLOOKUP($A63,'MG Universe'!$A$2:$R$9992,6))</f>
        <v/>
      </c>
      <c r="G63" s="85" t="str">
        <f>IF($A63="","",VLOOKUP($A63,'MG Universe'!$A$2:$R$9992,7))</f>
        <v/>
      </c>
      <c r="H63" s="18" t="str">
        <f>IF($A63="","",VLOOKUP($A63,'MG Universe'!$A$2:$R$9992,8))</f>
        <v/>
      </c>
      <c r="I63" s="18" t="str">
        <f>IF($A63="","",VLOOKUP($A63,'MG Universe'!$A$2:$R$9992,9))</f>
        <v/>
      </c>
      <c r="J63" s="19" t="str">
        <f>IF($A63="","",VLOOKUP($A63,'MG Universe'!$A$2:$R$9992,10))</f>
        <v/>
      </c>
      <c r="K63" s="86" t="str">
        <f>IF($A63="","",VLOOKUP($A63,'MG Universe'!$A$2:$R$9992,11))</f>
        <v/>
      </c>
      <c r="L63" s="110" t="str">
        <f>IF($A63="","",VLOOKUP($A63,'MG Universe'!$A$2:$R$9992,12))</f>
        <v/>
      </c>
      <c r="M63" s="15" t="str">
        <f>IF($A63="","",VLOOKUP($A63,'MG Universe'!$A$2:$R$9992,13))</f>
        <v/>
      </c>
      <c r="N63" s="88" t="str">
        <f>IF($A63="","",VLOOKUP($A63,'MG Universe'!$A$2:$R$9992,14))</f>
        <v/>
      </c>
      <c r="O63" s="18" t="str">
        <f>IF($A63="","",VLOOKUP($A63,'MG Universe'!$A$2:$R$9992,15))</f>
        <v/>
      </c>
      <c r="P63" s="19" t="str">
        <f>IF($A63="","",VLOOKUP($A63,'MG Universe'!$A$2:$R$9992,16))</f>
        <v/>
      </c>
      <c r="Q63" s="89" t="str">
        <f>IF($A63="","",VLOOKUP($A63,'MG Universe'!$A$2:$R$9992,17))</f>
        <v/>
      </c>
      <c r="R63" s="18" t="str">
        <f>IF($A63="","",VLOOKUP($A63,'MG Universe'!$A$2:$R$9992,18))</f>
        <v/>
      </c>
    </row>
    <row r="64" spans="1:18" x14ac:dyDescent="0.55000000000000004">
      <c r="A64" s="84"/>
      <c r="B64" s="15" t="str">
        <f>IF($A64="","",VLOOKUP($A64,'MG Universe'!$A$2:$R$9992,2))</f>
        <v/>
      </c>
      <c r="C64" s="15" t="str">
        <f>IF($A64="","",VLOOKUP($A64,'MG Universe'!$A$2:$R$9992,3))</f>
        <v/>
      </c>
      <c r="D64" s="15" t="str">
        <f>IF($A64="","",VLOOKUP($A64,'MG Universe'!$A$2:$R$9992,4))</f>
        <v/>
      </c>
      <c r="E64" s="15" t="str">
        <f>IF($A64="","",VLOOKUP($A64,'MG Universe'!$A$2:$R$9992,5))</f>
        <v/>
      </c>
      <c r="F64" s="16" t="str">
        <f>IF($A64="","",VLOOKUP($A64,'MG Universe'!$A$2:$R$9992,6))</f>
        <v/>
      </c>
      <c r="G64" s="85" t="str">
        <f>IF($A64="","",VLOOKUP($A64,'MG Universe'!$A$2:$R$9992,7))</f>
        <v/>
      </c>
      <c r="H64" s="18" t="str">
        <f>IF($A64="","",VLOOKUP($A64,'MG Universe'!$A$2:$R$9992,8))</f>
        <v/>
      </c>
      <c r="I64" s="18" t="str">
        <f>IF($A64="","",VLOOKUP($A64,'MG Universe'!$A$2:$R$9992,9))</f>
        <v/>
      </c>
      <c r="J64" s="19" t="str">
        <f>IF($A64="","",VLOOKUP($A64,'MG Universe'!$A$2:$R$9992,10))</f>
        <v/>
      </c>
      <c r="K64" s="86" t="str">
        <f>IF($A64="","",VLOOKUP($A64,'MG Universe'!$A$2:$R$9992,11))</f>
        <v/>
      </c>
      <c r="L64" s="110" t="str">
        <f>IF($A64="","",VLOOKUP($A64,'MG Universe'!$A$2:$R$9992,12))</f>
        <v/>
      </c>
      <c r="M64" s="15" t="str">
        <f>IF($A64="","",VLOOKUP($A64,'MG Universe'!$A$2:$R$9992,13))</f>
        <v/>
      </c>
      <c r="N64" s="88" t="str">
        <f>IF($A64="","",VLOOKUP($A64,'MG Universe'!$A$2:$R$9992,14))</f>
        <v/>
      </c>
      <c r="O64" s="18" t="str">
        <f>IF($A64="","",VLOOKUP($A64,'MG Universe'!$A$2:$R$9992,15))</f>
        <v/>
      </c>
      <c r="P64" s="19" t="str">
        <f>IF($A64="","",VLOOKUP($A64,'MG Universe'!$A$2:$R$9992,16))</f>
        <v/>
      </c>
      <c r="Q64" s="89" t="str">
        <f>IF($A64="","",VLOOKUP($A64,'MG Universe'!$A$2:$R$9992,17))</f>
        <v/>
      </c>
      <c r="R64" s="18" t="str">
        <f>IF($A64="","",VLOOKUP($A64,'MG Universe'!$A$2:$R$9992,18))</f>
        <v/>
      </c>
    </row>
    <row r="65" spans="1:18" x14ac:dyDescent="0.55000000000000004">
      <c r="A65" s="84"/>
      <c r="B65" s="15" t="str">
        <f>IF($A65="","",VLOOKUP($A65,'MG Universe'!$A$2:$R$9992,2))</f>
        <v/>
      </c>
      <c r="C65" s="15" t="str">
        <f>IF($A65="","",VLOOKUP($A65,'MG Universe'!$A$2:$R$9992,3))</f>
        <v/>
      </c>
      <c r="D65" s="15" t="str">
        <f>IF($A65="","",VLOOKUP($A65,'MG Universe'!$A$2:$R$9992,4))</f>
        <v/>
      </c>
      <c r="E65" s="15" t="str">
        <f>IF($A65="","",VLOOKUP($A65,'MG Universe'!$A$2:$R$9992,5))</f>
        <v/>
      </c>
      <c r="F65" s="16" t="str">
        <f>IF($A65="","",VLOOKUP($A65,'MG Universe'!$A$2:$R$9992,6))</f>
        <v/>
      </c>
      <c r="G65" s="85" t="str">
        <f>IF($A65="","",VLOOKUP($A65,'MG Universe'!$A$2:$R$9992,7))</f>
        <v/>
      </c>
      <c r="H65" s="18" t="str">
        <f>IF($A65="","",VLOOKUP($A65,'MG Universe'!$A$2:$R$9992,8))</f>
        <v/>
      </c>
      <c r="I65" s="18" t="str">
        <f>IF($A65="","",VLOOKUP($A65,'MG Universe'!$A$2:$R$9992,9))</f>
        <v/>
      </c>
      <c r="J65" s="19" t="str">
        <f>IF($A65="","",VLOOKUP($A65,'MG Universe'!$A$2:$R$9992,10))</f>
        <v/>
      </c>
      <c r="K65" s="86" t="str">
        <f>IF($A65="","",VLOOKUP($A65,'MG Universe'!$A$2:$R$9992,11))</f>
        <v/>
      </c>
      <c r="L65" s="110" t="str">
        <f>IF($A65="","",VLOOKUP($A65,'MG Universe'!$A$2:$R$9992,12))</f>
        <v/>
      </c>
      <c r="M65" s="15" t="str">
        <f>IF($A65="","",VLOOKUP($A65,'MG Universe'!$A$2:$R$9992,13))</f>
        <v/>
      </c>
      <c r="N65" s="88" t="str">
        <f>IF($A65="","",VLOOKUP($A65,'MG Universe'!$A$2:$R$9992,14))</f>
        <v/>
      </c>
      <c r="O65" s="18" t="str">
        <f>IF($A65="","",VLOOKUP($A65,'MG Universe'!$A$2:$R$9992,15))</f>
        <v/>
      </c>
      <c r="P65" s="19" t="str">
        <f>IF($A65="","",VLOOKUP($A65,'MG Universe'!$A$2:$R$9992,16))</f>
        <v/>
      </c>
      <c r="Q65" s="89" t="str">
        <f>IF($A65="","",VLOOKUP($A65,'MG Universe'!$A$2:$R$9992,17))</f>
        <v/>
      </c>
      <c r="R65" s="18" t="str">
        <f>IF($A65="","",VLOOKUP($A65,'MG Universe'!$A$2:$R$9992,18))</f>
        <v/>
      </c>
    </row>
    <row r="66" spans="1:18" x14ac:dyDescent="0.55000000000000004">
      <c r="A66" s="84"/>
      <c r="B66" s="15" t="str">
        <f>IF($A66="","",VLOOKUP($A66,'MG Universe'!$A$2:$R$9992,2))</f>
        <v/>
      </c>
      <c r="C66" s="15" t="str">
        <f>IF($A66="","",VLOOKUP($A66,'MG Universe'!$A$2:$R$9992,3))</f>
        <v/>
      </c>
      <c r="D66" s="15" t="str">
        <f>IF($A66="","",VLOOKUP($A66,'MG Universe'!$A$2:$R$9992,4))</f>
        <v/>
      </c>
      <c r="E66" s="15" t="str">
        <f>IF($A66="","",VLOOKUP($A66,'MG Universe'!$A$2:$R$9992,5))</f>
        <v/>
      </c>
      <c r="F66" s="16" t="str">
        <f>IF($A66="","",VLOOKUP($A66,'MG Universe'!$A$2:$R$9992,6))</f>
        <v/>
      </c>
      <c r="G66" s="85" t="str">
        <f>IF($A66="","",VLOOKUP($A66,'MG Universe'!$A$2:$R$9992,7))</f>
        <v/>
      </c>
      <c r="H66" s="18" t="str">
        <f>IF($A66="","",VLOOKUP($A66,'MG Universe'!$A$2:$R$9992,8))</f>
        <v/>
      </c>
      <c r="I66" s="18" t="str">
        <f>IF($A66="","",VLOOKUP($A66,'MG Universe'!$A$2:$R$9992,9))</f>
        <v/>
      </c>
      <c r="J66" s="19" t="str">
        <f>IF($A66="","",VLOOKUP($A66,'MG Universe'!$A$2:$R$9992,10))</f>
        <v/>
      </c>
      <c r="K66" s="86" t="str">
        <f>IF($A66="","",VLOOKUP($A66,'MG Universe'!$A$2:$R$9992,11))</f>
        <v/>
      </c>
      <c r="L66" s="110" t="str">
        <f>IF($A66="","",VLOOKUP($A66,'MG Universe'!$A$2:$R$9992,12))</f>
        <v/>
      </c>
      <c r="M66" s="15" t="str">
        <f>IF($A66="","",VLOOKUP($A66,'MG Universe'!$A$2:$R$9992,13))</f>
        <v/>
      </c>
      <c r="N66" s="88" t="str">
        <f>IF($A66="","",VLOOKUP($A66,'MG Universe'!$A$2:$R$9992,14))</f>
        <v/>
      </c>
      <c r="O66" s="18" t="str">
        <f>IF($A66="","",VLOOKUP($A66,'MG Universe'!$A$2:$R$9992,15))</f>
        <v/>
      </c>
      <c r="P66" s="19" t="str">
        <f>IF($A66="","",VLOOKUP($A66,'MG Universe'!$A$2:$R$9992,16))</f>
        <v/>
      </c>
      <c r="Q66" s="89" t="str">
        <f>IF($A66="","",VLOOKUP($A66,'MG Universe'!$A$2:$R$9992,17))</f>
        <v/>
      </c>
      <c r="R66" s="18" t="str">
        <f>IF($A66="","",VLOOKUP($A66,'MG Universe'!$A$2:$R$9992,18))</f>
        <v/>
      </c>
    </row>
    <row r="67" spans="1:18" x14ac:dyDescent="0.55000000000000004">
      <c r="A67" s="84"/>
      <c r="B67" s="15" t="str">
        <f>IF($A67="","",VLOOKUP($A67,'MG Universe'!$A$2:$R$9992,2))</f>
        <v/>
      </c>
      <c r="C67" s="15" t="str">
        <f>IF($A67="","",VLOOKUP($A67,'MG Universe'!$A$2:$R$9992,3))</f>
        <v/>
      </c>
      <c r="D67" s="15" t="str">
        <f>IF($A67="","",VLOOKUP($A67,'MG Universe'!$A$2:$R$9992,4))</f>
        <v/>
      </c>
      <c r="E67" s="15" t="str">
        <f>IF($A67="","",VLOOKUP($A67,'MG Universe'!$A$2:$R$9992,5))</f>
        <v/>
      </c>
      <c r="F67" s="16" t="str">
        <f>IF($A67="","",VLOOKUP($A67,'MG Universe'!$A$2:$R$9992,6))</f>
        <v/>
      </c>
      <c r="G67" s="85" t="str">
        <f>IF($A67="","",VLOOKUP($A67,'MG Universe'!$A$2:$R$9992,7))</f>
        <v/>
      </c>
      <c r="H67" s="18" t="str">
        <f>IF($A67="","",VLOOKUP($A67,'MG Universe'!$A$2:$R$9992,8))</f>
        <v/>
      </c>
      <c r="I67" s="18" t="str">
        <f>IF($A67="","",VLOOKUP($A67,'MG Universe'!$A$2:$R$9992,9))</f>
        <v/>
      </c>
      <c r="J67" s="19" t="str">
        <f>IF($A67="","",VLOOKUP($A67,'MG Universe'!$A$2:$R$9992,10))</f>
        <v/>
      </c>
      <c r="K67" s="86" t="str">
        <f>IF($A67="","",VLOOKUP($A67,'MG Universe'!$A$2:$R$9992,11))</f>
        <v/>
      </c>
      <c r="L67" s="110" t="str">
        <f>IF($A67="","",VLOOKUP($A67,'MG Universe'!$A$2:$R$9992,12))</f>
        <v/>
      </c>
      <c r="M67" s="15" t="str">
        <f>IF($A67="","",VLOOKUP($A67,'MG Universe'!$A$2:$R$9992,13))</f>
        <v/>
      </c>
      <c r="N67" s="88" t="str">
        <f>IF($A67="","",VLOOKUP($A67,'MG Universe'!$A$2:$R$9992,14))</f>
        <v/>
      </c>
      <c r="O67" s="18" t="str">
        <f>IF($A67="","",VLOOKUP($A67,'MG Universe'!$A$2:$R$9992,15))</f>
        <v/>
      </c>
      <c r="P67" s="19" t="str">
        <f>IF($A67="","",VLOOKUP($A67,'MG Universe'!$A$2:$R$9992,16))</f>
        <v/>
      </c>
      <c r="Q67" s="89" t="str">
        <f>IF($A67="","",VLOOKUP($A67,'MG Universe'!$A$2:$R$9992,17))</f>
        <v/>
      </c>
      <c r="R67" s="18" t="str">
        <f>IF($A67="","",VLOOKUP($A67,'MG Universe'!$A$2:$R$9992,18))</f>
        <v/>
      </c>
    </row>
    <row r="68" spans="1:18" x14ac:dyDescent="0.55000000000000004">
      <c r="A68" s="84"/>
      <c r="B68" s="15" t="str">
        <f>IF($A68="","",VLOOKUP($A68,'MG Universe'!$A$2:$R$9992,2))</f>
        <v/>
      </c>
      <c r="C68" s="15" t="str">
        <f>IF($A68="","",VLOOKUP($A68,'MG Universe'!$A$2:$R$9992,3))</f>
        <v/>
      </c>
      <c r="D68" s="15" t="str">
        <f>IF($A68="","",VLOOKUP($A68,'MG Universe'!$A$2:$R$9992,4))</f>
        <v/>
      </c>
      <c r="E68" s="15" t="str">
        <f>IF($A68="","",VLOOKUP($A68,'MG Universe'!$A$2:$R$9992,5))</f>
        <v/>
      </c>
      <c r="F68" s="16" t="str">
        <f>IF($A68="","",VLOOKUP($A68,'MG Universe'!$A$2:$R$9992,6))</f>
        <v/>
      </c>
      <c r="G68" s="85" t="str">
        <f>IF($A68="","",VLOOKUP($A68,'MG Universe'!$A$2:$R$9992,7))</f>
        <v/>
      </c>
      <c r="H68" s="18" t="str">
        <f>IF($A68="","",VLOOKUP($A68,'MG Universe'!$A$2:$R$9992,8))</f>
        <v/>
      </c>
      <c r="I68" s="18" t="str">
        <f>IF($A68="","",VLOOKUP($A68,'MG Universe'!$A$2:$R$9992,9))</f>
        <v/>
      </c>
      <c r="J68" s="19" t="str">
        <f>IF($A68="","",VLOOKUP($A68,'MG Universe'!$A$2:$R$9992,10))</f>
        <v/>
      </c>
      <c r="K68" s="86" t="str">
        <f>IF($A68="","",VLOOKUP($A68,'MG Universe'!$A$2:$R$9992,11))</f>
        <v/>
      </c>
      <c r="L68" s="110" t="str">
        <f>IF($A68="","",VLOOKUP($A68,'MG Universe'!$A$2:$R$9992,12))</f>
        <v/>
      </c>
      <c r="M68" s="15" t="str">
        <f>IF($A68="","",VLOOKUP($A68,'MG Universe'!$A$2:$R$9992,13))</f>
        <v/>
      </c>
      <c r="N68" s="88" t="str">
        <f>IF($A68="","",VLOOKUP($A68,'MG Universe'!$A$2:$R$9992,14))</f>
        <v/>
      </c>
      <c r="O68" s="18" t="str">
        <f>IF($A68="","",VLOOKUP($A68,'MG Universe'!$A$2:$R$9992,15))</f>
        <v/>
      </c>
      <c r="P68" s="19" t="str">
        <f>IF($A68="","",VLOOKUP($A68,'MG Universe'!$A$2:$R$9992,16))</f>
        <v/>
      </c>
      <c r="Q68" s="89" t="str">
        <f>IF($A68="","",VLOOKUP($A68,'MG Universe'!$A$2:$R$9992,17))</f>
        <v/>
      </c>
      <c r="R68" s="18" t="str">
        <f>IF($A68="","",VLOOKUP($A68,'MG Universe'!$A$2:$R$9992,18))</f>
        <v/>
      </c>
    </row>
    <row r="69" spans="1:18" x14ac:dyDescent="0.55000000000000004">
      <c r="A69" s="84"/>
      <c r="B69" s="15" t="str">
        <f>IF($A69="","",VLOOKUP($A69,'MG Universe'!$A$2:$R$9992,2))</f>
        <v/>
      </c>
      <c r="C69" s="15" t="str">
        <f>IF($A69="","",VLOOKUP($A69,'MG Universe'!$A$2:$R$9992,3))</f>
        <v/>
      </c>
      <c r="D69" s="15" t="str">
        <f>IF($A69="","",VLOOKUP($A69,'MG Universe'!$A$2:$R$9992,4))</f>
        <v/>
      </c>
      <c r="E69" s="15" t="str">
        <f>IF($A69="","",VLOOKUP($A69,'MG Universe'!$A$2:$R$9992,5))</f>
        <v/>
      </c>
      <c r="F69" s="16" t="str">
        <f>IF($A69="","",VLOOKUP($A69,'MG Universe'!$A$2:$R$9992,6))</f>
        <v/>
      </c>
      <c r="G69" s="85" t="str">
        <f>IF($A69="","",VLOOKUP($A69,'MG Universe'!$A$2:$R$9992,7))</f>
        <v/>
      </c>
      <c r="H69" s="18" t="str">
        <f>IF($A69="","",VLOOKUP($A69,'MG Universe'!$A$2:$R$9992,8))</f>
        <v/>
      </c>
      <c r="I69" s="18" t="str">
        <f>IF($A69="","",VLOOKUP($A69,'MG Universe'!$A$2:$R$9992,9))</f>
        <v/>
      </c>
      <c r="J69" s="19" t="str">
        <f>IF($A69="","",VLOOKUP($A69,'MG Universe'!$A$2:$R$9992,10))</f>
        <v/>
      </c>
      <c r="K69" s="86" t="str">
        <f>IF($A69="","",VLOOKUP($A69,'MG Universe'!$A$2:$R$9992,11))</f>
        <v/>
      </c>
      <c r="L69" s="110" t="str">
        <f>IF($A69="","",VLOOKUP($A69,'MG Universe'!$A$2:$R$9992,12))</f>
        <v/>
      </c>
      <c r="M69" s="15" t="str">
        <f>IF($A69="","",VLOOKUP($A69,'MG Universe'!$A$2:$R$9992,13))</f>
        <v/>
      </c>
      <c r="N69" s="88" t="str">
        <f>IF($A69="","",VLOOKUP($A69,'MG Universe'!$A$2:$R$9992,14))</f>
        <v/>
      </c>
      <c r="O69" s="18" t="str">
        <f>IF($A69="","",VLOOKUP($A69,'MG Universe'!$A$2:$R$9992,15))</f>
        <v/>
      </c>
      <c r="P69" s="19" t="str">
        <f>IF($A69="","",VLOOKUP($A69,'MG Universe'!$A$2:$R$9992,16))</f>
        <v/>
      </c>
      <c r="Q69" s="89" t="str">
        <f>IF($A69="","",VLOOKUP($A69,'MG Universe'!$A$2:$R$9992,17))</f>
        <v/>
      </c>
      <c r="R69" s="18" t="str">
        <f>IF($A69="","",VLOOKUP($A69,'MG Universe'!$A$2:$R$9992,18))</f>
        <v/>
      </c>
    </row>
    <row r="70" spans="1:18" x14ac:dyDescent="0.55000000000000004">
      <c r="A70" s="84"/>
      <c r="B70" s="15" t="str">
        <f>IF($A70="","",VLOOKUP($A70,'MG Universe'!$A$2:$R$9992,2))</f>
        <v/>
      </c>
      <c r="C70" s="15" t="str">
        <f>IF($A70="","",VLOOKUP($A70,'MG Universe'!$A$2:$R$9992,3))</f>
        <v/>
      </c>
      <c r="D70" s="15" t="str">
        <f>IF($A70="","",VLOOKUP($A70,'MG Universe'!$A$2:$R$9992,4))</f>
        <v/>
      </c>
      <c r="E70" s="15" t="str">
        <f>IF($A70="","",VLOOKUP($A70,'MG Universe'!$A$2:$R$9992,5))</f>
        <v/>
      </c>
      <c r="F70" s="16" t="str">
        <f>IF($A70="","",VLOOKUP($A70,'MG Universe'!$A$2:$R$9992,6))</f>
        <v/>
      </c>
      <c r="G70" s="85" t="str">
        <f>IF($A70="","",VLOOKUP($A70,'MG Universe'!$A$2:$R$9992,7))</f>
        <v/>
      </c>
      <c r="H70" s="18" t="str">
        <f>IF($A70="","",VLOOKUP($A70,'MG Universe'!$A$2:$R$9992,8))</f>
        <v/>
      </c>
      <c r="I70" s="18" t="str">
        <f>IF($A70="","",VLOOKUP($A70,'MG Universe'!$A$2:$R$9992,9))</f>
        <v/>
      </c>
      <c r="J70" s="19" t="str">
        <f>IF($A70="","",VLOOKUP($A70,'MG Universe'!$A$2:$R$9992,10))</f>
        <v/>
      </c>
      <c r="K70" s="86" t="str">
        <f>IF($A70="","",VLOOKUP($A70,'MG Universe'!$A$2:$R$9992,11))</f>
        <v/>
      </c>
      <c r="L70" s="110" t="str">
        <f>IF($A70="","",VLOOKUP($A70,'MG Universe'!$A$2:$R$9992,12))</f>
        <v/>
      </c>
      <c r="M70" s="15" t="str">
        <f>IF($A70="","",VLOOKUP($A70,'MG Universe'!$A$2:$R$9992,13))</f>
        <v/>
      </c>
      <c r="N70" s="88" t="str">
        <f>IF($A70="","",VLOOKUP($A70,'MG Universe'!$A$2:$R$9992,14))</f>
        <v/>
      </c>
      <c r="O70" s="18" t="str">
        <f>IF($A70="","",VLOOKUP($A70,'MG Universe'!$A$2:$R$9992,15))</f>
        <v/>
      </c>
      <c r="P70" s="19" t="str">
        <f>IF($A70="","",VLOOKUP($A70,'MG Universe'!$A$2:$R$9992,16))</f>
        <v/>
      </c>
      <c r="Q70" s="89" t="str">
        <f>IF($A70="","",VLOOKUP($A70,'MG Universe'!$A$2:$R$9992,17))</f>
        <v/>
      </c>
      <c r="R70" s="18" t="str">
        <f>IF($A70="","",VLOOKUP($A70,'MG Universe'!$A$2:$R$9992,18))</f>
        <v/>
      </c>
    </row>
    <row r="71" spans="1:18" x14ac:dyDescent="0.55000000000000004">
      <c r="A71" s="84"/>
      <c r="B71" s="15" t="str">
        <f>IF($A71="","",VLOOKUP($A71,'MG Universe'!$A$2:$R$9992,2))</f>
        <v/>
      </c>
      <c r="C71" s="15" t="str">
        <f>IF($A71="","",VLOOKUP($A71,'MG Universe'!$A$2:$R$9992,3))</f>
        <v/>
      </c>
      <c r="D71" s="15" t="str">
        <f>IF($A71="","",VLOOKUP($A71,'MG Universe'!$A$2:$R$9992,4))</f>
        <v/>
      </c>
      <c r="E71" s="15" t="str">
        <f>IF($A71="","",VLOOKUP($A71,'MG Universe'!$A$2:$R$9992,5))</f>
        <v/>
      </c>
      <c r="F71" s="16" t="str">
        <f>IF($A71="","",VLOOKUP($A71,'MG Universe'!$A$2:$R$9992,6))</f>
        <v/>
      </c>
      <c r="G71" s="85" t="str">
        <f>IF($A71="","",VLOOKUP($A71,'MG Universe'!$A$2:$R$9992,7))</f>
        <v/>
      </c>
      <c r="H71" s="18" t="str">
        <f>IF($A71="","",VLOOKUP($A71,'MG Universe'!$A$2:$R$9992,8))</f>
        <v/>
      </c>
      <c r="I71" s="18" t="str">
        <f>IF($A71="","",VLOOKUP($A71,'MG Universe'!$A$2:$R$9992,9))</f>
        <v/>
      </c>
      <c r="J71" s="19" t="str">
        <f>IF($A71="","",VLOOKUP($A71,'MG Universe'!$A$2:$R$9992,10))</f>
        <v/>
      </c>
      <c r="K71" s="86" t="str">
        <f>IF($A71="","",VLOOKUP($A71,'MG Universe'!$A$2:$R$9992,11))</f>
        <v/>
      </c>
      <c r="L71" s="110" t="str">
        <f>IF($A71="","",VLOOKUP($A71,'MG Universe'!$A$2:$R$9992,12))</f>
        <v/>
      </c>
      <c r="M71" s="15" t="str">
        <f>IF($A71="","",VLOOKUP($A71,'MG Universe'!$A$2:$R$9992,13))</f>
        <v/>
      </c>
      <c r="N71" s="88" t="str">
        <f>IF($A71="","",VLOOKUP($A71,'MG Universe'!$A$2:$R$9992,14))</f>
        <v/>
      </c>
      <c r="O71" s="18" t="str">
        <f>IF($A71="","",VLOOKUP($A71,'MG Universe'!$A$2:$R$9992,15))</f>
        <v/>
      </c>
      <c r="P71" s="19" t="str">
        <f>IF($A71="","",VLOOKUP($A71,'MG Universe'!$A$2:$R$9992,16))</f>
        <v/>
      </c>
      <c r="Q71" s="89" t="str">
        <f>IF($A71="","",VLOOKUP($A71,'MG Universe'!$A$2:$R$9992,17))</f>
        <v/>
      </c>
      <c r="R71" s="18" t="str">
        <f>IF($A71="","",VLOOKUP($A71,'MG Universe'!$A$2:$R$9992,18))</f>
        <v/>
      </c>
    </row>
    <row r="72" spans="1:18" x14ac:dyDescent="0.55000000000000004">
      <c r="A72" s="84"/>
      <c r="B72" s="15" t="str">
        <f>IF($A72="","",VLOOKUP($A72,'MG Universe'!$A$2:$R$9992,2))</f>
        <v/>
      </c>
      <c r="C72" s="15" t="str">
        <f>IF($A72="","",VLOOKUP($A72,'MG Universe'!$A$2:$R$9992,3))</f>
        <v/>
      </c>
      <c r="D72" s="15" t="str">
        <f>IF($A72="","",VLOOKUP($A72,'MG Universe'!$A$2:$R$9992,4))</f>
        <v/>
      </c>
      <c r="E72" s="15" t="str">
        <f>IF($A72="","",VLOOKUP($A72,'MG Universe'!$A$2:$R$9992,5))</f>
        <v/>
      </c>
      <c r="F72" s="16" t="str">
        <f>IF($A72="","",VLOOKUP($A72,'MG Universe'!$A$2:$R$9992,6))</f>
        <v/>
      </c>
      <c r="G72" s="85" t="str">
        <f>IF($A72="","",VLOOKUP($A72,'MG Universe'!$A$2:$R$9992,7))</f>
        <v/>
      </c>
      <c r="H72" s="18" t="str">
        <f>IF($A72="","",VLOOKUP($A72,'MG Universe'!$A$2:$R$9992,8))</f>
        <v/>
      </c>
      <c r="I72" s="18" t="str">
        <f>IF($A72="","",VLOOKUP($A72,'MG Universe'!$A$2:$R$9992,9))</f>
        <v/>
      </c>
      <c r="J72" s="19" t="str">
        <f>IF($A72="","",VLOOKUP($A72,'MG Universe'!$A$2:$R$9992,10))</f>
        <v/>
      </c>
      <c r="K72" s="86" t="str">
        <f>IF($A72="","",VLOOKUP($A72,'MG Universe'!$A$2:$R$9992,11))</f>
        <v/>
      </c>
      <c r="L72" s="110" t="str">
        <f>IF($A72="","",VLOOKUP($A72,'MG Universe'!$A$2:$R$9992,12))</f>
        <v/>
      </c>
      <c r="M72" s="15" t="str">
        <f>IF($A72="","",VLOOKUP($A72,'MG Universe'!$A$2:$R$9992,13))</f>
        <v/>
      </c>
      <c r="N72" s="88" t="str">
        <f>IF($A72="","",VLOOKUP($A72,'MG Universe'!$A$2:$R$9992,14))</f>
        <v/>
      </c>
      <c r="O72" s="18" t="str">
        <f>IF($A72="","",VLOOKUP($A72,'MG Universe'!$A$2:$R$9992,15))</f>
        <v/>
      </c>
      <c r="P72" s="19" t="str">
        <f>IF($A72="","",VLOOKUP($A72,'MG Universe'!$A$2:$R$9992,16))</f>
        <v/>
      </c>
      <c r="Q72" s="89" t="str">
        <f>IF($A72="","",VLOOKUP($A72,'MG Universe'!$A$2:$R$9992,17))</f>
        <v/>
      </c>
      <c r="R72" s="18" t="str">
        <f>IF($A72="","",VLOOKUP($A72,'MG Universe'!$A$2:$R$9992,18))</f>
        <v/>
      </c>
    </row>
    <row r="73" spans="1:18" x14ac:dyDescent="0.55000000000000004">
      <c r="A73" s="84"/>
      <c r="B73" s="15" t="str">
        <f>IF($A73="","",VLOOKUP($A73,'MG Universe'!$A$2:$R$9992,2))</f>
        <v/>
      </c>
      <c r="C73" s="15" t="str">
        <f>IF($A73="","",VLOOKUP($A73,'MG Universe'!$A$2:$R$9992,3))</f>
        <v/>
      </c>
      <c r="D73" s="15" t="str">
        <f>IF($A73="","",VLOOKUP($A73,'MG Universe'!$A$2:$R$9992,4))</f>
        <v/>
      </c>
      <c r="E73" s="15" t="str">
        <f>IF($A73="","",VLOOKUP($A73,'MG Universe'!$A$2:$R$9992,5))</f>
        <v/>
      </c>
      <c r="F73" s="16" t="str">
        <f>IF($A73="","",VLOOKUP($A73,'MG Universe'!$A$2:$R$9992,6))</f>
        <v/>
      </c>
      <c r="G73" s="85" t="str">
        <f>IF($A73="","",VLOOKUP($A73,'MG Universe'!$A$2:$R$9992,7))</f>
        <v/>
      </c>
      <c r="H73" s="18" t="str">
        <f>IF($A73="","",VLOOKUP($A73,'MG Universe'!$A$2:$R$9992,8))</f>
        <v/>
      </c>
      <c r="I73" s="18" t="str">
        <f>IF($A73="","",VLOOKUP($A73,'MG Universe'!$A$2:$R$9992,9))</f>
        <v/>
      </c>
      <c r="J73" s="19" t="str">
        <f>IF($A73="","",VLOOKUP($A73,'MG Universe'!$A$2:$R$9992,10))</f>
        <v/>
      </c>
      <c r="K73" s="86" t="str">
        <f>IF($A73="","",VLOOKUP($A73,'MG Universe'!$A$2:$R$9992,11))</f>
        <v/>
      </c>
      <c r="L73" s="110" t="str">
        <f>IF($A73="","",VLOOKUP($A73,'MG Universe'!$A$2:$R$9992,12))</f>
        <v/>
      </c>
      <c r="M73" s="15" t="str">
        <f>IF($A73="","",VLOOKUP($A73,'MG Universe'!$A$2:$R$9992,13))</f>
        <v/>
      </c>
      <c r="N73" s="88" t="str">
        <f>IF($A73="","",VLOOKUP($A73,'MG Universe'!$A$2:$R$9992,14))</f>
        <v/>
      </c>
      <c r="O73" s="18" t="str">
        <f>IF($A73="","",VLOOKUP($A73,'MG Universe'!$A$2:$R$9992,15))</f>
        <v/>
      </c>
      <c r="P73" s="19" t="str">
        <f>IF($A73="","",VLOOKUP($A73,'MG Universe'!$A$2:$R$9992,16))</f>
        <v/>
      </c>
      <c r="Q73" s="89" t="str">
        <f>IF($A73="","",VLOOKUP($A73,'MG Universe'!$A$2:$R$9992,17))</f>
        <v/>
      </c>
      <c r="R73" s="18" t="str">
        <f>IF($A73="","",VLOOKUP($A73,'MG Universe'!$A$2:$R$9992,18))</f>
        <v/>
      </c>
    </row>
    <row r="74" spans="1:18" x14ac:dyDescent="0.55000000000000004">
      <c r="A74" s="84"/>
      <c r="B74" s="15" t="str">
        <f>IF($A74="","",VLOOKUP($A74,'MG Universe'!$A$2:$R$9992,2))</f>
        <v/>
      </c>
      <c r="C74" s="15" t="str">
        <f>IF($A74="","",VLOOKUP($A74,'MG Universe'!$A$2:$R$9992,3))</f>
        <v/>
      </c>
      <c r="D74" s="15" t="str">
        <f>IF($A74="","",VLOOKUP($A74,'MG Universe'!$A$2:$R$9992,4))</f>
        <v/>
      </c>
      <c r="E74" s="15" t="str">
        <f>IF($A74="","",VLOOKUP($A74,'MG Universe'!$A$2:$R$9992,5))</f>
        <v/>
      </c>
      <c r="F74" s="16" t="str">
        <f>IF($A74="","",VLOOKUP($A74,'MG Universe'!$A$2:$R$9992,6))</f>
        <v/>
      </c>
      <c r="G74" s="85" t="str">
        <f>IF($A74="","",VLOOKUP($A74,'MG Universe'!$A$2:$R$9992,7))</f>
        <v/>
      </c>
      <c r="H74" s="18" t="str">
        <f>IF($A74="","",VLOOKUP($A74,'MG Universe'!$A$2:$R$9992,8))</f>
        <v/>
      </c>
      <c r="I74" s="18" t="str">
        <f>IF($A74="","",VLOOKUP($A74,'MG Universe'!$A$2:$R$9992,9))</f>
        <v/>
      </c>
      <c r="J74" s="19" t="str">
        <f>IF($A74="","",VLOOKUP($A74,'MG Universe'!$A$2:$R$9992,10))</f>
        <v/>
      </c>
      <c r="K74" s="86" t="str">
        <f>IF($A74="","",VLOOKUP($A74,'MG Universe'!$A$2:$R$9992,11))</f>
        <v/>
      </c>
      <c r="L74" s="110" t="str">
        <f>IF($A74="","",VLOOKUP($A74,'MG Universe'!$A$2:$R$9992,12))</f>
        <v/>
      </c>
      <c r="M74" s="15" t="str">
        <f>IF($A74="","",VLOOKUP($A74,'MG Universe'!$A$2:$R$9992,13))</f>
        <v/>
      </c>
      <c r="N74" s="88" t="str">
        <f>IF($A74="","",VLOOKUP($A74,'MG Universe'!$A$2:$R$9992,14))</f>
        <v/>
      </c>
      <c r="O74" s="18" t="str">
        <f>IF($A74="","",VLOOKUP($A74,'MG Universe'!$A$2:$R$9992,15))</f>
        <v/>
      </c>
      <c r="P74" s="19" t="str">
        <f>IF($A74="","",VLOOKUP($A74,'MG Universe'!$A$2:$R$9992,16))</f>
        <v/>
      </c>
      <c r="Q74" s="89" t="str">
        <f>IF($A74="","",VLOOKUP($A74,'MG Universe'!$A$2:$R$9992,17))</f>
        <v/>
      </c>
      <c r="R74" s="18" t="str">
        <f>IF($A74="","",VLOOKUP($A74,'MG Universe'!$A$2:$R$9992,18))</f>
        <v/>
      </c>
    </row>
    <row r="75" spans="1:18" x14ac:dyDescent="0.55000000000000004">
      <c r="A75" s="84"/>
      <c r="B75" s="15" t="str">
        <f>IF($A75="","",VLOOKUP($A75,'MG Universe'!$A$2:$R$9992,2))</f>
        <v/>
      </c>
      <c r="C75" s="15" t="str">
        <f>IF($A75="","",VLOOKUP($A75,'MG Universe'!$A$2:$R$9992,3))</f>
        <v/>
      </c>
      <c r="D75" s="15" t="str">
        <f>IF($A75="","",VLOOKUP($A75,'MG Universe'!$A$2:$R$9992,4))</f>
        <v/>
      </c>
      <c r="E75" s="15" t="str">
        <f>IF($A75="","",VLOOKUP($A75,'MG Universe'!$A$2:$R$9992,5))</f>
        <v/>
      </c>
      <c r="F75" s="16" t="str">
        <f>IF($A75="","",VLOOKUP($A75,'MG Universe'!$A$2:$R$9992,6))</f>
        <v/>
      </c>
      <c r="G75" s="85" t="str">
        <f>IF($A75="","",VLOOKUP($A75,'MG Universe'!$A$2:$R$9992,7))</f>
        <v/>
      </c>
      <c r="H75" s="18" t="str">
        <f>IF($A75="","",VLOOKUP($A75,'MG Universe'!$A$2:$R$9992,8))</f>
        <v/>
      </c>
      <c r="I75" s="18" t="str">
        <f>IF($A75="","",VLOOKUP($A75,'MG Universe'!$A$2:$R$9992,9))</f>
        <v/>
      </c>
      <c r="J75" s="19" t="str">
        <f>IF($A75="","",VLOOKUP($A75,'MG Universe'!$A$2:$R$9992,10))</f>
        <v/>
      </c>
      <c r="K75" s="86" t="str">
        <f>IF($A75="","",VLOOKUP($A75,'MG Universe'!$A$2:$R$9992,11))</f>
        <v/>
      </c>
      <c r="L75" s="110" t="str">
        <f>IF($A75="","",VLOOKUP($A75,'MG Universe'!$A$2:$R$9992,12))</f>
        <v/>
      </c>
      <c r="M75" s="15" t="str">
        <f>IF($A75="","",VLOOKUP($A75,'MG Universe'!$A$2:$R$9992,13))</f>
        <v/>
      </c>
      <c r="N75" s="88" t="str">
        <f>IF($A75="","",VLOOKUP($A75,'MG Universe'!$A$2:$R$9992,14))</f>
        <v/>
      </c>
      <c r="O75" s="18" t="str">
        <f>IF($A75="","",VLOOKUP($A75,'MG Universe'!$A$2:$R$9992,15))</f>
        <v/>
      </c>
      <c r="P75" s="19" t="str">
        <f>IF($A75="","",VLOOKUP($A75,'MG Universe'!$A$2:$R$9992,16))</f>
        <v/>
      </c>
      <c r="Q75" s="89" t="str">
        <f>IF($A75="","",VLOOKUP($A75,'MG Universe'!$A$2:$R$9992,17))</f>
        <v/>
      </c>
      <c r="R75" s="18" t="str">
        <f>IF($A75="","",VLOOKUP($A75,'MG Universe'!$A$2:$R$9992,18))</f>
        <v/>
      </c>
    </row>
    <row r="76" spans="1:18" x14ac:dyDescent="0.55000000000000004">
      <c r="A76" s="84"/>
      <c r="B76" s="15" t="str">
        <f>IF($A76="","",VLOOKUP($A76,'MG Universe'!$A$2:$R$9992,2))</f>
        <v/>
      </c>
      <c r="C76" s="15" t="str">
        <f>IF($A76="","",VLOOKUP($A76,'MG Universe'!$A$2:$R$9992,3))</f>
        <v/>
      </c>
      <c r="D76" s="15" t="str">
        <f>IF($A76="","",VLOOKUP($A76,'MG Universe'!$A$2:$R$9992,4))</f>
        <v/>
      </c>
      <c r="E76" s="15" t="str">
        <f>IF($A76="","",VLOOKUP($A76,'MG Universe'!$A$2:$R$9992,5))</f>
        <v/>
      </c>
      <c r="F76" s="16" t="str">
        <f>IF($A76="","",VLOOKUP($A76,'MG Universe'!$A$2:$R$9992,6))</f>
        <v/>
      </c>
      <c r="G76" s="85" t="str">
        <f>IF($A76="","",VLOOKUP($A76,'MG Universe'!$A$2:$R$9992,7))</f>
        <v/>
      </c>
      <c r="H76" s="18" t="str">
        <f>IF($A76="","",VLOOKUP($A76,'MG Universe'!$A$2:$R$9992,8))</f>
        <v/>
      </c>
      <c r="I76" s="18" t="str">
        <f>IF($A76="","",VLOOKUP($A76,'MG Universe'!$A$2:$R$9992,9))</f>
        <v/>
      </c>
      <c r="J76" s="19" t="str">
        <f>IF($A76="","",VLOOKUP($A76,'MG Universe'!$A$2:$R$9992,10))</f>
        <v/>
      </c>
      <c r="K76" s="86" t="str">
        <f>IF($A76="","",VLOOKUP($A76,'MG Universe'!$A$2:$R$9992,11))</f>
        <v/>
      </c>
      <c r="L76" s="110" t="str">
        <f>IF($A76="","",VLOOKUP($A76,'MG Universe'!$A$2:$R$9992,12))</f>
        <v/>
      </c>
      <c r="M76" s="15" t="str">
        <f>IF($A76="","",VLOOKUP($A76,'MG Universe'!$A$2:$R$9992,13))</f>
        <v/>
      </c>
      <c r="N76" s="88" t="str">
        <f>IF($A76="","",VLOOKUP($A76,'MG Universe'!$A$2:$R$9992,14))</f>
        <v/>
      </c>
      <c r="O76" s="18" t="str">
        <f>IF($A76="","",VLOOKUP($A76,'MG Universe'!$A$2:$R$9992,15))</f>
        <v/>
      </c>
      <c r="P76" s="19" t="str">
        <f>IF($A76="","",VLOOKUP($A76,'MG Universe'!$A$2:$R$9992,16))</f>
        <v/>
      </c>
      <c r="Q76" s="89" t="str">
        <f>IF($A76="","",VLOOKUP($A76,'MG Universe'!$A$2:$R$9992,17))</f>
        <v/>
      </c>
      <c r="R76" s="18" t="str">
        <f>IF($A76="","",VLOOKUP($A76,'MG Universe'!$A$2:$R$9992,18))</f>
        <v/>
      </c>
    </row>
    <row r="77" spans="1:18" x14ac:dyDescent="0.55000000000000004">
      <c r="A77" s="84"/>
      <c r="B77" s="15" t="str">
        <f>IF($A77="","",VLOOKUP($A77,'MG Universe'!$A$2:$R$9992,2))</f>
        <v/>
      </c>
      <c r="C77" s="15" t="str">
        <f>IF($A77="","",VLOOKUP($A77,'MG Universe'!$A$2:$R$9992,3))</f>
        <v/>
      </c>
      <c r="D77" s="15" t="str">
        <f>IF($A77="","",VLOOKUP($A77,'MG Universe'!$A$2:$R$9992,4))</f>
        <v/>
      </c>
      <c r="E77" s="15" t="str">
        <f>IF($A77="","",VLOOKUP($A77,'MG Universe'!$A$2:$R$9992,5))</f>
        <v/>
      </c>
      <c r="F77" s="16" t="str">
        <f>IF($A77="","",VLOOKUP($A77,'MG Universe'!$A$2:$R$9992,6))</f>
        <v/>
      </c>
      <c r="G77" s="85" t="str">
        <f>IF($A77="","",VLOOKUP($A77,'MG Universe'!$A$2:$R$9992,7))</f>
        <v/>
      </c>
      <c r="H77" s="18" t="str">
        <f>IF($A77="","",VLOOKUP($A77,'MG Universe'!$A$2:$R$9992,8))</f>
        <v/>
      </c>
      <c r="I77" s="18" t="str">
        <f>IF($A77="","",VLOOKUP($A77,'MG Universe'!$A$2:$R$9992,9))</f>
        <v/>
      </c>
      <c r="J77" s="19" t="str">
        <f>IF($A77="","",VLOOKUP($A77,'MG Universe'!$A$2:$R$9992,10))</f>
        <v/>
      </c>
      <c r="K77" s="86" t="str">
        <f>IF($A77="","",VLOOKUP($A77,'MG Universe'!$A$2:$R$9992,11))</f>
        <v/>
      </c>
      <c r="L77" s="110" t="str">
        <f>IF($A77="","",VLOOKUP($A77,'MG Universe'!$A$2:$R$9992,12))</f>
        <v/>
      </c>
      <c r="M77" s="15" t="str">
        <f>IF($A77="","",VLOOKUP($A77,'MG Universe'!$A$2:$R$9992,13))</f>
        <v/>
      </c>
      <c r="N77" s="88" t="str">
        <f>IF($A77="","",VLOOKUP($A77,'MG Universe'!$A$2:$R$9992,14))</f>
        <v/>
      </c>
      <c r="O77" s="18" t="str">
        <f>IF($A77="","",VLOOKUP($A77,'MG Universe'!$A$2:$R$9992,15))</f>
        <v/>
      </c>
      <c r="P77" s="19" t="str">
        <f>IF($A77="","",VLOOKUP($A77,'MG Universe'!$A$2:$R$9992,16))</f>
        <v/>
      </c>
      <c r="Q77" s="89" t="str">
        <f>IF($A77="","",VLOOKUP($A77,'MG Universe'!$A$2:$R$9992,17))</f>
        <v/>
      </c>
      <c r="R77" s="18" t="str">
        <f>IF($A77="","",VLOOKUP($A77,'MG Universe'!$A$2:$R$9992,18))</f>
        <v/>
      </c>
    </row>
    <row r="78" spans="1:18" x14ac:dyDescent="0.55000000000000004">
      <c r="A78" s="84"/>
      <c r="B78" s="15" t="str">
        <f>IF($A78="","",VLOOKUP($A78,'MG Universe'!$A$2:$R$9992,2))</f>
        <v/>
      </c>
      <c r="C78" s="15" t="str">
        <f>IF($A78="","",VLOOKUP($A78,'MG Universe'!$A$2:$R$9992,3))</f>
        <v/>
      </c>
      <c r="D78" s="15" t="str">
        <f>IF($A78="","",VLOOKUP($A78,'MG Universe'!$A$2:$R$9992,4))</f>
        <v/>
      </c>
      <c r="E78" s="15" t="str">
        <f>IF($A78="","",VLOOKUP($A78,'MG Universe'!$A$2:$R$9992,5))</f>
        <v/>
      </c>
      <c r="F78" s="16" t="str">
        <f>IF($A78="","",VLOOKUP($A78,'MG Universe'!$A$2:$R$9992,6))</f>
        <v/>
      </c>
      <c r="G78" s="85" t="str">
        <f>IF($A78="","",VLOOKUP($A78,'MG Universe'!$A$2:$R$9992,7))</f>
        <v/>
      </c>
      <c r="H78" s="18" t="str">
        <f>IF($A78="","",VLOOKUP($A78,'MG Universe'!$A$2:$R$9992,8))</f>
        <v/>
      </c>
      <c r="I78" s="18" t="str">
        <f>IF($A78="","",VLOOKUP($A78,'MG Universe'!$A$2:$R$9992,9))</f>
        <v/>
      </c>
      <c r="J78" s="19" t="str">
        <f>IF($A78="","",VLOOKUP($A78,'MG Universe'!$A$2:$R$9992,10))</f>
        <v/>
      </c>
      <c r="K78" s="86" t="str">
        <f>IF($A78="","",VLOOKUP($A78,'MG Universe'!$A$2:$R$9992,11))</f>
        <v/>
      </c>
      <c r="L78" s="110" t="str">
        <f>IF($A78="","",VLOOKUP($A78,'MG Universe'!$A$2:$R$9992,12))</f>
        <v/>
      </c>
      <c r="M78" s="15" t="str">
        <f>IF($A78="","",VLOOKUP($A78,'MG Universe'!$A$2:$R$9992,13))</f>
        <v/>
      </c>
      <c r="N78" s="88" t="str">
        <f>IF($A78="","",VLOOKUP($A78,'MG Universe'!$A$2:$R$9992,14))</f>
        <v/>
      </c>
      <c r="O78" s="18" t="str">
        <f>IF($A78="","",VLOOKUP($A78,'MG Universe'!$A$2:$R$9992,15))</f>
        <v/>
      </c>
      <c r="P78" s="19" t="str">
        <f>IF($A78="","",VLOOKUP($A78,'MG Universe'!$A$2:$R$9992,16))</f>
        <v/>
      </c>
      <c r="Q78" s="89" t="str">
        <f>IF($A78="","",VLOOKUP($A78,'MG Universe'!$A$2:$R$9992,17))</f>
        <v/>
      </c>
      <c r="R78" s="18" t="str">
        <f>IF($A78="","",VLOOKUP($A78,'MG Universe'!$A$2:$R$9992,18))</f>
        <v/>
      </c>
    </row>
    <row r="79" spans="1:18" x14ac:dyDescent="0.55000000000000004">
      <c r="A79" s="84"/>
      <c r="B79" s="15" t="str">
        <f>IF($A79="","",VLOOKUP($A79,'MG Universe'!$A$2:$R$9992,2))</f>
        <v/>
      </c>
      <c r="C79" s="15" t="str">
        <f>IF($A79="","",VLOOKUP($A79,'MG Universe'!$A$2:$R$9992,3))</f>
        <v/>
      </c>
      <c r="D79" s="15" t="str">
        <f>IF($A79="","",VLOOKUP($A79,'MG Universe'!$A$2:$R$9992,4))</f>
        <v/>
      </c>
      <c r="E79" s="15" t="str">
        <f>IF($A79="","",VLOOKUP($A79,'MG Universe'!$A$2:$R$9992,5))</f>
        <v/>
      </c>
      <c r="F79" s="16" t="str">
        <f>IF($A79="","",VLOOKUP($A79,'MG Universe'!$A$2:$R$9992,6))</f>
        <v/>
      </c>
      <c r="G79" s="85" t="str">
        <f>IF($A79="","",VLOOKUP($A79,'MG Universe'!$A$2:$R$9992,7))</f>
        <v/>
      </c>
      <c r="H79" s="18" t="str">
        <f>IF($A79="","",VLOOKUP($A79,'MG Universe'!$A$2:$R$9992,8))</f>
        <v/>
      </c>
      <c r="I79" s="18" t="str">
        <f>IF($A79="","",VLOOKUP($A79,'MG Universe'!$A$2:$R$9992,9))</f>
        <v/>
      </c>
      <c r="J79" s="19" t="str">
        <f>IF($A79="","",VLOOKUP($A79,'MG Universe'!$A$2:$R$9992,10))</f>
        <v/>
      </c>
      <c r="K79" s="86" t="str">
        <f>IF($A79="","",VLOOKUP($A79,'MG Universe'!$A$2:$R$9992,11))</f>
        <v/>
      </c>
      <c r="L79" s="110" t="str">
        <f>IF($A79="","",VLOOKUP($A79,'MG Universe'!$A$2:$R$9992,12))</f>
        <v/>
      </c>
      <c r="M79" s="15" t="str">
        <f>IF($A79="","",VLOOKUP($A79,'MG Universe'!$A$2:$R$9992,13))</f>
        <v/>
      </c>
      <c r="N79" s="88" t="str">
        <f>IF($A79="","",VLOOKUP($A79,'MG Universe'!$A$2:$R$9992,14))</f>
        <v/>
      </c>
      <c r="O79" s="18" t="str">
        <f>IF($A79="","",VLOOKUP($A79,'MG Universe'!$A$2:$R$9992,15))</f>
        <v/>
      </c>
      <c r="P79" s="19" t="str">
        <f>IF($A79="","",VLOOKUP($A79,'MG Universe'!$A$2:$R$9992,16))</f>
        <v/>
      </c>
      <c r="Q79" s="89" t="str">
        <f>IF($A79="","",VLOOKUP($A79,'MG Universe'!$A$2:$R$9992,17))</f>
        <v/>
      </c>
      <c r="R79" s="18" t="str">
        <f>IF($A79="","",VLOOKUP($A79,'MG Universe'!$A$2:$R$9992,18))</f>
        <v/>
      </c>
    </row>
    <row r="80" spans="1:18" x14ac:dyDescent="0.55000000000000004">
      <c r="A80" s="84"/>
      <c r="B80" s="15" t="str">
        <f>IF($A80="","",VLOOKUP($A80,'MG Universe'!$A$2:$R$9992,2))</f>
        <v/>
      </c>
      <c r="C80" s="15" t="str">
        <f>IF($A80="","",VLOOKUP($A80,'MG Universe'!$A$2:$R$9992,3))</f>
        <v/>
      </c>
      <c r="D80" s="15" t="str">
        <f>IF($A80="","",VLOOKUP($A80,'MG Universe'!$A$2:$R$9992,4))</f>
        <v/>
      </c>
      <c r="E80" s="15" t="str">
        <f>IF($A80="","",VLOOKUP($A80,'MG Universe'!$A$2:$R$9992,5))</f>
        <v/>
      </c>
      <c r="F80" s="16" t="str">
        <f>IF($A80="","",VLOOKUP($A80,'MG Universe'!$A$2:$R$9992,6))</f>
        <v/>
      </c>
      <c r="G80" s="85" t="str">
        <f>IF($A80="","",VLOOKUP($A80,'MG Universe'!$A$2:$R$9992,7))</f>
        <v/>
      </c>
      <c r="H80" s="18" t="str">
        <f>IF($A80="","",VLOOKUP($A80,'MG Universe'!$A$2:$R$9992,8))</f>
        <v/>
      </c>
      <c r="I80" s="18" t="str">
        <f>IF($A80="","",VLOOKUP($A80,'MG Universe'!$A$2:$R$9992,9))</f>
        <v/>
      </c>
      <c r="J80" s="19" t="str">
        <f>IF($A80="","",VLOOKUP($A80,'MG Universe'!$A$2:$R$9992,10))</f>
        <v/>
      </c>
      <c r="K80" s="86" t="str">
        <f>IF($A80="","",VLOOKUP($A80,'MG Universe'!$A$2:$R$9992,11))</f>
        <v/>
      </c>
      <c r="L80" s="110" t="str">
        <f>IF($A80="","",VLOOKUP($A80,'MG Universe'!$A$2:$R$9992,12))</f>
        <v/>
      </c>
      <c r="M80" s="15" t="str">
        <f>IF($A80="","",VLOOKUP($A80,'MG Universe'!$A$2:$R$9992,13))</f>
        <v/>
      </c>
      <c r="N80" s="88" t="str">
        <f>IF($A80="","",VLOOKUP($A80,'MG Universe'!$A$2:$R$9992,14))</f>
        <v/>
      </c>
      <c r="O80" s="18" t="str">
        <f>IF($A80="","",VLOOKUP($A80,'MG Universe'!$A$2:$R$9992,15))</f>
        <v/>
      </c>
      <c r="P80" s="19" t="str">
        <f>IF($A80="","",VLOOKUP($A80,'MG Universe'!$A$2:$R$9992,16))</f>
        <v/>
      </c>
      <c r="Q80" s="89" t="str">
        <f>IF($A80="","",VLOOKUP($A80,'MG Universe'!$A$2:$R$9992,17))</f>
        <v/>
      </c>
      <c r="R80" s="18" t="str">
        <f>IF($A80="","",VLOOKUP($A80,'MG Universe'!$A$2:$R$9992,18))</f>
        <v/>
      </c>
    </row>
    <row r="81" spans="1:18" x14ac:dyDescent="0.55000000000000004">
      <c r="A81" s="84"/>
      <c r="B81" s="15" t="str">
        <f>IF($A81="","",VLOOKUP($A81,'MG Universe'!$A$2:$R$9992,2))</f>
        <v/>
      </c>
      <c r="C81" s="15" t="str">
        <f>IF($A81="","",VLOOKUP($A81,'MG Universe'!$A$2:$R$9992,3))</f>
        <v/>
      </c>
      <c r="D81" s="15" t="str">
        <f>IF($A81="","",VLOOKUP($A81,'MG Universe'!$A$2:$R$9992,4))</f>
        <v/>
      </c>
      <c r="E81" s="15" t="str">
        <f>IF($A81="","",VLOOKUP($A81,'MG Universe'!$A$2:$R$9992,5))</f>
        <v/>
      </c>
      <c r="F81" s="16" t="str">
        <f>IF($A81="","",VLOOKUP($A81,'MG Universe'!$A$2:$R$9992,6))</f>
        <v/>
      </c>
      <c r="G81" s="85" t="str">
        <f>IF($A81="","",VLOOKUP($A81,'MG Universe'!$A$2:$R$9992,7))</f>
        <v/>
      </c>
      <c r="H81" s="18" t="str">
        <f>IF($A81="","",VLOOKUP($A81,'MG Universe'!$A$2:$R$9992,8))</f>
        <v/>
      </c>
      <c r="I81" s="18" t="str">
        <f>IF($A81="","",VLOOKUP($A81,'MG Universe'!$A$2:$R$9992,9))</f>
        <v/>
      </c>
      <c r="J81" s="19" t="str">
        <f>IF($A81="","",VLOOKUP($A81,'MG Universe'!$A$2:$R$9992,10))</f>
        <v/>
      </c>
      <c r="K81" s="86" t="str">
        <f>IF($A81="","",VLOOKUP($A81,'MG Universe'!$A$2:$R$9992,11))</f>
        <v/>
      </c>
      <c r="L81" s="110" t="str">
        <f>IF($A81="","",VLOOKUP($A81,'MG Universe'!$A$2:$R$9992,12))</f>
        <v/>
      </c>
      <c r="M81" s="15" t="str">
        <f>IF($A81="","",VLOOKUP($A81,'MG Universe'!$A$2:$R$9992,13))</f>
        <v/>
      </c>
      <c r="N81" s="88" t="str">
        <f>IF($A81="","",VLOOKUP($A81,'MG Universe'!$A$2:$R$9992,14))</f>
        <v/>
      </c>
      <c r="O81" s="18" t="str">
        <f>IF($A81="","",VLOOKUP($A81,'MG Universe'!$A$2:$R$9992,15))</f>
        <v/>
      </c>
      <c r="P81" s="19" t="str">
        <f>IF($A81="","",VLOOKUP($A81,'MG Universe'!$A$2:$R$9992,16))</f>
        <v/>
      </c>
      <c r="Q81" s="89" t="str">
        <f>IF($A81="","",VLOOKUP($A81,'MG Universe'!$A$2:$R$9992,17))</f>
        <v/>
      </c>
      <c r="R81" s="18" t="str">
        <f>IF($A81="","",VLOOKUP($A81,'MG Universe'!$A$2:$R$9992,18))</f>
        <v/>
      </c>
    </row>
    <row r="82" spans="1:18" x14ac:dyDescent="0.55000000000000004">
      <c r="A82" s="84"/>
      <c r="B82" s="15" t="str">
        <f>IF($A82="","",VLOOKUP($A82,'MG Universe'!$A$2:$R$9992,2))</f>
        <v/>
      </c>
      <c r="C82" s="15" t="str">
        <f>IF($A82="","",VLOOKUP($A82,'MG Universe'!$A$2:$R$9992,3))</f>
        <v/>
      </c>
      <c r="D82" s="15" t="str">
        <f>IF($A82="","",VLOOKUP($A82,'MG Universe'!$A$2:$R$9992,4))</f>
        <v/>
      </c>
      <c r="E82" s="15" t="str">
        <f>IF($A82="","",VLOOKUP($A82,'MG Universe'!$A$2:$R$9992,5))</f>
        <v/>
      </c>
      <c r="F82" s="16" t="str">
        <f>IF($A82="","",VLOOKUP($A82,'MG Universe'!$A$2:$R$9992,6))</f>
        <v/>
      </c>
      <c r="G82" s="85" t="str">
        <f>IF($A82="","",VLOOKUP($A82,'MG Universe'!$A$2:$R$9992,7))</f>
        <v/>
      </c>
      <c r="H82" s="18" t="str">
        <f>IF($A82="","",VLOOKUP($A82,'MG Universe'!$A$2:$R$9992,8))</f>
        <v/>
      </c>
      <c r="I82" s="18" t="str">
        <f>IF($A82="","",VLOOKUP($A82,'MG Universe'!$A$2:$R$9992,9))</f>
        <v/>
      </c>
      <c r="J82" s="19" t="str">
        <f>IF($A82="","",VLOOKUP($A82,'MG Universe'!$A$2:$R$9992,10))</f>
        <v/>
      </c>
      <c r="K82" s="86" t="str">
        <f>IF($A82="","",VLOOKUP($A82,'MG Universe'!$A$2:$R$9992,11))</f>
        <v/>
      </c>
      <c r="L82" s="110" t="str">
        <f>IF($A82="","",VLOOKUP($A82,'MG Universe'!$A$2:$R$9992,12))</f>
        <v/>
      </c>
      <c r="M82" s="15" t="str">
        <f>IF($A82="","",VLOOKUP($A82,'MG Universe'!$A$2:$R$9992,13))</f>
        <v/>
      </c>
      <c r="N82" s="88" t="str">
        <f>IF($A82="","",VLOOKUP($A82,'MG Universe'!$A$2:$R$9992,14))</f>
        <v/>
      </c>
      <c r="O82" s="18" t="str">
        <f>IF($A82="","",VLOOKUP($A82,'MG Universe'!$A$2:$R$9992,15))</f>
        <v/>
      </c>
      <c r="P82" s="19" t="str">
        <f>IF($A82="","",VLOOKUP($A82,'MG Universe'!$A$2:$R$9992,16))</f>
        <v/>
      </c>
      <c r="Q82" s="89" t="str">
        <f>IF($A82="","",VLOOKUP($A82,'MG Universe'!$A$2:$R$9992,17))</f>
        <v/>
      </c>
      <c r="R82" s="18" t="str">
        <f>IF($A82="","",VLOOKUP($A82,'MG Universe'!$A$2:$R$9992,18))</f>
        <v/>
      </c>
    </row>
    <row r="83" spans="1:18" x14ac:dyDescent="0.55000000000000004">
      <c r="A83" s="84"/>
      <c r="B83" s="15" t="str">
        <f>IF($A83="","",VLOOKUP($A83,'MG Universe'!$A$2:$R$9992,2))</f>
        <v/>
      </c>
      <c r="C83" s="15" t="str">
        <f>IF($A83="","",VLOOKUP($A83,'MG Universe'!$A$2:$R$9992,3))</f>
        <v/>
      </c>
      <c r="D83" s="15" t="str">
        <f>IF($A83="","",VLOOKUP($A83,'MG Universe'!$A$2:$R$9992,4))</f>
        <v/>
      </c>
      <c r="E83" s="15" t="str">
        <f>IF($A83="","",VLOOKUP($A83,'MG Universe'!$A$2:$R$9992,5))</f>
        <v/>
      </c>
      <c r="F83" s="16" t="str">
        <f>IF($A83="","",VLOOKUP($A83,'MG Universe'!$A$2:$R$9992,6))</f>
        <v/>
      </c>
      <c r="G83" s="85" t="str">
        <f>IF($A83="","",VLOOKUP($A83,'MG Universe'!$A$2:$R$9992,7))</f>
        <v/>
      </c>
      <c r="H83" s="18" t="str">
        <f>IF($A83="","",VLOOKUP($A83,'MG Universe'!$A$2:$R$9992,8))</f>
        <v/>
      </c>
      <c r="I83" s="18" t="str">
        <f>IF($A83="","",VLOOKUP($A83,'MG Universe'!$A$2:$R$9992,9))</f>
        <v/>
      </c>
      <c r="J83" s="19" t="str">
        <f>IF($A83="","",VLOOKUP($A83,'MG Universe'!$A$2:$R$9992,10))</f>
        <v/>
      </c>
      <c r="K83" s="86" t="str">
        <f>IF($A83="","",VLOOKUP($A83,'MG Universe'!$A$2:$R$9992,11))</f>
        <v/>
      </c>
      <c r="L83" s="110" t="str">
        <f>IF($A83="","",VLOOKUP($A83,'MG Universe'!$A$2:$R$9992,12))</f>
        <v/>
      </c>
      <c r="M83" s="15" t="str">
        <f>IF($A83="","",VLOOKUP($A83,'MG Universe'!$A$2:$R$9992,13))</f>
        <v/>
      </c>
      <c r="N83" s="88" t="str">
        <f>IF($A83="","",VLOOKUP($A83,'MG Universe'!$A$2:$R$9992,14))</f>
        <v/>
      </c>
      <c r="O83" s="18" t="str">
        <f>IF($A83="","",VLOOKUP($A83,'MG Universe'!$A$2:$R$9992,15))</f>
        <v/>
      </c>
      <c r="P83" s="19" t="str">
        <f>IF($A83="","",VLOOKUP($A83,'MG Universe'!$A$2:$R$9992,16))</f>
        <v/>
      </c>
      <c r="Q83" s="89" t="str">
        <f>IF($A83="","",VLOOKUP($A83,'MG Universe'!$A$2:$R$9992,17))</f>
        <v/>
      </c>
      <c r="R83" s="18" t="str">
        <f>IF($A83="","",VLOOKUP($A83,'MG Universe'!$A$2:$R$9992,18))</f>
        <v/>
      </c>
    </row>
    <row r="84" spans="1:18" x14ac:dyDescent="0.55000000000000004">
      <c r="A84" s="84"/>
      <c r="B84" s="15" t="str">
        <f>IF($A84="","",VLOOKUP($A84,'MG Universe'!$A$2:$R$9992,2))</f>
        <v/>
      </c>
      <c r="C84" s="15" t="str">
        <f>IF($A84="","",VLOOKUP($A84,'MG Universe'!$A$2:$R$9992,3))</f>
        <v/>
      </c>
      <c r="D84" s="15" t="str">
        <f>IF($A84="","",VLOOKUP($A84,'MG Universe'!$A$2:$R$9992,4))</f>
        <v/>
      </c>
      <c r="E84" s="15" t="str">
        <f>IF($A84="","",VLOOKUP($A84,'MG Universe'!$A$2:$R$9992,5))</f>
        <v/>
      </c>
      <c r="F84" s="16" t="str">
        <f>IF($A84="","",VLOOKUP($A84,'MG Universe'!$A$2:$R$9992,6))</f>
        <v/>
      </c>
      <c r="G84" s="85" t="str">
        <f>IF($A84="","",VLOOKUP($A84,'MG Universe'!$A$2:$R$9992,7))</f>
        <v/>
      </c>
      <c r="H84" s="18" t="str">
        <f>IF($A84="","",VLOOKUP($A84,'MG Universe'!$A$2:$R$9992,8))</f>
        <v/>
      </c>
      <c r="I84" s="18" t="str">
        <f>IF($A84="","",VLOOKUP($A84,'MG Universe'!$A$2:$R$9992,9))</f>
        <v/>
      </c>
      <c r="J84" s="19" t="str">
        <f>IF($A84="","",VLOOKUP($A84,'MG Universe'!$A$2:$R$9992,10))</f>
        <v/>
      </c>
      <c r="K84" s="86" t="str">
        <f>IF($A84="","",VLOOKUP($A84,'MG Universe'!$A$2:$R$9992,11))</f>
        <v/>
      </c>
      <c r="L84" s="110" t="str">
        <f>IF($A84="","",VLOOKUP($A84,'MG Universe'!$A$2:$R$9992,12))</f>
        <v/>
      </c>
      <c r="M84" s="15" t="str">
        <f>IF($A84="","",VLOOKUP($A84,'MG Universe'!$A$2:$R$9992,13))</f>
        <v/>
      </c>
      <c r="N84" s="88" t="str">
        <f>IF($A84="","",VLOOKUP($A84,'MG Universe'!$A$2:$R$9992,14))</f>
        <v/>
      </c>
      <c r="O84" s="18" t="str">
        <f>IF($A84="","",VLOOKUP($A84,'MG Universe'!$A$2:$R$9992,15))</f>
        <v/>
      </c>
      <c r="P84" s="19" t="str">
        <f>IF($A84="","",VLOOKUP($A84,'MG Universe'!$A$2:$R$9992,16))</f>
        <v/>
      </c>
      <c r="Q84" s="89" t="str">
        <f>IF($A84="","",VLOOKUP($A84,'MG Universe'!$A$2:$R$9992,17))</f>
        <v/>
      </c>
      <c r="R84" s="18" t="str">
        <f>IF($A84="","",VLOOKUP($A84,'MG Universe'!$A$2:$R$9992,18))</f>
        <v/>
      </c>
    </row>
    <row r="85" spans="1:18" x14ac:dyDescent="0.55000000000000004">
      <c r="A85" s="84"/>
      <c r="B85" s="15" t="str">
        <f>IF($A85="","",VLOOKUP($A85,'MG Universe'!$A$2:$R$9992,2))</f>
        <v/>
      </c>
      <c r="C85" s="15" t="str">
        <f>IF($A85="","",VLOOKUP($A85,'MG Universe'!$A$2:$R$9992,3))</f>
        <v/>
      </c>
      <c r="D85" s="15" t="str">
        <f>IF($A85="","",VLOOKUP($A85,'MG Universe'!$A$2:$R$9992,4))</f>
        <v/>
      </c>
      <c r="E85" s="15" t="str">
        <f>IF($A85="","",VLOOKUP($A85,'MG Universe'!$A$2:$R$9992,5))</f>
        <v/>
      </c>
      <c r="F85" s="16" t="str">
        <f>IF($A85="","",VLOOKUP($A85,'MG Universe'!$A$2:$R$9992,6))</f>
        <v/>
      </c>
      <c r="G85" s="85" t="str">
        <f>IF($A85="","",VLOOKUP($A85,'MG Universe'!$A$2:$R$9992,7))</f>
        <v/>
      </c>
      <c r="H85" s="18" t="str">
        <f>IF($A85="","",VLOOKUP($A85,'MG Universe'!$A$2:$R$9992,8))</f>
        <v/>
      </c>
      <c r="I85" s="18" t="str">
        <f>IF($A85="","",VLOOKUP($A85,'MG Universe'!$A$2:$R$9992,9))</f>
        <v/>
      </c>
      <c r="J85" s="19" t="str">
        <f>IF($A85="","",VLOOKUP($A85,'MG Universe'!$A$2:$R$9992,10))</f>
        <v/>
      </c>
      <c r="K85" s="86" t="str">
        <f>IF($A85="","",VLOOKUP($A85,'MG Universe'!$A$2:$R$9992,11))</f>
        <v/>
      </c>
      <c r="L85" s="110" t="str">
        <f>IF($A85="","",VLOOKUP($A85,'MG Universe'!$A$2:$R$9992,12))</f>
        <v/>
      </c>
      <c r="M85" s="15" t="str">
        <f>IF($A85="","",VLOOKUP($A85,'MG Universe'!$A$2:$R$9992,13))</f>
        <v/>
      </c>
      <c r="N85" s="88" t="str">
        <f>IF($A85="","",VLOOKUP($A85,'MG Universe'!$A$2:$R$9992,14))</f>
        <v/>
      </c>
      <c r="O85" s="18" t="str">
        <f>IF($A85="","",VLOOKUP($A85,'MG Universe'!$A$2:$R$9992,15))</f>
        <v/>
      </c>
      <c r="P85" s="19" t="str">
        <f>IF($A85="","",VLOOKUP($A85,'MG Universe'!$A$2:$R$9992,16))</f>
        <v/>
      </c>
      <c r="Q85" s="89" t="str">
        <f>IF($A85="","",VLOOKUP($A85,'MG Universe'!$A$2:$R$9992,17))</f>
        <v/>
      </c>
      <c r="R85" s="18" t="str">
        <f>IF($A85="","",VLOOKUP($A85,'MG Universe'!$A$2:$R$9992,18))</f>
        <v/>
      </c>
    </row>
    <row r="86" spans="1:18" x14ac:dyDescent="0.55000000000000004">
      <c r="A86" s="84"/>
      <c r="B86" s="15" t="str">
        <f>IF($A86="","",VLOOKUP($A86,'MG Universe'!$A$2:$R$9992,2))</f>
        <v/>
      </c>
      <c r="C86" s="15" t="str">
        <f>IF($A86="","",VLOOKUP($A86,'MG Universe'!$A$2:$R$9992,3))</f>
        <v/>
      </c>
      <c r="D86" s="15" t="str">
        <f>IF($A86="","",VLOOKUP($A86,'MG Universe'!$A$2:$R$9992,4))</f>
        <v/>
      </c>
      <c r="E86" s="15" t="str">
        <f>IF($A86="","",VLOOKUP($A86,'MG Universe'!$A$2:$R$9992,5))</f>
        <v/>
      </c>
      <c r="F86" s="16" t="str">
        <f>IF($A86="","",VLOOKUP($A86,'MG Universe'!$A$2:$R$9992,6))</f>
        <v/>
      </c>
      <c r="G86" s="85" t="str">
        <f>IF($A86="","",VLOOKUP($A86,'MG Universe'!$A$2:$R$9992,7))</f>
        <v/>
      </c>
      <c r="H86" s="18" t="str">
        <f>IF($A86="","",VLOOKUP($A86,'MG Universe'!$A$2:$R$9992,8))</f>
        <v/>
      </c>
      <c r="I86" s="18" t="str">
        <f>IF($A86="","",VLOOKUP($A86,'MG Universe'!$A$2:$R$9992,9))</f>
        <v/>
      </c>
      <c r="J86" s="19" t="str">
        <f>IF($A86="","",VLOOKUP($A86,'MG Universe'!$A$2:$R$9992,10))</f>
        <v/>
      </c>
      <c r="K86" s="86" t="str">
        <f>IF($A86="","",VLOOKUP($A86,'MG Universe'!$A$2:$R$9992,11))</f>
        <v/>
      </c>
      <c r="L86" s="110" t="str">
        <f>IF($A86="","",VLOOKUP($A86,'MG Universe'!$A$2:$R$9992,12))</f>
        <v/>
      </c>
      <c r="M86" s="15" t="str">
        <f>IF($A86="","",VLOOKUP($A86,'MG Universe'!$A$2:$R$9992,13))</f>
        <v/>
      </c>
      <c r="N86" s="88" t="str">
        <f>IF($A86="","",VLOOKUP($A86,'MG Universe'!$A$2:$R$9992,14))</f>
        <v/>
      </c>
      <c r="O86" s="18" t="str">
        <f>IF($A86="","",VLOOKUP($A86,'MG Universe'!$A$2:$R$9992,15))</f>
        <v/>
      </c>
      <c r="P86" s="19" t="str">
        <f>IF($A86="","",VLOOKUP($A86,'MG Universe'!$A$2:$R$9992,16))</f>
        <v/>
      </c>
      <c r="Q86" s="89" t="str">
        <f>IF($A86="","",VLOOKUP($A86,'MG Universe'!$A$2:$R$9992,17))</f>
        <v/>
      </c>
      <c r="R86" s="18" t="str">
        <f>IF($A86="","",VLOOKUP($A86,'MG Universe'!$A$2:$R$9992,18))</f>
        <v/>
      </c>
    </row>
    <row r="87" spans="1:18" x14ac:dyDescent="0.55000000000000004">
      <c r="A87" s="84"/>
      <c r="B87" s="15" t="str">
        <f>IF($A87="","",VLOOKUP($A87,'MG Universe'!$A$2:$R$9992,2))</f>
        <v/>
      </c>
      <c r="C87" s="15" t="str">
        <f>IF($A87="","",VLOOKUP($A87,'MG Universe'!$A$2:$R$9992,3))</f>
        <v/>
      </c>
      <c r="D87" s="15" t="str">
        <f>IF($A87="","",VLOOKUP($A87,'MG Universe'!$A$2:$R$9992,4))</f>
        <v/>
      </c>
      <c r="E87" s="15" t="str">
        <f>IF($A87="","",VLOOKUP($A87,'MG Universe'!$A$2:$R$9992,5))</f>
        <v/>
      </c>
      <c r="F87" s="16" t="str">
        <f>IF($A87="","",VLOOKUP($A87,'MG Universe'!$A$2:$R$9992,6))</f>
        <v/>
      </c>
      <c r="G87" s="85" t="str">
        <f>IF($A87="","",VLOOKUP($A87,'MG Universe'!$A$2:$R$9992,7))</f>
        <v/>
      </c>
      <c r="H87" s="18" t="str">
        <f>IF($A87="","",VLOOKUP($A87,'MG Universe'!$A$2:$R$9992,8))</f>
        <v/>
      </c>
      <c r="I87" s="18" t="str">
        <f>IF($A87="","",VLOOKUP($A87,'MG Universe'!$A$2:$R$9992,9))</f>
        <v/>
      </c>
      <c r="J87" s="19" t="str">
        <f>IF($A87="","",VLOOKUP($A87,'MG Universe'!$A$2:$R$9992,10))</f>
        <v/>
      </c>
      <c r="K87" s="86" t="str">
        <f>IF($A87="","",VLOOKUP($A87,'MG Universe'!$A$2:$R$9992,11))</f>
        <v/>
      </c>
      <c r="L87" s="110" t="str">
        <f>IF($A87="","",VLOOKUP($A87,'MG Universe'!$A$2:$R$9992,12))</f>
        <v/>
      </c>
      <c r="M87" s="15" t="str">
        <f>IF($A87="","",VLOOKUP($A87,'MG Universe'!$A$2:$R$9992,13))</f>
        <v/>
      </c>
      <c r="N87" s="88" t="str">
        <f>IF($A87="","",VLOOKUP($A87,'MG Universe'!$A$2:$R$9992,14))</f>
        <v/>
      </c>
      <c r="O87" s="18" t="str">
        <f>IF($A87="","",VLOOKUP($A87,'MG Universe'!$A$2:$R$9992,15))</f>
        <v/>
      </c>
      <c r="P87" s="19" t="str">
        <f>IF($A87="","",VLOOKUP($A87,'MG Universe'!$A$2:$R$9992,16))</f>
        <v/>
      </c>
      <c r="Q87" s="89" t="str">
        <f>IF($A87="","",VLOOKUP($A87,'MG Universe'!$A$2:$R$9992,17))</f>
        <v/>
      </c>
      <c r="R87" s="18" t="str">
        <f>IF($A87="","",VLOOKUP($A87,'MG Universe'!$A$2:$R$9992,18))</f>
        <v/>
      </c>
    </row>
    <row r="88" spans="1:18" x14ac:dyDescent="0.55000000000000004">
      <c r="A88" s="84"/>
      <c r="B88" s="15" t="str">
        <f>IF($A88="","",VLOOKUP($A88,'MG Universe'!$A$2:$R$9992,2))</f>
        <v/>
      </c>
      <c r="C88" s="15" t="str">
        <f>IF($A88="","",VLOOKUP($A88,'MG Universe'!$A$2:$R$9992,3))</f>
        <v/>
      </c>
      <c r="D88" s="15" t="str">
        <f>IF($A88="","",VLOOKUP($A88,'MG Universe'!$A$2:$R$9992,4))</f>
        <v/>
      </c>
      <c r="E88" s="15" t="str">
        <f>IF($A88="","",VLOOKUP($A88,'MG Universe'!$A$2:$R$9992,5))</f>
        <v/>
      </c>
      <c r="F88" s="16" t="str">
        <f>IF($A88="","",VLOOKUP($A88,'MG Universe'!$A$2:$R$9992,6))</f>
        <v/>
      </c>
      <c r="G88" s="85" t="str">
        <f>IF($A88="","",VLOOKUP($A88,'MG Universe'!$A$2:$R$9992,7))</f>
        <v/>
      </c>
      <c r="H88" s="18" t="str">
        <f>IF($A88="","",VLOOKUP($A88,'MG Universe'!$A$2:$R$9992,8))</f>
        <v/>
      </c>
      <c r="I88" s="18" t="str">
        <f>IF($A88="","",VLOOKUP($A88,'MG Universe'!$A$2:$R$9992,9))</f>
        <v/>
      </c>
      <c r="J88" s="19" t="str">
        <f>IF($A88="","",VLOOKUP($A88,'MG Universe'!$A$2:$R$9992,10))</f>
        <v/>
      </c>
      <c r="K88" s="86" t="str">
        <f>IF($A88="","",VLOOKUP($A88,'MG Universe'!$A$2:$R$9992,11))</f>
        <v/>
      </c>
      <c r="L88" s="110" t="str">
        <f>IF($A88="","",VLOOKUP($A88,'MG Universe'!$A$2:$R$9992,12))</f>
        <v/>
      </c>
      <c r="M88" s="15" t="str">
        <f>IF($A88="","",VLOOKUP($A88,'MG Universe'!$A$2:$R$9992,13))</f>
        <v/>
      </c>
      <c r="N88" s="88" t="str">
        <f>IF($A88="","",VLOOKUP($A88,'MG Universe'!$A$2:$R$9992,14))</f>
        <v/>
      </c>
      <c r="O88" s="18" t="str">
        <f>IF($A88="","",VLOOKUP($A88,'MG Universe'!$A$2:$R$9992,15))</f>
        <v/>
      </c>
      <c r="P88" s="19" t="str">
        <f>IF($A88="","",VLOOKUP($A88,'MG Universe'!$A$2:$R$9992,16))</f>
        <v/>
      </c>
      <c r="Q88" s="89" t="str">
        <f>IF($A88="","",VLOOKUP($A88,'MG Universe'!$A$2:$R$9992,17))</f>
        <v/>
      </c>
      <c r="R88" s="18" t="str">
        <f>IF($A88="","",VLOOKUP($A88,'MG Universe'!$A$2:$R$9992,18))</f>
        <v/>
      </c>
    </row>
    <row r="89" spans="1:18" x14ac:dyDescent="0.55000000000000004">
      <c r="A89" s="84"/>
      <c r="B89" s="15" t="str">
        <f>IF($A89="","",VLOOKUP($A89,'MG Universe'!$A$2:$R$9992,2))</f>
        <v/>
      </c>
      <c r="C89" s="15" t="str">
        <f>IF($A89="","",VLOOKUP($A89,'MG Universe'!$A$2:$R$9992,3))</f>
        <v/>
      </c>
      <c r="D89" s="15" t="str">
        <f>IF($A89="","",VLOOKUP($A89,'MG Universe'!$A$2:$R$9992,4))</f>
        <v/>
      </c>
      <c r="E89" s="15" t="str">
        <f>IF($A89="","",VLOOKUP($A89,'MG Universe'!$A$2:$R$9992,5))</f>
        <v/>
      </c>
      <c r="F89" s="16" t="str">
        <f>IF($A89="","",VLOOKUP($A89,'MG Universe'!$A$2:$R$9992,6))</f>
        <v/>
      </c>
      <c r="G89" s="85" t="str">
        <f>IF($A89="","",VLOOKUP($A89,'MG Universe'!$A$2:$R$9992,7))</f>
        <v/>
      </c>
      <c r="H89" s="18" t="str">
        <f>IF($A89="","",VLOOKUP($A89,'MG Universe'!$A$2:$R$9992,8))</f>
        <v/>
      </c>
      <c r="I89" s="18" t="str">
        <f>IF($A89="","",VLOOKUP($A89,'MG Universe'!$A$2:$R$9992,9))</f>
        <v/>
      </c>
      <c r="J89" s="19" t="str">
        <f>IF($A89="","",VLOOKUP($A89,'MG Universe'!$A$2:$R$9992,10))</f>
        <v/>
      </c>
      <c r="K89" s="86" t="str">
        <f>IF($A89="","",VLOOKUP($A89,'MG Universe'!$A$2:$R$9992,11))</f>
        <v/>
      </c>
      <c r="L89" s="110" t="str">
        <f>IF($A89="","",VLOOKUP($A89,'MG Universe'!$A$2:$R$9992,12))</f>
        <v/>
      </c>
      <c r="M89" s="15" t="str">
        <f>IF($A89="","",VLOOKUP($A89,'MG Universe'!$A$2:$R$9992,13))</f>
        <v/>
      </c>
      <c r="N89" s="88" t="str">
        <f>IF($A89="","",VLOOKUP($A89,'MG Universe'!$A$2:$R$9992,14))</f>
        <v/>
      </c>
      <c r="O89" s="18" t="str">
        <f>IF($A89="","",VLOOKUP($A89,'MG Universe'!$A$2:$R$9992,15))</f>
        <v/>
      </c>
      <c r="P89" s="19" t="str">
        <f>IF($A89="","",VLOOKUP($A89,'MG Universe'!$A$2:$R$9992,16))</f>
        <v/>
      </c>
      <c r="Q89" s="89" t="str">
        <f>IF($A89="","",VLOOKUP($A89,'MG Universe'!$A$2:$R$9992,17))</f>
        <v/>
      </c>
      <c r="R89" s="18" t="str">
        <f>IF($A89="","",VLOOKUP($A89,'MG Universe'!$A$2:$R$9992,18))</f>
        <v/>
      </c>
    </row>
    <row r="90" spans="1:18" x14ac:dyDescent="0.55000000000000004">
      <c r="A90" s="84"/>
      <c r="B90" s="15" t="str">
        <f>IF($A90="","",VLOOKUP($A90,'MG Universe'!$A$2:$R$9992,2))</f>
        <v/>
      </c>
      <c r="C90" s="15" t="str">
        <f>IF($A90="","",VLOOKUP($A90,'MG Universe'!$A$2:$R$9992,3))</f>
        <v/>
      </c>
      <c r="D90" s="15" t="str">
        <f>IF($A90="","",VLOOKUP($A90,'MG Universe'!$A$2:$R$9992,4))</f>
        <v/>
      </c>
      <c r="E90" s="15" t="str">
        <f>IF($A90="","",VLOOKUP($A90,'MG Universe'!$A$2:$R$9992,5))</f>
        <v/>
      </c>
      <c r="F90" s="16" t="str">
        <f>IF($A90="","",VLOOKUP($A90,'MG Universe'!$A$2:$R$9992,6))</f>
        <v/>
      </c>
      <c r="G90" s="85" t="str">
        <f>IF($A90="","",VLOOKUP($A90,'MG Universe'!$A$2:$R$9992,7))</f>
        <v/>
      </c>
      <c r="H90" s="18" t="str">
        <f>IF($A90="","",VLOOKUP($A90,'MG Universe'!$A$2:$R$9992,8))</f>
        <v/>
      </c>
      <c r="I90" s="18" t="str">
        <f>IF($A90="","",VLOOKUP($A90,'MG Universe'!$A$2:$R$9992,9))</f>
        <v/>
      </c>
      <c r="J90" s="19" t="str">
        <f>IF($A90="","",VLOOKUP($A90,'MG Universe'!$A$2:$R$9992,10))</f>
        <v/>
      </c>
      <c r="K90" s="86" t="str">
        <f>IF($A90="","",VLOOKUP($A90,'MG Universe'!$A$2:$R$9992,11))</f>
        <v/>
      </c>
      <c r="L90" s="110" t="str">
        <f>IF($A90="","",VLOOKUP($A90,'MG Universe'!$A$2:$R$9992,12))</f>
        <v/>
      </c>
      <c r="M90" s="15" t="str">
        <f>IF($A90="","",VLOOKUP($A90,'MG Universe'!$A$2:$R$9992,13))</f>
        <v/>
      </c>
      <c r="N90" s="88" t="str">
        <f>IF($A90="","",VLOOKUP($A90,'MG Universe'!$A$2:$R$9992,14))</f>
        <v/>
      </c>
      <c r="O90" s="18" t="str">
        <f>IF($A90="","",VLOOKUP($A90,'MG Universe'!$A$2:$R$9992,15))</f>
        <v/>
      </c>
      <c r="P90" s="19" t="str">
        <f>IF($A90="","",VLOOKUP($A90,'MG Universe'!$A$2:$R$9992,16))</f>
        <v/>
      </c>
      <c r="Q90" s="89" t="str">
        <f>IF($A90="","",VLOOKUP($A90,'MG Universe'!$A$2:$R$9992,17))</f>
        <v/>
      </c>
      <c r="R90" s="18" t="str">
        <f>IF($A90="","",VLOOKUP($A90,'MG Universe'!$A$2:$R$9992,18))</f>
        <v/>
      </c>
    </row>
    <row r="91" spans="1:18" x14ac:dyDescent="0.55000000000000004">
      <c r="A91" s="84"/>
      <c r="B91" s="15" t="str">
        <f>IF($A91="","",VLOOKUP($A91,'MG Universe'!$A$2:$R$9992,2))</f>
        <v/>
      </c>
      <c r="C91" s="15" t="str">
        <f>IF($A91="","",VLOOKUP($A91,'MG Universe'!$A$2:$R$9992,3))</f>
        <v/>
      </c>
      <c r="D91" s="15" t="str">
        <f>IF($A91="","",VLOOKUP($A91,'MG Universe'!$A$2:$R$9992,4))</f>
        <v/>
      </c>
      <c r="E91" s="15" t="str">
        <f>IF($A91="","",VLOOKUP($A91,'MG Universe'!$A$2:$R$9992,5))</f>
        <v/>
      </c>
      <c r="F91" s="16" t="str">
        <f>IF($A91="","",VLOOKUP($A91,'MG Universe'!$A$2:$R$9992,6))</f>
        <v/>
      </c>
      <c r="G91" s="85" t="str">
        <f>IF($A91="","",VLOOKUP($A91,'MG Universe'!$A$2:$R$9992,7))</f>
        <v/>
      </c>
      <c r="H91" s="18" t="str">
        <f>IF($A91="","",VLOOKUP($A91,'MG Universe'!$A$2:$R$9992,8))</f>
        <v/>
      </c>
      <c r="I91" s="18" t="str">
        <f>IF($A91="","",VLOOKUP($A91,'MG Universe'!$A$2:$R$9992,9))</f>
        <v/>
      </c>
      <c r="J91" s="19" t="str">
        <f>IF($A91="","",VLOOKUP($A91,'MG Universe'!$A$2:$R$9992,10))</f>
        <v/>
      </c>
      <c r="K91" s="86" t="str">
        <f>IF($A91="","",VLOOKUP($A91,'MG Universe'!$A$2:$R$9992,11))</f>
        <v/>
      </c>
      <c r="L91" s="110" t="str">
        <f>IF($A91="","",VLOOKUP($A91,'MG Universe'!$A$2:$R$9992,12))</f>
        <v/>
      </c>
      <c r="M91" s="15" t="str">
        <f>IF($A91="","",VLOOKUP($A91,'MG Universe'!$A$2:$R$9992,13))</f>
        <v/>
      </c>
      <c r="N91" s="88" t="str">
        <f>IF($A91="","",VLOOKUP($A91,'MG Universe'!$A$2:$R$9992,14))</f>
        <v/>
      </c>
      <c r="O91" s="18" t="str">
        <f>IF($A91="","",VLOOKUP($A91,'MG Universe'!$A$2:$R$9992,15))</f>
        <v/>
      </c>
      <c r="P91" s="19" t="str">
        <f>IF($A91="","",VLOOKUP($A91,'MG Universe'!$A$2:$R$9992,16))</f>
        <v/>
      </c>
      <c r="Q91" s="89" t="str">
        <f>IF($A91="","",VLOOKUP($A91,'MG Universe'!$A$2:$R$9992,17))</f>
        <v/>
      </c>
      <c r="R91" s="18" t="str">
        <f>IF($A91="","",VLOOKUP($A91,'MG Universe'!$A$2:$R$9992,18))</f>
        <v/>
      </c>
    </row>
    <row r="92" spans="1:18" x14ac:dyDescent="0.55000000000000004">
      <c r="A92" s="84"/>
      <c r="B92" s="15" t="str">
        <f>IF($A92="","",VLOOKUP($A92,'MG Universe'!$A$2:$R$9992,2))</f>
        <v/>
      </c>
      <c r="C92" s="15" t="str">
        <f>IF($A92="","",VLOOKUP($A92,'MG Universe'!$A$2:$R$9992,3))</f>
        <v/>
      </c>
      <c r="D92" s="15" t="str">
        <f>IF($A92="","",VLOOKUP($A92,'MG Universe'!$A$2:$R$9992,4))</f>
        <v/>
      </c>
      <c r="E92" s="15" t="str">
        <f>IF($A92="","",VLOOKUP($A92,'MG Universe'!$A$2:$R$9992,5))</f>
        <v/>
      </c>
      <c r="F92" s="16" t="str">
        <f>IF($A92="","",VLOOKUP($A92,'MG Universe'!$A$2:$R$9992,6))</f>
        <v/>
      </c>
      <c r="G92" s="85" t="str">
        <f>IF($A92="","",VLOOKUP($A92,'MG Universe'!$A$2:$R$9992,7))</f>
        <v/>
      </c>
      <c r="H92" s="18" t="str">
        <f>IF($A92="","",VLOOKUP($A92,'MG Universe'!$A$2:$R$9992,8))</f>
        <v/>
      </c>
      <c r="I92" s="18" t="str">
        <f>IF($A92="","",VLOOKUP($A92,'MG Universe'!$A$2:$R$9992,9))</f>
        <v/>
      </c>
      <c r="J92" s="19" t="str">
        <f>IF($A92="","",VLOOKUP($A92,'MG Universe'!$A$2:$R$9992,10))</f>
        <v/>
      </c>
      <c r="K92" s="86" t="str">
        <f>IF($A92="","",VLOOKUP($A92,'MG Universe'!$A$2:$R$9992,11))</f>
        <v/>
      </c>
      <c r="L92" s="110" t="str">
        <f>IF($A92="","",VLOOKUP($A92,'MG Universe'!$A$2:$R$9992,12))</f>
        <v/>
      </c>
      <c r="M92" s="15" t="str">
        <f>IF($A92="","",VLOOKUP($A92,'MG Universe'!$A$2:$R$9992,13))</f>
        <v/>
      </c>
      <c r="N92" s="88" t="str">
        <f>IF($A92="","",VLOOKUP($A92,'MG Universe'!$A$2:$R$9992,14))</f>
        <v/>
      </c>
      <c r="O92" s="18" t="str">
        <f>IF($A92="","",VLOOKUP($A92,'MG Universe'!$A$2:$R$9992,15))</f>
        <v/>
      </c>
      <c r="P92" s="19" t="str">
        <f>IF($A92="","",VLOOKUP($A92,'MG Universe'!$A$2:$R$9992,16))</f>
        <v/>
      </c>
      <c r="Q92" s="89" t="str">
        <f>IF($A92="","",VLOOKUP($A92,'MG Universe'!$A$2:$R$9992,17))</f>
        <v/>
      </c>
      <c r="R92" s="18" t="str">
        <f>IF($A92="","",VLOOKUP($A92,'MG Universe'!$A$2:$R$9992,18))</f>
        <v/>
      </c>
    </row>
    <row r="93" spans="1:18" x14ac:dyDescent="0.55000000000000004">
      <c r="A93" s="84"/>
      <c r="B93" s="15" t="str">
        <f>IF($A93="","",VLOOKUP($A93,'MG Universe'!$A$2:$R$9992,2))</f>
        <v/>
      </c>
      <c r="C93" s="15" t="str">
        <f>IF($A93="","",VLOOKUP($A93,'MG Universe'!$A$2:$R$9992,3))</f>
        <v/>
      </c>
      <c r="D93" s="15" t="str">
        <f>IF($A93="","",VLOOKUP($A93,'MG Universe'!$A$2:$R$9992,4))</f>
        <v/>
      </c>
      <c r="E93" s="15" t="str">
        <f>IF($A93="","",VLOOKUP($A93,'MG Universe'!$A$2:$R$9992,5))</f>
        <v/>
      </c>
      <c r="F93" s="16" t="str">
        <f>IF($A93="","",VLOOKUP($A93,'MG Universe'!$A$2:$R$9992,6))</f>
        <v/>
      </c>
      <c r="G93" s="85" t="str">
        <f>IF($A93="","",VLOOKUP($A93,'MG Universe'!$A$2:$R$9992,7))</f>
        <v/>
      </c>
      <c r="H93" s="18" t="str">
        <f>IF($A93="","",VLOOKUP($A93,'MG Universe'!$A$2:$R$9992,8))</f>
        <v/>
      </c>
      <c r="I93" s="18" t="str">
        <f>IF($A93="","",VLOOKUP($A93,'MG Universe'!$A$2:$R$9992,9))</f>
        <v/>
      </c>
      <c r="J93" s="19" t="str">
        <f>IF($A93="","",VLOOKUP($A93,'MG Universe'!$A$2:$R$9992,10))</f>
        <v/>
      </c>
      <c r="K93" s="86" t="str">
        <f>IF($A93="","",VLOOKUP($A93,'MG Universe'!$A$2:$R$9992,11))</f>
        <v/>
      </c>
      <c r="L93" s="110" t="str">
        <f>IF($A93="","",VLOOKUP($A93,'MG Universe'!$A$2:$R$9992,12))</f>
        <v/>
      </c>
      <c r="M93" s="15" t="str">
        <f>IF($A93="","",VLOOKUP($A93,'MG Universe'!$A$2:$R$9992,13))</f>
        <v/>
      </c>
      <c r="N93" s="88" t="str">
        <f>IF($A93="","",VLOOKUP($A93,'MG Universe'!$A$2:$R$9992,14))</f>
        <v/>
      </c>
      <c r="O93" s="18" t="str">
        <f>IF($A93="","",VLOOKUP($A93,'MG Universe'!$A$2:$R$9992,15))</f>
        <v/>
      </c>
      <c r="P93" s="19" t="str">
        <f>IF($A93="","",VLOOKUP($A93,'MG Universe'!$A$2:$R$9992,16))</f>
        <v/>
      </c>
      <c r="Q93" s="89" t="str">
        <f>IF($A93="","",VLOOKUP($A93,'MG Universe'!$A$2:$R$9992,17))</f>
        <v/>
      </c>
      <c r="R93" s="18" t="str">
        <f>IF($A93="","",VLOOKUP($A93,'MG Universe'!$A$2:$R$9992,18))</f>
        <v/>
      </c>
    </row>
    <row r="94" spans="1:18" x14ac:dyDescent="0.55000000000000004">
      <c r="A94" s="84"/>
      <c r="B94" s="15" t="str">
        <f>IF($A94="","",VLOOKUP($A94,'MG Universe'!$A$2:$R$9992,2))</f>
        <v/>
      </c>
      <c r="C94" s="15" t="str">
        <f>IF($A94="","",VLOOKUP($A94,'MG Universe'!$A$2:$R$9992,3))</f>
        <v/>
      </c>
      <c r="D94" s="15" t="str">
        <f>IF($A94="","",VLOOKUP($A94,'MG Universe'!$A$2:$R$9992,4))</f>
        <v/>
      </c>
      <c r="E94" s="15" t="str">
        <f>IF($A94="","",VLOOKUP($A94,'MG Universe'!$A$2:$R$9992,5))</f>
        <v/>
      </c>
      <c r="F94" s="16" t="str">
        <f>IF($A94="","",VLOOKUP($A94,'MG Universe'!$A$2:$R$9992,6))</f>
        <v/>
      </c>
      <c r="G94" s="85" t="str">
        <f>IF($A94="","",VLOOKUP($A94,'MG Universe'!$A$2:$R$9992,7))</f>
        <v/>
      </c>
      <c r="H94" s="18" t="str">
        <f>IF($A94="","",VLOOKUP($A94,'MG Universe'!$A$2:$R$9992,8))</f>
        <v/>
      </c>
      <c r="I94" s="18" t="str">
        <f>IF($A94="","",VLOOKUP($A94,'MG Universe'!$A$2:$R$9992,9))</f>
        <v/>
      </c>
      <c r="J94" s="19" t="str">
        <f>IF($A94="","",VLOOKUP($A94,'MG Universe'!$A$2:$R$9992,10))</f>
        <v/>
      </c>
      <c r="K94" s="86" t="str">
        <f>IF($A94="","",VLOOKUP($A94,'MG Universe'!$A$2:$R$9992,11))</f>
        <v/>
      </c>
      <c r="L94" s="110" t="str">
        <f>IF($A94="","",VLOOKUP($A94,'MG Universe'!$A$2:$R$9992,12))</f>
        <v/>
      </c>
      <c r="M94" s="15" t="str">
        <f>IF($A94="","",VLOOKUP($A94,'MG Universe'!$A$2:$R$9992,13))</f>
        <v/>
      </c>
      <c r="N94" s="88" t="str">
        <f>IF($A94="","",VLOOKUP($A94,'MG Universe'!$A$2:$R$9992,14))</f>
        <v/>
      </c>
      <c r="O94" s="18" t="str">
        <f>IF($A94="","",VLOOKUP($A94,'MG Universe'!$A$2:$R$9992,15))</f>
        <v/>
      </c>
      <c r="P94" s="19" t="str">
        <f>IF($A94="","",VLOOKUP($A94,'MG Universe'!$A$2:$R$9992,16))</f>
        <v/>
      </c>
      <c r="Q94" s="89" t="str">
        <f>IF($A94="","",VLOOKUP($A94,'MG Universe'!$A$2:$R$9992,17))</f>
        <v/>
      </c>
      <c r="R94" s="18" t="str">
        <f>IF($A94="","",VLOOKUP($A94,'MG Universe'!$A$2:$R$9992,18))</f>
        <v/>
      </c>
    </row>
    <row r="95" spans="1:18" x14ac:dyDescent="0.55000000000000004">
      <c r="A95" s="84"/>
      <c r="B95" s="15" t="str">
        <f>IF($A95="","",VLOOKUP($A95,'MG Universe'!$A$2:$R$9992,2))</f>
        <v/>
      </c>
      <c r="C95" s="15" t="str">
        <f>IF($A95="","",VLOOKUP($A95,'MG Universe'!$A$2:$R$9992,3))</f>
        <v/>
      </c>
      <c r="D95" s="15" t="str">
        <f>IF($A95="","",VLOOKUP($A95,'MG Universe'!$A$2:$R$9992,4))</f>
        <v/>
      </c>
      <c r="E95" s="15" t="str">
        <f>IF($A95="","",VLOOKUP($A95,'MG Universe'!$A$2:$R$9992,5))</f>
        <v/>
      </c>
      <c r="F95" s="16" t="str">
        <f>IF($A95="","",VLOOKUP($A95,'MG Universe'!$A$2:$R$9992,6))</f>
        <v/>
      </c>
      <c r="G95" s="85" t="str">
        <f>IF($A95="","",VLOOKUP($A95,'MG Universe'!$A$2:$R$9992,7))</f>
        <v/>
      </c>
      <c r="H95" s="18" t="str">
        <f>IF($A95="","",VLOOKUP($A95,'MG Universe'!$A$2:$R$9992,8))</f>
        <v/>
      </c>
      <c r="I95" s="18" t="str">
        <f>IF($A95="","",VLOOKUP($A95,'MG Universe'!$A$2:$R$9992,9))</f>
        <v/>
      </c>
      <c r="J95" s="19" t="str">
        <f>IF($A95="","",VLOOKUP($A95,'MG Universe'!$A$2:$R$9992,10))</f>
        <v/>
      </c>
      <c r="K95" s="86" t="str">
        <f>IF($A95="","",VLOOKUP($A95,'MG Universe'!$A$2:$R$9992,11))</f>
        <v/>
      </c>
      <c r="L95" s="110" t="str">
        <f>IF($A95="","",VLOOKUP($A95,'MG Universe'!$A$2:$R$9992,12))</f>
        <v/>
      </c>
      <c r="M95" s="15" t="str">
        <f>IF($A95="","",VLOOKUP($A95,'MG Universe'!$A$2:$R$9992,13))</f>
        <v/>
      </c>
      <c r="N95" s="88" t="str">
        <f>IF($A95="","",VLOOKUP($A95,'MG Universe'!$A$2:$R$9992,14))</f>
        <v/>
      </c>
      <c r="O95" s="18" t="str">
        <f>IF($A95="","",VLOOKUP($A95,'MG Universe'!$A$2:$R$9992,15))</f>
        <v/>
      </c>
      <c r="P95" s="19" t="str">
        <f>IF($A95="","",VLOOKUP($A95,'MG Universe'!$A$2:$R$9992,16))</f>
        <v/>
      </c>
      <c r="Q95" s="89" t="str">
        <f>IF($A95="","",VLOOKUP($A95,'MG Universe'!$A$2:$R$9992,17))</f>
        <v/>
      </c>
      <c r="R95" s="18" t="str">
        <f>IF($A95="","",VLOOKUP($A95,'MG Universe'!$A$2:$R$9992,18))</f>
        <v/>
      </c>
    </row>
    <row r="96" spans="1:18" x14ac:dyDescent="0.55000000000000004">
      <c r="A96" s="84"/>
      <c r="B96" s="15" t="str">
        <f>IF($A96="","",VLOOKUP($A96,'MG Universe'!$A$2:$R$9992,2))</f>
        <v/>
      </c>
      <c r="C96" s="15" t="str">
        <f>IF($A96="","",VLOOKUP($A96,'MG Universe'!$A$2:$R$9992,3))</f>
        <v/>
      </c>
      <c r="D96" s="15" t="str">
        <f>IF($A96="","",VLOOKUP($A96,'MG Universe'!$A$2:$R$9992,4))</f>
        <v/>
      </c>
      <c r="E96" s="15" t="str">
        <f>IF($A96="","",VLOOKUP($A96,'MG Universe'!$A$2:$R$9992,5))</f>
        <v/>
      </c>
      <c r="F96" s="16" t="str">
        <f>IF($A96="","",VLOOKUP($A96,'MG Universe'!$A$2:$R$9992,6))</f>
        <v/>
      </c>
      <c r="G96" s="85" t="str">
        <f>IF($A96="","",VLOOKUP($A96,'MG Universe'!$A$2:$R$9992,7))</f>
        <v/>
      </c>
      <c r="H96" s="18" t="str">
        <f>IF($A96="","",VLOOKUP($A96,'MG Universe'!$A$2:$R$9992,8))</f>
        <v/>
      </c>
      <c r="I96" s="18" t="str">
        <f>IF($A96="","",VLOOKUP($A96,'MG Universe'!$A$2:$R$9992,9))</f>
        <v/>
      </c>
      <c r="J96" s="19" t="str">
        <f>IF($A96="","",VLOOKUP($A96,'MG Universe'!$A$2:$R$9992,10))</f>
        <v/>
      </c>
      <c r="K96" s="86" t="str">
        <f>IF($A96="","",VLOOKUP($A96,'MG Universe'!$A$2:$R$9992,11))</f>
        <v/>
      </c>
      <c r="L96" s="110" t="str">
        <f>IF($A96="","",VLOOKUP($A96,'MG Universe'!$A$2:$R$9992,12))</f>
        <v/>
      </c>
      <c r="M96" s="15" t="str">
        <f>IF($A96="","",VLOOKUP($A96,'MG Universe'!$A$2:$R$9992,13))</f>
        <v/>
      </c>
      <c r="N96" s="88" t="str">
        <f>IF($A96="","",VLOOKUP($A96,'MG Universe'!$A$2:$R$9992,14))</f>
        <v/>
      </c>
      <c r="O96" s="18" t="str">
        <f>IF($A96="","",VLOOKUP($A96,'MG Universe'!$A$2:$R$9992,15))</f>
        <v/>
      </c>
      <c r="P96" s="19" t="str">
        <f>IF($A96="","",VLOOKUP($A96,'MG Universe'!$A$2:$R$9992,16))</f>
        <v/>
      </c>
      <c r="Q96" s="89" t="str">
        <f>IF($A96="","",VLOOKUP($A96,'MG Universe'!$A$2:$R$9992,17))</f>
        <v/>
      </c>
      <c r="R96" s="18" t="str">
        <f>IF($A96="","",VLOOKUP($A96,'MG Universe'!$A$2:$R$9992,18))</f>
        <v/>
      </c>
    </row>
    <row r="97" spans="1:18" x14ac:dyDescent="0.55000000000000004">
      <c r="A97" s="84"/>
      <c r="B97" s="15" t="str">
        <f>IF($A97="","",VLOOKUP($A97,'MG Universe'!$A$2:$R$9992,2))</f>
        <v/>
      </c>
      <c r="C97" s="15" t="str">
        <f>IF($A97="","",VLOOKUP($A97,'MG Universe'!$A$2:$R$9992,3))</f>
        <v/>
      </c>
      <c r="D97" s="15" t="str">
        <f>IF($A97="","",VLOOKUP($A97,'MG Universe'!$A$2:$R$9992,4))</f>
        <v/>
      </c>
      <c r="E97" s="15" t="str">
        <f>IF($A97="","",VLOOKUP($A97,'MG Universe'!$A$2:$R$9992,5))</f>
        <v/>
      </c>
      <c r="F97" s="16" t="str">
        <f>IF($A97="","",VLOOKUP($A97,'MG Universe'!$A$2:$R$9992,6))</f>
        <v/>
      </c>
      <c r="G97" s="85" t="str">
        <f>IF($A97="","",VLOOKUP($A97,'MG Universe'!$A$2:$R$9992,7))</f>
        <v/>
      </c>
      <c r="H97" s="18" t="str">
        <f>IF($A97="","",VLOOKUP($A97,'MG Universe'!$A$2:$R$9992,8))</f>
        <v/>
      </c>
      <c r="I97" s="18" t="str">
        <f>IF($A97="","",VLOOKUP($A97,'MG Universe'!$A$2:$R$9992,9))</f>
        <v/>
      </c>
      <c r="J97" s="19" t="str">
        <f>IF($A97="","",VLOOKUP($A97,'MG Universe'!$A$2:$R$9992,10))</f>
        <v/>
      </c>
      <c r="K97" s="86" t="str">
        <f>IF($A97="","",VLOOKUP($A97,'MG Universe'!$A$2:$R$9992,11))</f>
        <v/>
      </c>
      <c r="L97" s="110" t="str">
        <f>IF($A97="","",VLOOKUP($A97,'MG Universe'!$A$2:$R$9992,12))</f>
        <v/>
      </c>
      <c r="M97" s="15" t="str">
        <f>IF($A97="","",VLOOKUP($A97,'MG Universe'!$A$2:$R$9992,13))</f>
        <v/>
      </c>
      <c r="N97" s="88" t="str">
        <f>IF($A97="","",VLOOKUP($A97,'MG Universe'!$A$2:$R$9992,14))</f>
        <v/>
      </c>
      <c r="O97" s="18" t="str">
        <f>IF($A97="","",VLOOKUP($A97,'MG Universe'!$A$2:$R$9992,15))</f>
        <v/>
      </c>
      <c r="P97" s="19" t="str">
        <f>IF($A97="","",VLOOKUP($A97,'MG Universe'!$A$2:$R$9992,16))</f>
        <v/>
      </c>
      <c r="Q97" s="89" t="str">
        <f>IF($A97="","",VLOOKUP($A97,'MG Universe'!$A$2:$R$9992,17))</f>
        <v/>
      </c>
      <c r="R97" s="18" t="str">
        <f>IF($A97="","",VLOOKUP($A97,'MG Universe'!$A$2:$R$9992,18))</f>
        <v/>
      </c>
    </row>
    <row r="98" spans="1:18" x14ac:dyDescent="0.55000000000000004">
      <c r="A98" s="84"/>
      <c r="B98" s="15" t="str">
        <f>IF($A98="","",VLOOKUP($A98,'MG Universe'!$A$2:$R$9992,2))</f>
        <v/>
      </c>
      <c r="C98" s="15" t="str">
        <f>IF($A98="","",VLOOKUP($A98,'MG Universe'!$A$2:$R$9992,3))</f>
        <v/>
      </c>
      <c r="D98" s="15" t="str">
        <f>IF($A98="","",VLOOKUP($A98,'MG Universe'!$A$2:$R$9992,4))</f>
        <v/>
      </c>
      <c r="E98" s="15" t="str">
        <f>IF($A98="","",VLOOKUP($A98,'MG Universe'!$A$2:$R$9992,5))</f>
        <v/>
      </c>
      <c r="F98" s="16" t="str">
        <f>IF($A98="","",VLOOKUP($A98,'MG Universe'!$A$2:$R$9992,6))</f>
        <v/>
      </c>
      <c r="G98" s="85" t="str">
        <f>IF($A98="","",VLOOKUP($A98,'MG Universe'!$A$2:$R$9992,7))</f>
        <v/>
      </c>
      <c r="H98" s="18" t="str">
        <f>IF($A98="","",VLOOKUP($A98,'MG Universe'!$A$2:$R$9992,8))</f>
        <v/>
      </c>
      <c r="I98" s="18" t="str">
        <f>IF($A98="","",VLOOKUP($A98,'MG Universe'!$A$2:$R$9992,9))</f>
        <v/>
      </c>
      <c r="J98" s="19" t="str">
        <f>IF($A98="","",VLOOKUP($A98,'MG Universe'!$A$2:$R$9992,10))</f>
        <v/>
      </c>
      <c r="K98" s="86" t="str">
        <f>IF($A98="","",VLOOKUP($A98,'MG Universe'!$A$2:$R$9992,11))</f>
        <v/>
      </c>
      <c r="L98" s="110" t="str">
        <f>IF($A98="","",VLOOKUP($A98,'MG Universe'!$A$2:$R$9992,12))</f>
        <v/>
      </c>
      <c r="M98" s="15" t="str">
        <f>IF($A98="","",VLOOKUP($A98,'MG Universe'!$A$2:$R$9992,13))</f>
        <v/>
      </c>
      <c r="N98" s="88" t="str">
        <f>IF($A98="","",VLOOKUP($A98,'MG Universe'!$A$2:$R$9992,14))</f>
        <v/>
      </c>
      <c r="O98" s="18" t="str">
        <f>IF($A98="","",VLOOKUP($A98,'MG Universe'!$A$2:$R$9992,15))</f>
        <v/>
      </c>
      <c r="P98" s="19" t="str">
        <f>IF($A98="","",VLOOKUP($A98,'MG Universe'!$A$2:$R$9992,16))</f>
        <v/>
      </c>
      <c r="Q98" s="89" t="str">
        <f>IF($A98="","",VLOOKUP($A98,'MG Universe'!$A$2:$R$9992,17))</f>
        <v/>
      </c>
      <c r="R98" s="18" t="str">
        <f>IF($A98="","",VLOOKUP($A98,'MG Universe'!$A$2:$R$9992,18))</f>
        <v/>
      </c>
    </row>
    <row r="99" spans="1:18" x14ac:dyDescent="0.55000000000000004">
      <c r="A99" s="84"/>
      <c r="B99" s="15" t="str">
        <f>IF($A99="","",VLOOKUP($A99,'MG Universe'!$A$2:$R$9992,2))</f>
        <v/>
      </c>
      <c r="C99" s="15" t="str">
        <f>IF($A99="","",VLOOKUP($A99,'MG Universe'!$A$2:$R$9992,3))</f>
        <v/>
      </c>
      <c r="D99" s="15" t="str">
        <f>IF($A99="","",VLOOKUP($A99,'MG Universe'!$A$2:$R$9992,4))</f>
        <v/>
      </c>
      <c r="E99" s="15" t="str">
        <f>IF($A99="","",VLOOKUP($A99,'MG Universe'!$A$2:$R$9992,5))</f>
        <v/>
      </c>
      <c r="F99" s="16" t="str">
        <f>IF($A99="","",VLOOKUP($A99,'MG Universe'!$A$2:$R$9992,6))</f>
        <v/>
      </c>
      <c r="G99" s="85" t="str">
        <f>IF($A99="","",VLOOKUP($A99,'MG Universe'!$A$2:$R$9992,7))</f>
        <v/>
      </c>
      <c r="H99" s="18" t="str">
        <f>IF($A99="","",VLOOKUP($A99,'MG Universe'!$A$2:$R$9992,8))</f>
        <v/>
      </c>
      <c r="I99" s="18" t="str">
        <f>IF($A99="","",VLOOKUP($A99,'MG Universe'!$A$2:$R$9992,9))</f>
        <v/>
      </c>
      <c r="J99" s="19" t="str">
        <f>IF($A99="","",VLOOKUP($A99,'MG Universe'!$A$2:$R$9992,10))</f>
        <v/>
      </c>
      <c r="K99" s="86" t="str">
        <f>IF($A99="","",VLOOKUP($A99,'MG Universe'!$A$2:$R$9992,11))</f>
        <v/>
      </c>
      <c r="L99" s="110" t="str">
        <f>IF($A99="","",VLOOKUP($A99,'MG Universe'!$A$2:$R$9992,12))</f>
        <v/>
      </c>
      <c r="M99" s="15" t="str">
        <f>IF($A99="","",VLOOKUP($A99,'MG Universe'!$A$2:$R$9992,13))</f>
        <v/>
      </c>
      <c r="N99" s="88" t="str">
        <f>IF($A99="","",VLOOKUP($A99,'MG Universe'!$A$2:$R$9992,14))</f>
        <v/>
      </c>
      <c r="O99" s="18" t="str">
        <f>IF($A99="","",VLOOKUP($A99,'MG Universe'!$A$2:$R$9992,15))</f>
        <v/>
      </c>
      <c r="P99" s="19" t="str">
        <f>IF($A99="","",VLOOKUP($A99,'MG Universe'!$A$2:$R$9992,16))</f>
        <v/>
      </c>
      <c r="Q99" s="89" t="str">
        <f>IF($A99="","",VLOOKUP($A99,'MG Universe'!$A$2:$R$9992,17))</f>
        <v/>
      </c>
      <c r="R99" s="18" t="str">
        <f>IF($A99="","",VLOOKUP($A99,'MG Universe'!$A$2:$R$9992,18))</f>
        <v/>
      </c>
    </row>
    <row r="100" spans="1:18" x14ac:dyDescent="0.55000000000000004">
      <c r="A100" s="84"/>
      <c r="B100" s="15" t="str">
        <f>IF($A100="","",VLOOKUP($A100,'MG Universe'!$A$2:$R$9992,2))</f>
        <v/>
      </c>
      <c r="C100" s="15" t="str">
        <f>IF($A100="","",VLOOKUP($A100,'MG Universe'!$A$2:$R$9992,3))</f>
        <v/>
      </c>
      <c r="D100" s="15" t="str">
        <f>IF($A100="","",VLOOKUP($A100,'MG Universe'!$A$2:$R$9992,4))</f>
        <v/>
      </c>
      <c r="E100" s="15" t="str">
        <f>IF($A100="","",VLOOKUP($A100,'MG Universe'!$A$2:$R$9992,5))</f>
        <v/>
      </c>
      <c r="F100" s="16" t="str">
        <f>IF($A100="","",VLOOKUP($A100,'MG Universe'!$A$2:$R$9992,6))</f>
        <v/>
      </c>
      <c r="G100" s="85" t="str">
        <f>IF($A100="","",VLOOKUP($A100,'MG Universe'!$A$2:$R$9992,7))</f>
        <v/>
      </c>
      <c r="H100" s="18" t="str">
        <f>IF($A100="","",VLOOKUP($A100,'MG Universe'!$A$2:$R$9992,8))</f>
        <v/>
      </c>
      <c r="I100" s="18" t="str">
        <f>IF($A100="","",VLOOKUP($A100,'MG Universe'!$A$2:$R$9992,9))</f>
        <v/>
      </c>
      <c r="J100" s="19" t="str">
        <f>IF($A100="","",VLOOKUP($A100,'MG Universe'!$A$2:$R$9992,10))</f>
        <v/>
      </c>
      <c r="K100" s="86" t="str">
        <f>IF($A100="","",VLOOKUP($A100,'MG Universe'!$A$2:$R$9992,11))</f>
        <v/>
      </c>
      <c r="L100" s="110" t="str">
        <f>IF($A100="","",VLOOKUP($A100,'MG Universe'!$A$2:$R$9992,12))</f>
        <v/>
      </c>
      <c r="M100" s="15" t="str">
        <f>IF($A100="","",VLOOKUP($A100,'MG Universe'!$A$2:$R$9992,13))</f>
        <v/>
      </c>
      <c r="N100" s="88" t="str">
        <f>IF($A100="","",VLOOKUP($A100,'MG Universe'!$A$2:$R$9992,14))</f>
        <v/>
      </c>
      <c r="O100" s="18" t="str">
        <f>IF($A100="","",VLOOKUP($A100,'MG Universe'!$A$2:$R$9992,15))</f>
        <v/>
      </c>
      <c r="P100" s="19" t="str">
        <f>IF($A100="","",VLOOKUP($A100,'MG Universe'!$A$2:$R$9992,16))</f>
        <v/>
      </c>
      <c r="Q100" s="89" t="str">
        <f>IF($A100="","",VLOOKUP($A100,'MG Universe'!$A$2:$R$9992,17))</f>
        <v/>
      </c>
      <c r="R100" s="18" t="str">
        <f>IF($A100="","",VLOOKUP($A100,'MG Universe'!$A$2:$R$9992,18))</f>
        <v/>
      </c>
    </row>
    <row r="101" spans="1:18" x14ac:dyDescent="0.55000000000000004">
      <c r="A101" s="84"/>
      <c r="B101" s="15" t="str">
        <f>IF($A101="","",VLOOKUP($A101,'MG Universe'!$A$2:$R$9992,2))</f>
        <v/>
      </c>
      <c r="C101" s="15" t="str">
        <f>IF($A101="","",VLOOKUP($A101,'MG Universe'!$A$2:$R$9992,3))</f>
        <v/>
      </c>
      <c r="D101" s="15" t="str">
        <f>IF($A101="","",VLOOKUP($A101,'MG Universe'!$A$2:$R$9992,4))</f>
        <v/>
      </c>
      <c r="E101" s="15" t="str">
        <f>IF($A101="","",VLOOKUP($A101,'MG Universe'!$A$2:$R$9992,5))</f>
        <v/>
      </c>
      <c r="F101" s="16" t="str">
        <f>IF($A101="","",VLOOKUP($A101,'MG Universe'!$A$2:$R$9992,6))</f>
        <v/>
      </c>
      <c r="G101" s="85" t="str">
        <f>IF($A101="","",VLOOKUP($A101,'MG Universe'!$A$2:$R$9992,7))</f>
        <v/>
      </c>
      <c r="H101" s="18" t="str">
        <f>IF($A101="","",VLOOKUP($A101,'MG Universe'!$A$2:$R$9992,8))</f>
        <v/>
      </c>
      <c r="I101" s="18" t="str">
        <f>IF($A101="","",VLOOKUP($A101,'MG Universe'!$A$2:$R$9992,9))</f>
        <v/>
      </c>
      <c r="J101" s="19" t="str">
        <f>IF($A101="","",VLOOKUP($A101,'MG Universe'!$A$2:$R$9992,10))</f>
        <v/>
      </c>
      <c r="K101" s="86" t="str">
        <f>IF($A101="","",VLOOKUP($A101,'MG Universe'!$A$2:$R$9992,11))</f>
        <v/>
      </c>
      <c r="L101" s="110" t="str">
        <f>IF($A101="","",VLOOKUP($A101,'MG Universe'!$A$2:$R$9992,12))</f>
        <v/>
      </c>
      <c r="M101" s="15" t="str">
        <f>IF($A101="","",VLOOKUP($A101,'MG Universe'!$A$2:$R$9992,13))</f>
        <v/>
      </c>
      <c r="N101" s="88" t="str">
        <f>IF($A101="","",VLOOKUP($A101,'MG Universe'!$A$2:$R$9992,14))</f>
        <v/>
      </c>
      <c r="O101" s="18" t="str">
        <f>IF($A101="","",VLOOKUP($A101,'MG Universe'!$A$2:$R$9992,15))</f>
        <v/>
      </c>
      <c r="P101" s="19" t="str">
        <f>IF($A101="","",VLOOKUP($A101,'MG Universe'!$A$2:$R$9992,16))</f>
        <v/>
      </c>
      <c r="Q101" s="89" t="str">
        <f>IF($A101="","",VLOOKUP($A101,'MG Universe'!$A$2:$R$9992,17))</f>
        <v/>
      </c>
      <c r="R101" s="18" t="str">
        <f>IF($A101="","",VLOOKUP($A101,'MG Universe'!$A$2:$R$9992,18))</f>
        <v/>
      </c>
    </row>
  </sheetData>
  <sheetProtection algorithmName="SHA-512" hashValue="VZ/mfDArKL9OzoTF0CV9iH1clDlcveFySdVKEtCtZZUk+y2APfVq9ZwUIkW6Rjxs/Ebp+7Bta1cdYNyoG0M48A==" saltValue="OtmtqdO5y50S/ZVHw0L/ug==" spinCount="100000" sheet="1" objects="1" scenarios="1"/>
  <protectedRanges>
    <protectedRange sqref="A2:A101" name="Watch List"/>
  </protectedRange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61"/>
  <sheetViews>
    <sheetView workbookViewId="0"/>
  </sheetViews>
  <sheetFormatPr defaultRowHeight="14.4" x14ac:dyDescent="0.55000000000000004"/>
  <cols>
    <col min="2" max="2" width="30.83984375" bestFit="1" customWidth="1"/>
    <col min="3" max="3" width="12.41796875" customWidth="1"/>
    <col min="4" max="4" width="8.26171875" bestFit="1" customWidth="1"/>
    <col min="5" max="5" width="8.15625" bestFit="1" customWidth="1"/>
    <col min="6" max="6" width="8" bestFit="1" customWidth="1"/>
    <col min="7" max="7" width="10.68359375" style="17" bestFit="1" customWidth="1"/>
    <col min="8" max="8" width="11.68359375" customWidth="1"/>
    <col min="9" max="9" width="10.15625" style="13" bestFit="1" customWidth="1"/>
    <col min="10" max="10" width="10.15625" style="5" bestFit="1" customWidth="1"/>
    <col min="11" max="11" width="7.26171875" style="4" bestFit="1" customWidth="1"/>
    <col min="12" max="12" width="9.15625" style="5" bestFit="1" customWidth="1"/>
    <col min="13" max="13" width="5.578125" style="4" bestFit="1" customWidth="1"/>
    <col min="14" max="14" width="7.68359375" style="4" bestFit="1" customWidth="1"/>
    <col min="15" max="15" width="9.68359375" style="13" bestFit="1" customWidth="1"/>
    <col min="16" max="16" width="9.83984375" style="5" bestFit="1" customWidth="1"/>
    <col min="17" max="17" width="9.15625" style="90"/>
    <col min="18" max="18" width="9" style="13" bestFit="1" customWidth="1"/>
    <col min="19" max="19" width="20" customWidth="1"/>
    <col min="20" max="20" width="15" bestFit="1" customWidth="1"/>
  </cols>
  <sheetData>
    <row r="1" spans="1:21" ht="72" x14ac:dyDescent="0.55000000000000004">
      <c r="A1" s="97" t="str">
        <f>'MG Universe'!A1</f>
        <v>Ticker</v>
      </c>
      <c r="B1" s="98" t="str">
        <f>'MG Universe'!B1</f>
        <v>Name with Link</v>
      </c>
      <c r="C1" s="99" t="s">
        <v>24</v>
      </c>
      <c r="D1" s="99" t="str">
        <f>'MG Universe'!D1</f>
        <v>Investor Type</v>
      </c>
      <c r="E1" s="99" t="str">
        <f>'MG Universe'!E1</f>
        <v>MG Opinion</v>
      </c>
      <c r="F1" s="99" t="str">
        <f>'MG Universe'!F1</f>
        <v>Full MG Rating</v>
      </c>
      <c r="G1" s="100" t="str">
        <f>'MG Universe'!G1</f>
        <v>Latest Valuation Date</v>
      </c>
      <c r="H1" s="101" t="str">
        <f>'MG Universe'!H1</f>
        <v>MG Value</v>
      </c>
      <c r="I1" s="101" t="str">
        <f>'MG Universe'!I1</f>
        <v>Recent Price</v>
      </c>
      <c r="J1" s="102" t="str">
        <f>'MG Universe'!J1</f>
        <v>Price as a percent of Value</v>
      </c>
      <c r="K1" s="103" t="str">
        <f>'MG Universe'!K1</f>
        <v>PEmg Ratio</v>
      </c>
      <c r="L1" s="102" t="str">
        <f>'MG Universe'!L1</f>
        <v>Div. Yield</v>
      </c>
      <c r="M1" s="103" t="str">
        <f>'MG Universe'!M1</f>
        <v>Beta</v>
      </c>
      <c r="N1" s="103" t="str">
        <f>'MG Universe'!N1</f>
        <v>Current Ratio</v>
      </c>
      <c r="O1" s="101" t="str">
        <f>'MG Universe'!O1</f>
        <v>NCAV</v>
      </c>
      <c r="P1" s="102" t="str">
        <f>'MG Universe'!P1</f>
        <v>Market-implied Growth Rate</v>
      </c>
      <c r="Q1" s="104" t="str">
        <f>'MG Universe'!Q1</f>
        <v>Consecutive Years of Dividend Growth</v>
      </c>
      <c r="R1" s="101" t="str">
        <f>'MG Universe'!R1</f>
        <v>Graham Number</v>
      </c>
      <c r="S1" s="101" t="s">
        <v>39</v>
      </c>
      <c r="T1" s="101" t="s">
        <v>40</v>
      </c>
      <c r="U1" s="101" t="s">
        <v>41</v>
      </c>
    </row>
    <row r="2" spans="1:21" x14ac:dyDescent="0.55000000000000004">
      <c r="A2" s="14"/>
      <c r="B2" s="119"/>
      <c r="C2" s="120"/>
      <c r="D2" s="14"/>
      <c r="E2" s="14"/>
      <c r="F2" s="14"/>
      <c r="G2" s="93"/>
      <c r="H2" s="94"/>
      <c r="I2" s="94"/>
      <c r="J2" s="14"/>
      <c r="K2" s="14"/>
      <c r="L2" s="95"/>
      <c r="M2" s="96"/>
      <c r="N2" s="96"/>
      <c r="O2" s="94"/>
      <c r="P2" s="95"/>
      <c r="Q2" s="96"/>
      <c r="R2" s="94"/>
      <c r="S2" s="14"/>
      <c r="T2" s="123"/>
      <c r="U2" s="14"/>
    </row>
    <row r="3" spans="1:21" x14ac:dyDescent="0.55000000000000004">
      <c r="A3" s="14"/>
      <c r="B3" s="119"/>
      <c r="C3" s="120"/>
      <c r="D3" s="14"/>
      <c r="E3" s="14"/>
      <c r="F3" s="14"/>
      <c r="G3" s="93"/>
      <c r="H3" s="94"/>
      <c r="I3" s="94"/>
      <c r="J3" s="14"/>
      <c r="K3" s="14"/>
      <c r="L3" s="95"/>
      <c r="M3" s="96"/>
      <c r="N3" s="96"/>
      <c r="O3" s="94"/>
      <c r="P3" s="95"/>
      <c r="Q3" s="96"/>
      <c r="R3" s="94"/>
      <c r="S3" s="14"/>
      <c r="T3" s="123"/>
      <c r="U3" s="14"/>
    </row>
    <row r="4" spans="1:21" x14ac:dyDescent="0.55000000000000004">
      <c r="A4" s="14"/>
      <c r="B4" s="119"/>
      <c r="C4" s="120"/>
      <c r="D4" s="14"/>
      <c r="E4" s="14"/>
      <c r="F4" s="14"/>
      <c r="G4" s="93"/>
      <c r="H4" s="94"/>
      <c r="I4" s="94"/>
      <c r="J4" s="95"/>
      <c r="K4" s="96"/>
      <c r="L4" s="95"/>
      <c r="M4" s="96"/>
      <c r="N4" s="96"/>
      <c r="O4" s="94"/>
      <c r="P4" s="95"/>
      <c r="Q4" s="96"/>
      <c r="R4" s="94"/>
      <c r="S4" s="14"/>
      <c r="T4" s="123"/>
      <c r="U4" s="14"/>
    </row>
    <row r="5" spans="1:21" x14ac:dyDescent="0.55000000000000004">
      <c r="A5" s="14"/>
      <c r="B5" s="119"/>
      <c r="C5" s="120"/>
      <c r="D5" s="14"/>
      <c r="E5" s="14"/>
      <c r="F5" s="14"/>
      <c r="G5" s="93"/>
      <c r="H5" s="94"/>
      <c r="I5" s="94"/>
      <c r="J5" s="95"/>
      <c r="K5" s="96"/>
      <c r="L5" s="95"/>
      <c r="M5" s="96"/>
      <c r="N5" s="96"/>
      <c r="O5" s="94"/>
      <c r="P5" s="95"/>
      <c r="Q5" s="96"/>
      <c r="R5" s="94"/>
      <c r="S5" s="14"/>
      <c r="T5" s="123"/>
      <c r="U5" s="14"/>
    </row>
    <row r="6" spans="1:21" x14ac:dyDescent="0.55000000000000004">
      <c r="A6" s="14"/>
      <c r="B6" s="119"/>
      <c r="C6" s="120"/>
      <c r="D6" s="14"/>
      <c r="E6" s="14"/>
      <c r="F6" s="14"/>
      <c r="G6" s="93"/>
      <c r="H6" s="94"/>
      <c r="I6" s="94"/>
      <c r="J6" s="95"/>
      <c r="K6" s="96"/>
      <c r="L6" s="95"/>
      <c r="M6" s="96"/>
      <c r="N6" s="96"/>
      <c r="O6" s="94"/>
      <c r="P6" s="95"/>
      <c r="Q6" s="96"/>
      <c r="R6" s="94"/>
      <c r="S6" s="14"/>
      <c r="T6" s="123"/>
      <c r="U6" s="14"/>
    </row>
    <row r="7" spans="1:21" x14ac:dyDescent="0.55000000000000004">
      <c r="A7" s="14"/>
      <c r="B7" s="119"/>
      <c r="C7" s="120"/>
      <c r="D7" s="14"/>
      <c r="E7" s="14"/>
      <c r="F7" s="14"/>
      <c r="G7" s="93"/>
      <c r="H7" s="94"/>
      <c r="I7" s="94"/>
      <c r="J7" s="95"/>
      <c r="K7" s="96"/>
      <c r="L7" s="95"/>
      <c r="M7" s="96"/>
      <c r="N7" s="14"/>
      <c r="O7" s="14"/>
      <c r="P7" s="95"/>
      <c r="Q7" s="96"/>
      <c r="R7" s="94"/>
      <c r="S7" s="14"/>
      <c r="T7" s="123"/>
      <c r="U7" s="14"/>
    </row>
    <row r="8" spans="1:21" x14ac:dyDescent="0.55000000000000004">
      <c r="A8" s="14"/>
      <c r="B8" s="119"/>
      <c r="C8" s="120"/>
      <c r="D8" s="14"/>
      <c r="E8" s="14"/>
      <c r="F8" s="14"/>
      <c r="G8" s="93"/>
      <c r="H8" s="94"/>
      <c r="I8" s="94"/>
      <c r="J8" s="95"/>
      <c r="K8" s="96"/>
      <c r="L8" s="95"/>
      <c r="M8" s="96"/>
      <c r="N8" s="14"/>
      <c r="O8" s="14"/>
      <c r="P8" s="95"/>
      <c r="Q8" s="96"/>
      <c r="R8" s="94"/>
      <c r="S8" s="14"/>
      <c r="T8" s="123"/>
      <c r="U8" s="14"/>
    </row>
    <row r="9" spans="1:21" x14ac:dyDescent="0.55000000000000004">
      <c r="A9" s="14"/>
      <c r="B9" s="119"/>
      <c r="C9" s="120"/>
      <c r="D9" s="14"/>
      <c r="E9" s="14"/>
      <c r="F9" s="14"/>
      <c r="G9" s="93"/>
      <c r="H9" s="94"/>
      <c r="I9" s="94"/>
      <c r="J9" s="14"/>
      <c r="K9" s="14"/>
      <c r="L9" s="95"/>
      <c r="M9" s="96"/>
      <c r="N9" s="96"/>
      <c r="O9" s="94"/>
      <c r="P9" s="95"/>
      <c r="Q9" s="96"/>
      <c r="R9" s="94"/>
      <c r="S9" s="14"/>
      <c r="T9" s="123"/>
      <c r="U9" s="14"/>
    </row>
    <row r="10" spans="1:21" x14ac:dyDescent="0.55000000000000004">
      <c r="A10" s="14"/>
      <c r="B10" s="119"/>
      <c r="C10" s="120"/>
      <c r="D10" s="14"/>
      <c r="E10" s="14"/>
      <c r="F10" s="14"/>
      <c r="G10" s="93"/>
      <c r="H10" s="94"/>
      <c r="I10" s="94"/>
      <c r="J10" s="95"/>
      <c r="K10" s="96"/>
      <c r="L10" s="95"/>
      <c r="M10" s="96"/>
      <c r="N10" s="14"/>
      <c r="O10" s="14"/>
      <c r="P10" s="95"/>
      <c r="Q10" s="96"/>
      <c r="R10" s="94"/>
      <c r="S10" s="14"/>
      <c r="T10" s="123"/>
      <c r="U10" s="14"/>
    </row>
    <row r="11" spans="1:21" x14ac:dyDescent="0.55000000000000004">
      <c r="A11" s="14"/>
      <c r="B11" s="119"/>
      <c r="C11" s="120"/>
      <c r="D11" s="14"/>
      <c r="E11" s="14"/>
      <c r="F11" s="14"/>
      <c r="G11" s="93"/>
      <c r="H11" s="94"/>
      <c r="I11" s="94"/>
      <c r="J11" s="95"/>
      <c r="K11" s="14"/>
      <c r="L11" s="95"/>
      <c r="M11" s="96"/>
      <c r="N11" s="96"/>
      <c r="O11" s="94"/>
      <c r="P11" s="95"/>
      <c r="Q11" s="96"/>
      <c r="R11" s="94"/>
      <c r="S11" s="14"/>
      <c r="T11" s="123"/>
      <c r="U11" s="14"/>
    </row>
    <row r="12" spans="1:21" x14ac:dyDescent="0.55000000000000004">
      <c r="A12" s="14"/>
      <c r="B12" s="119"/>
      <c r="C12" s="120"/>
      <c r="D12" s="14"/>
      <c r="E12" s="14"/>
      <c r="F12" s="14"/>
      <c r="G12" s="93"/>
      <c r="H12" s="94"/>
      <c r="I12" s="94"/>
      <c r="J12" s="95"/>
      <c r="K12" s="96"/>
      <c r="L12" s="95"/>
      <c r="M12" s="96"/>
      <c r="N12" s="96"/>
      <c r="O12" s="94"/>
      <c r="P12" s="95"/>
      <c r="Q12" s="96"/>
      <c r="R12" s="94"/>
      <c r="S12" s="14"/>
      <c r="T12" s="123"/>
      <c r="U12" s="14"/>
    </row>
    <row r="13" spans="1:21" x14ac:dyDescent="0.55000000000000004">
      <c r="A13" s="14"/>
      <c r="B13" s="119"/>
      <c r="C13" s="120"/>
      <c r="D13" s="14"/>
      <c r="E13" s="14"/>
      <c r="F13" s="14"/>
      <c r="G13" s="93"/>
      <c r="H13" s="94"/>
      <c r="I13" s="94"/>
      <c r="J13" s="95"/>
      <c r="K13" s="96"/>
      <c r="L13" s="95"/>
      <c r="M13" s="96"/>
      <c r="N13" s="96"/>
      <c r="O13" s="94"/>
      <c r="P13" s="95"/>
      <c r="Q13" s="96"/>
      <c r="R13" s="94"/>
      <c r="S13" s="14"/>
      <c r="T13" s="123"/>
      <c r="U13" s="14"/>
    </row>
    <row r="14" spans="1:21" x14ac:dyDescent="0.55000000000000004">
      <c r="A14" s="14"/>
      <c r="B14" s="119"/>
      <c r="C14" s="120"/>
      <c r="D14" s="14"/>
      <c r="E14" s="14"/>
      <c r="F14" s="14"/>
      <c r="G14" s="93"/>
      <c r="H14" s="94"/>
      <c r="I14" s="94"/>
      <c r="J14" s="95"/>
      <c r="K14" s="96"/>
      <c r="L14" s="95"/>
      <c r="M14" s="96"/>
      <c r="N14" s="14"/>
      <c r="O14" s="14"/>
      <c r="P14" s="95"/>
      <c r="Q14" s="96"/>
      <c r="R14" s="94"/>
      <c r="S14" s="14"/>
      <c r="T14" s="123"/>
      <c r="U14" s="14"/>
    </row>
    <row r="15" spans="1:21" x14ac:dyDescent="0.55000000000000004">
      <c r="A15" s="14"/>
      <c r="B15" s="119"/>
      <c r="C15" s="120"/>
      <c r="D15" s="14"/>
      <c r="E15" s="14"/>
      <c r="F15" s="14"/>
      <c r="G15" s="93"/>
      <c r="H15" s="94"/>
      <c r="I15" s="94"/>
      <c r="J15" s="14"/>
      <c r="K15" s="96"/>
      <c r="L15" s="95"/>
      <c r="M15" s="96"/>
      <c r="N15" s="96"/>
      <c r="O15" s="94"/>
      <c r="P15" s="95"/>
      <c r="Q15" s="96"/>
      <c r="R15" s="94"/>
      <c r="S15" s="14"/>
      <c r="T15" s="123"/>
      <c r="U15" s="14"/>
    </row>
    <row r="16" spans="1:21" x14ac:dyDescent="0.55000000000000004">
      <c r="A16" s="14"/>
      <c r="B16" s="119"/>
      <c r="C16" s="120"/>
      <c r="D16" s="14"/>
      <c r="E16" s="14"/>
      <c r="F16" s="14"/>
      <c r="G16" s="93"/>
      <c r="H16" s="94"/>
      <c r="I16" s="94"/>
      <c r="J16" s="95"/>
      <c r="K16" s="96"/>
      <c r="L16" s="95"/>
      <c r="M16" s="96"/>
      <c r="N16" s="96"/>
      <c r="O16" s="94"/>
      <c r="P16" s="95"/>
      <c r="Q16" s="96"/>
      <c r="R16" s="94"/>
      <c r="S16" s="14"/>
      <c r="T16" s="123"/>
      <c r="U16" s="14"/>
    </row>
    <row r="17" spans="1:21" x14ac:dyDescent="0.55000000000000004">
      <c r="A17" s="14"/>
      <c r="B17" s="119"/>
      <c r="C17" s="120"/>
      <c r="D17" s="14"/>
      <c r="E17" s="14"/>
      <c r="F17" s="14"/>
      <c r="G17" s="93"/>
      <c r="H17" s="94"/>
      <c r="I17" s="94"/>
      <c r="J17" s="95"/>
      <c r="K17" s="96"/>
      <c r="L17" s="95"/>
      <c r="M17" s="96"/>
      <c r="N17" s="96"/>
      <c r="O17" s="94"/>
      <c r="P17" s="95"/>
      <c r="Q17" s="96"/>
      <c r="R17" s="94"/>
      <c r="S17" s="14"/>
      <c r="T17" s="123"/>
      <c r="U17" s="14"/>
    </row>
    <row r="18" spans="1:21" x14ac:dyDescent="0.55000000000000004">
      <c r="A18" s="14"/>
      <c r="B18" s="119"/>
      <c r="C18" s="120"/>
      <c r="D18" s="14"/>
      <c r="E18" s="14"/>
      <c r="F18" s="14"/>
      <c r="G18" s="93"/>
      <c r="H18" s="94"/>
      <c r="I18" s="94"/>
      <c r="J18" s="95"/>
      <c r="K18" s="96"/>
      <c r="L18" s="95"/>
      <c r="M18" s="96"/>
      <c r="N18" s="96"/>
      <c r="O18" s="94"/>
      <c r="P18" s="95"/>
      <c r="Q18" s="96"/>
      <c r="R18" s="94"/>
      <c r="S18" s="14"/>
      <c r="T18" s="123"/>
      <c r="U18" s="14"/>
    </row>
    <row r="19" spans="1:21" x14ac:dyDescent="0.55000000000000004">
      <c r="A19" s="14"/>
      <c r="B19" s="119"/>
      <c r="C19" s="120"/>
      <c r="D19" s="14"/>
      <c r="E19" s="14"/>
      <c r="F19" s="14"/>
      <c r="G19" s="93"/>
      <c r="H19" s="94"/>
      <c r="I19" s="94"/>
      <c r="J19" s="95"/>
      <c r="K19" s="96"/>
      <c r="L19" s="95"/>
      <c r="M19" s="96"/>
      <c r="N19" s="96"/>
      <c r="O19" s="94"/>
      <c r="P19" s="95"/>
      <c r="Q19" s="96"/>
      <c r="R19" s="94"/>
      <c r="S19" s="14"/>
      <c r="T19" s="123"/>
      <c r="U19" s="14"/>
    </row>
    <row r="20" spans="1:21" x14ac:dyDescent="0.55000000000000004">
      <c r="A20" s="14"/>
      <c r="B20" s="119"/>
      <c r="C20" s="120"/>
      <c r="D20" s="14"/>
      <c r="E20" s="14"/>
      <c r="F20" s="14"/>
      <c r="G20" s="93"/>
      <c r="H20" s="94"/>
      <c r="I20" s="94"/>
      <c r="J20" s="14"/>
      <c r="K20" s="14"/>
      <c r="L20" s="95"/>
      <c r="M20" s="96"/>
      <c r="N20" s="96"/>
      <c r="O20" s="94"/>
      <c r="P20" s="95"/>
      <c r="Q20" s="96"/>
      <c r="R20" s="94"/>
      <c r="S20" s="14"/>
      <c r="T20" s="123"/>
      <c r="U20" s="14"/>
    </row>
    <row r="21" spans="1:21" x14ac:dyDescent="0.55000000000000004">
      <c r="A21" s="14"/>
      <c r="B21" s="119"/>
      <c r="C21" s="120"/>
      <c r="D21" s="14"/>
      <c r="E21" s="14"/>
      <c r="F21" s="14"/>
      <c r="G21" s="93"/>
      <c r="H21" s="94"/>
      <c r="I21" s="94"/>
      <c r="J21" s="95"/>
      <c r="K21" s="96"/>
      <c r="L21" s="95"/>
      <c r="M21" s="96"/>
      <c r="N21" s="96"/>
      <c r="O21" s="94"/>
      <c r="P21" s="95"/>
      <c r="Q21" s="96"/>
      <c r="R21" s="94"/>
      <c r="S21" s="14"/>
      <c r="T21" s="123"/>
      <c r="U21" s="14"/>
    </row>
    <row r="22" spans="1:21" x14ac:dyDescent="0.55000000000000004">
      <c r="A22" s="14"/>
      <c r="B22" s="119"/>
      <c r="C22" s="120"/>
      <c r="D22" s="14"/>
      <c r="E22" s="14"/>
      <c r="F22" s="14"/>
      <c r="G22" s="93"/>
      <c r="H22" s="94"/>
      <c r="I22" s="94"/>
      <c r="J22" s="95"/>
      <c r="K22" s="96"/>
      <c r="L22" s="95"/>
      <c r="M22" s="96"/>
      <c r="N22" s="96"/>
      <c r="O22" s="94"/>
      <c r="P22" s="95"/>
      <c r="Q22" s="96"/>
      <c r="R22" s="94"/>
      <c r="S22" s="14"/>
      <c r="T22" s="123"/>
      <c r="U22" s="14"/>
    </row>
    <row r="23" spans="1:21" x14ac:dyDescent="0.55000000000000004">
      <c r="A23" s="14"/>
      <c r="B23" s="119"/>
      <c r="C23" s="120"/>
      <c r="D23" s="14"/>
      <c r="E23" s="14"/>
      <c r="F23" s="14"/>
      <c r="G23" s="93"/>
      <c r="H23" s="94"/>
      <c r="I23" s="94"/>
      <c r="J23" s="95"/>
      <c r="K23" s="96"/>
      <c r="L23" s="95"/>
      <c r="M23" s="96"/>
      <c r="N23" s="96"/>
      <c r="O23" s="94"/>
      <c r="P23" s="95"/>
      <c r="Q23" s="96"/>
      <c r="R23" s="94"/>
      <c r="S23" s="14"/>
      <c r="T23" s="123"/>
      <c r="U23" s="14"/>
    </row>
    <row r="24" spans="1:21" x14ac:dyDescent="0.55000000000000004">
      <c r="A24" s="14"/>
      <c r="B24" s="119"/>
      <c r="C24" s="120"/>
      <c r="D24" s="14"/>
      <c r="E24" s="14"/>
      <c r="F24" s="14"/>
      <c r="G24" s="93"/>
      <c r="H24" s="94"/>
      <c r="I24" s="94"/>
      <c r="J24" s="95"/>
      <c r="K24" s="96"/>
      <c r="L24" s="95"/>
      <c r="M24" s="96"/>
      <c r="N24" s="96"/>
      <c r="O24" s="94"/>
      <c r="P24" s="95"/>
      <c r="Q24" s="96"/>
      <c r="R24" s="94"/>
      <c r="S24" s="14"/>
      <c r="T24" s="123"/>
      <c r="U24" s="14"/>
    </row>
    <row r="25" spans="1:21" x14ac:dyDescent="0.55000000000000004">
      <c r="A25" s="14"/>
      <c r="B25" s="119"/>
      <c r="C25" s="120"/>
      <c r="D25" s="14"/>
      <c r="E25" s="14"/>
      <c r="F25" s="14"/>
      <c r="G25" s="93"/>
      <c r="H25" s="94"/>
      <c r="I25" s="94"/>
      <c r="J25" s="95"/>
      <c r="K25" s="96"/>
      <c r="L25" s="95"/>
      <c r="M25" s="96"/>
      <c r="N25" s="96"/>
      <c r="O25" s="94"/>
      <c r="P25" s="95"/>
      <c r="Q25" s="96"/>
      <c r="R25" s="94"/>
      <c r="S25" s="14"/>
      <c r="T25" s="123"/>
      <c r="U25" s="14"/>
    </row>
    <row r="26" spans="1:21" x14ac:dyDescent="0.55000000000000004">
      <c r="A26" s="14"/>
      <c r="B26" s="119"/>
      <c r="C26" s="120"/>
      <c r="D26" s="14"/>
      <c r="E26" s="14"/>
      <c r="F26" s="14"/>
      <c r="G26" s="93"/>
      <c r="H26" s="94"/>
      <c r="I26" s="94"/>
      <c r="J26" s="95"/>
      <c r="K26" s="96"/>
      <c r="L26" s="95"/>
      <c r="M26" s="96"/>
      <c r="N26" s="14"/>
      <c r="O26" s="14"/>
      <c r="P26" s="95"/>
      <c r="Q26" s="96"/>
      <c r="R26" s="94"/>
      <c r="S26" s="14"/>
      <c r="T26" s="123"/>
      <c r="U26" s="14"/>
    </row>
    <row r="27" spans="1:21" x14ac:dyDescent="0.55000000000000004">
      <c r="A27" s="14"/>
      <c r="B27" s="119"/>
      <c r="C27" s="120"/>
      <c r="D27" s="14"/>
      <c r="E27" s="14"/>
      <c r="F27" s="14"/>
      <c r="G27" s="93"/>
      <c r="H27" s="94"/>
      <c r="I27" s="94"/>
      <c r="J27" s="14"/>
      <c r="K27" s="96"/>
      <c r="L27" s="95"/>
      <c r="M27" s="96"/>
      <c r="N27" s="96"/>
      <c r="O27" s="94"/>
      <c r="P27" s="95"/>
      <c r="Q27" s="96"/>
      <c r="R27" s="94"/>
      <c r="S27" s="14"/>
      <c r="T27" s="123"/>
      <c r="U27" s="14"/>
    </row>
    <row r="28" spans="1:21" x14ac:dyDescent="0.55000000000000004">
      <c r="A28" s="14"/>
      <c r="B28" s="119"/>
      <c r="C28" s="120"/>
      <c r="D28" s="14"/>
      <c r="E28" s="14"/>
      <c r="F28" s="14"/>
      <c r="G28" s="93"/>
      <c r="H28" s="94"/>
      <c r="I28" s="94"/>
      <c r="J28" s="95"/>
      <c r="K28" s="96"/>
      <c r="L28" s="95"/>
      <c r="M28" s="96"/>
      <c r="N28" s="96"/>
      <c r="O28" s="94"/>
      <c r="P28" s="95"/>
      <c r="Q28" s="96"/>
      <c r="R28" s="94"/>
      <c r="S28" s="14"/>
      <c r="T28" s="123"/>
      <c r="U28" s="14"/>
    </row>
    <row r="29" spans="1:21" x14ac:dyDescent="0.55000000000000004">
      <c r="A29" s="14"/>
      <c r="B29" s="119"/>
      <c r="C29" s="120"/>
      <c r="D29" s="14"/>
      <c r="E29" s="14"/>
      <c r="F29" s="14"/>
      <c r="G29" s="93"/>
      <c r="H29" s="94"/>
      <c r="I29" s="94"/>
      <c r="J29" s="95"/>
      <c r="K29" s="96"/>
      <c r="L29" s="95"/>
      <c r="M29" s="96"/>
      <c r="N29" s="96"/>
      <c r="O29" s="94"/>
      <c r="P29" s="95"/>
      <c r="Q29" s="96"/>
      <c r="R29" s="94"/>
      <c r="S29" s="14"/>
      <c r="T29" s="123"/>
      <c r="U29" s="14"/>
    </row>
    <row r="30" spans="1:21" x14ac:dyDescent="0.55000000000000004">
      <c r="A30" s="14"/>
      <c r="B30" s="119"/>
      <c r="C30" s="120"/>
      <c r="D30" s="14"/>
      <c r="E30" s="14"/>
      <c r="F30" s="14"/>
      <c r="G30" s="93"/>
      <c r="H30" s="94"/>
      <c r="I30" s="94"/>
      <c r="J30" s="95"/>
      <c r="K30" s="96"/>
      <c r="L30" s="95"/>
      <c r="M30" s="96"/>
      <c r="N30" s="96"/>
      <c r="O30" s="94"/>
      <c r="P30" s="95"/>
      <c r="Q30" s="96"/>
      <c r="R30" s="94"/>
      <c r="S30" s="14"/>
      <c r="T30" s="123"/>
      <c r="U30" s="14"/>
    </row>
    <row r="31" spans="1:21" x14ac:dyDescent="0.55000000000000004">
      <c r="A31" s="14"/>
      <c r="B31" s="119"/>
      <c r="C31" s="120"/>
      <c r="D31" s="14"/>
      <c r="E31" s="14"/>
      <c r="F31" s="14"/>
      <c r="G31" s="93"/>
      <c r="H31" s="94"/>
      <c r="I31" s="94"/>
      <c r="J31" s="14"/>
      <c r="K31" s="14"/>
      <c r="L31" s="95"/>
      <c r="M31" s="96"/>
      <c r="N31" s="96"/>
      <c r="O31" s="94"/>
      <c r="P31" s="95"/>
      <c r="Q31" s="96"/>
      <c r="R31" s="94"/>
      <c r="S31" s="14"/>
      <c r="T31" s="123"/>
      <c r="U31" s="14"/>
    </row>
    <row r="32" spans="1:21" x14ac:dyDescent="0.55000000000000004">
      <c r="A32" s="14"/>
      <c r="B32" s="119"/>
      <c r="C32" s="120"/>
      <c r="D32" s="14"/>
      <c r="E32" s="14"/>
      <c r="F32" s="14"/>
      <c r="G32" s="93"/>
      <c r="H32" s="94"/>
      <c r="I32" s="94"/>
      <c r="J32" s="95"/>
      <c r="K32" s="96"/>
      <c r="L32" s="95"/>
      <c r="M32" s="96"/>
      <c r="N32" s="96"/>
      <c r="O32" s="94"/>
      <c r="P32" s="95"/>
      <c r="Q32" s="96"/>
      <c r="R32" s="94"/>
      <c r="S32" s="14"/>
      <c r="T32" s="123"/>
      <c r="U32" s="14"/>
    </row>
    <row r="33" spans="1:21" x14ac:dyDescent="0.55000000000000004">
      <c r="A33" s="14"/>
      <c r="B33" s="119"/>
      <c r="C33" s="120"/>
      <c r="D33" s="14"/>
      <c r="E33" s="14"/>
      <c r="F33" s="14"/>
      <c r="G33" s="93"/>
      <c r="H33" s="94"/>
      <c r="I33" s="94"/>
      <c r="J33" s="95"/>
      <c r="K33" s="96"/>
      <c r="L33" s="95"/>
      <c r="M33" s="96"/>
      <c r="N33" s="96"/>
      <c r="O33" s="94"/>
      <c r="P33" s="95"/>
      <c r="Q33" s="96"/>
      <c r="R33" s="94"/>
      <c r="S33" s="14"/>
      <c r="T33" s="123"/>
      <c r="U33" s="14"/>
    </row>
    <row r="34" spans="1:21" x14ac:dyDescent="0.55000000000000004">
      <c r="A34" s="14"/>
      <c r="B34" s="119"/>
      <c r="C34" s="120"/>
      <c r="D34" s="14"/>
      <c r="E34" s="14"/>
      <c r="F34" s="14"/>
      <c r="G34" s="93"/>
      <c r="H34" s="94"/>
      <c r="I34" s="94"/>
      <c r="J34" s="95"/>
      <c r="K34" s="96"/>
      <c r="L34" s="95"/>
      <c r="M34" s="96"/>
      <c r="N34" s="14"/>
      <c r="O34" s="14"/>
      <c r="P34" s="95"/>
      <c r="Q34" s="96"/>
      <c r="R34" s="94"/>
      <c r="S34" s="14"/>
      <c r="T34" s="123"/>
      <c r="U34" s="14"/>
    </row>
    <row r="35" spans="1:21" x14ac:dyDescent="0.55000000000000004">
      <c r="A35" s="14"/>
      <c r="B35" s="119"/>
      <c r="C35" s="120"/>
      <c r="D35" s="14"/>
      <c r="E35" s="14"/>
      <c r="F35" s="14"/>
      <c r="G35" s="93"/>
      <c r="H35" s="94"/>
      <c r="I35" s="94"/>
      <c r="J35" s="14"/>
      <c r="K35" s="14"/>
      <c r="L35" s="95"/>
      <c r="M35" s="96"/>
      <c r="N35" s="96"/>
      <c r="O35" s="94"/>
      <c r="P35" s="95"/>
      <c r="Q35" s="96"/>
      <c r="R35" s="94"/>
      <c r="S35" s="14"/>
      <c r="T35" s="123"/>
      <c r="U35" s="14"/>
    </row>
    <row r="36" spans="1:21" x14ac:dyDescent="0.55000000000000004">
      <c r="A36" s="14"/>
      <c r="B36" s="119"/>
      <c r="C36" s="120"/>
      <c r="D36" s="14"/>
      <c r="E36" s="14"/>
      <c r="F36" s="14"/>
      <c r="G36" s="93"/>
      <c r="H36" s="94"/>
      <c r="I36" s="94"/>
      <c r="J36" s="95"/>
      <c r="K36" s="96"/>
      <c r="L36" s="95"/>
      <c r="M36" s="96"/>
      <c r="N36" s="96"/>
      <c r="O36" s="94"/>
      <c r="P36" s="95"/>
      <c r="Q36" s="96"/>
      <c r="R36" s="94"/>
      <c r="S36" s="14"/>
      <c r="T36" s="123"/>
      <c r="U36" s="14"/>
    </row>
    <row r="37" spans="1:21" x14ac:dyDescent="0.55000000000000004">
      <c r="A37" s="14"/>
      <c r="B37" s="119"/>
      <c r="C37" s="120"/>
      <c r="D37" s="14"/>
      <c r="E37" s="14"/>
      <c r="F37" s="14"/>
      <c r="G37" s="93"/>
      <c r="H37" s="94"/>
      <c r="I37" s="94"/>
      <c r="J37" s="95"/>
      <c r="K37" s="96"/>
      <c r="L37" s="95"/>
      <c r="M37" s="96"/>
      <c r="N37" s="96"/>
      <c r="O37" s="94"/>
      <c r="P37" s="95"/>
      <c r="Q37" s="96"/>
      <c r="R37" s="94"/>
      <c r="S37" s="14"/>
      <c r="T37" s="123"/>
      <c r="U37" s="14"/>
    </row>
    <row r="38" spans="1:21" x14ac:dyDescent="0.55000000000000004">
      <c r="A38" s="14"/>
      <c r="B38" s="119"/>
      <c r="C38" s="120"/>
      <c r="D38" s="14"/>
      <c r="E38" s="14"/>
      <c r="F38" s="14"/>
      <c r="G38" s="93"/>
      <c r="H38" s="94"/>
      <c r="I38" s="94"/>
      <c r="J38" s="95"/>
      <c r="K38" s="96"/>
      <c r="L38" s="95"/>
      <c r="M38" s="96"/>
      <c r="N38" s="96"/>
      <c r="O38" s="94"/>
      <c r="P38" s="95"/>
      <c r="Q38" s="96"/>
      <c r="R38" s="94"/>
      <c r="S38" s="14"/>
      <c r="T38" s="123"/>
      <c r="U38" s="14"/>
    </row>
    <row r="39" spans="1:21" x14ac:dyDescent="0.55000000000000004">
      <c r="A39" s="14"/>
      <c r="B39" s="119"/>
      <c r="C39" s="120"/>
      <c r="D39" s="14"/>
      <c r="E39" s="14"/>
      <c r="F39" s="14"/>
      <c r="G39" s="93"/>
      <c r="H39" s="94"/>
      <c r="I39" s="94"/>
      <c r="J39" s="14"/>
      <c r="K39" s="96"/>
      <c r="L39" s="95"/>
      <c r="M39" s="96"/>
      <c r="N39" s="96"/>
      <c r="O39" s="94"/>
      <c r="P39" s="95"/>
      <c r="Q39" s="96"/>
      <c r="R39" s="94"/>
      <c r="S39" s="14"/>
      <c r="T39" s="123"/>
      <c r="U39" s="14"/>
    </row>
    <row r="40" spans="1:21" x14ac:dyDescent="0.55000000000000004">
      <c r="A40" s="14"/>
      <c r="B40" s="119"/>
      <c r="C40" s="120"/>
      <c r="D40" s="14"/>
      <c r="E40" s="14"/>
      <c r="F40" s="14"/>
      <c r="G40" s="93"/>
      <c r="H40" s="94"/>
      <c r="I40" s="94"/>
      <c r="J40" s="95"/>
      <c r="K40" s="96"/>
      <c r="L40" s="95"/>
      <c r="M40" s="105"/>
      <c r="N40" s="14"/>
      <c r="O40" s="14"/>
      <c r="P40" s="95"/>
      <c r="Q40" s="96"/>
      <c r="R40" s="94"/>
      <c r="S40" s="14"/>
      <c r="T40" s="123"/>
      <c r="U40" s="14"/>
    </row>
    <row r="41" spans="1:21" x14ac:dyDescent="0.55000000000000004">
      <c r="A41" s="14"/>
      <c r="B41" s="119"/>
      <c r="C41" s="120"/>
      <c r="D41" s="14"/>
      <c r="E41" s="14"/>
      <c r="F41" s="14"/>
      <c r="G41" s="93"/>
      <c r="H41" s="94"/>
      <c r="I41" s="94"/>
      <c r="J41" s="95"/>
      <c r="K41" s="96"/>
      <c r="L41" s="95"/>
      <c r="M41" s="96"/>
      <c r="N41" s="96"/>
      <c r="O41" s="94"/>
      <c r="P41" s="95"/>
      <c r="Q41" s="96"/>
      <c r="R41" s="94"/>
      <c r="S41" s="14"/>
      <c r="T41" s="123"/>
      <c r="U41" s="14"/>
    </row>
    <row r="42" spans="1:21" x14ac:dyDescent="0.55000000000000004">
      <c r="A42" s="14"/>
      <c r="B42" s="119"/>
      <c r="C42" s="120"/>
      <c r="D42" s="14"/>
      <c r="E42" s="14"/>
      <c r="F42" s="14"/>
      <c r="G42" s="93"/>
      <c r="H42" s="94"/>
      <c r="I42" s="94"/>
      <c r="J42" s="95"/>
      <c r="K42" s="96"/>
      <c r="L42" s="95"/>
      <c r="M42" s="96"/>
      <c r="N42" s="14"/>
      <c r="O42" s="14"/>
      <c r="P42" s="95"/>
      <c r="Q42" s="96"/>
      <c r="R42" s="94"/>
      <c r="S42" s="14"/>
      <c r="T42" s="123"/>
      <c r="U42" s="14"/>
    </row>
    <row r="43" spans="1:21" x14ac:dyDescent="0.55000000000000004">
      <c r="A43" s="14"/>
      <c r="B43" s="119"/>
      <c r="C43" s="120"/>
      <c r="D43" s="14"/>
      <c r="E43" s="14"/>
      <c r="F43" s="14"/>
      <c r="G43" s="93"/>
      <c r="H43" s="94"/>
      <c r="I43" s="94"/>
      <c r="J43" s="95"/>
      <c r="K43" s="96"/>
      <c r="L43" s="95"/>
      <c r="M43" s="96"/>
      <c r="N43" s="96"/>
      <c r="O43" s="94"/>
      <c r="P43" s="95"/>
      <c r="Q43" s="96"/>
      <c r="R43" s="94"/>
      <c r="S43" s="14"/>
      <c r="T43" s="123"/>
      <c r="U43" s="14"/>
    </row>
    <row r="44" spans="1:21" x14ac:dyDescent="0.55000000000000004">
      <c r="A44" s="14"/>
      <c r="B44" s="119"/>
      <c r="C44" s="120"/>
      <c r="D44" s="14"/>
      <c r="E44" s="14"/>
      <c r="F44" s="14"/>
      <c r="G44" s="93"/>
      <c r="H44" s="94"/>
      <c r="I44" s="94"/>
      <c r="J44" s="95"/>
      <c r="K44" s="96"/>
      <c r="L44" s="95"/>
      <c r="M44" s="96"/>
      <c r="N44" s="96"/>
      <c r="O44" s="94"/>
      <c r="P44" s="95"/>
      <c r="Q44" s="96"/>
      <c r="R44" s="94"/>
      <c r="S44" s="14"/>
      <c r="T44" s="123"/>
      <c r="U44" s="14"/>
    </row>
    <row r="45" spans="1:21" x14ac:dyDescent="0.55000000000000004">
      <c r="A45" s="14"/>
      <c r="B45" s="119"/>
      <c r="C45" s="120"/>
      <c r="D45" s="14"/>
      <c r="E45" s="14"/>
      <c r="F45" s="14"/>
      <c r="G45" s="93"/>
      <c r="H45" s="94"/>
      <c r="I45" s="94"/>
      <c r="J45" s="95"/>
      <c r="K45" s="96"/>
      <c r="L45" s="95"/>
      <c r="M45" s="96"/>
      <c r="N45" s="96"/>
      <c r="O45" s="94"/>
      <c r="P45" s="95"/>
      <c r="Q45" s="96"/>
      <c r="R45" s="94"/>
      <c r="S45" s="14"/>
      <c r="T45" s="123"/>
      <c r="U45" s="14"/>
    </row>
    <row r="46" spans="1:21" x14ac:dyDescent="0.55000000000000004">
      <c r="A46" s="14"/>
      <c r="B46" s="119"/>
      <c r="C46" s="120"/>
      <c r="D46" s="14"/>
      <c r="E46" s="14"/>
      <c r="F46" s="14"/>
      <c r="G46" s="93"/>
      <c r="H46" s="94"/>
      <c r="I46" s="94"/>
      <c r="J46" s="14"/>
      <c r="K46" s="96"/>
      <c r="L46" s="95"/>
      <c r="M46" s="96"/>
      <c r="N46" s="96"/>
      <c r="O46" s="94"/>
      <c r="P46" s="95"/>
      <c r="Q46" s="96"/>
      <c r="R46" s="94"/>
      <c r="S46" s="14"/>
      <c r="T46" s="123"/>
      <c r="U46" s="14"/>
    </row>
    <row r="47" spans="1:21" x14ac:dyDescent="0.55000000000000004">
      <c r="A47" s="14"/>
      <c r="B47" s="119"/>
      <c r="C47" s="120"/>
      <c r="D47" s="14"/>
      <c r="E47" s="14"/>
      <c r="F47" s="14"/>
      <c r="G47" s="93"/>
      <c r="H47" s="94"/>
      <c r="I47" s="94"/>
      <c r="J47" s="95"/>
      <c r="K47" s="96"/>
      <c r="L47" s="95"/>
      <c r="M47" s="96"/>
      <c r="N47" s="14"/>
      <c r="O47" s="14"/>
      <c r="P47" s="95"/>
      <c r="Q47" s="96"/>
      <c r="R47" s="94"/>
      <c r="S47" s="14"/>
      <c r="T47" s="123"/>
      <c r="U47" s="14"/>
    </row>
    <row r="48" spans="1:21" x14ac:dyDescent="0.55000000000000004">
      <c r="A48" s="14"/>
      <c r="B48" s="119"/>
      <c r="C48" s="120"/>
      <c r="D48" s="14"/>
      <c r="E48" s="14"/>
      <c r="F48" s="14"/>
      <c r="G48" s="93"/>
      <c r="H48" s="94"/>
      <c r="I48" s="94"/>
      <c r="J48" s="95"/>
      <c r="K48" s="96"/>
      <c r="L48" s="95"/>
      <c r="M48" s="96"/>
      <c r="N48" s="96"/>
      <c r="O48" s="94"/>
      <c r="P48" s="95"/>
      <c r="Q48" s="96"/>
      <c r="R48" s="94"/>
      <c r="S48" s="14"/>
      <c r="T48" s="123"/>
      <c r="U48" s="14"/>
    </row>
    <row r="49" spans="1:21" x14ac:dyDescent="0.55000000000000004">
      <c r="A49" s="14"/>
      <c r="B49" s="119"/>
      <c r="C49" s="120"/>
      <c r="D49" s="14"/>
      <c r="E49" s="14"/>
      <c r="F49" s="14"/>
      <c r="G49" s="93"/>
      <c r="H49" s="94"/>
      <c r="I49" s="94"/>
      <c r="J49" s="95"/>
      <c r="K49" s="96"/>
      <c r="L49" s="95"/>
      <c r="M49" s="96"/>
      <c r="N49" s="96"/>
      <c r="O49" s="94"/>
      <c r="P49" s="95"/>
      <c r="Q49" s="96"/>
      <c r="R49" s="94"/>
      <c r="S49" s="14"/>
      <c r="T49" s="123"/>
      <c r="U49" s="14"/>
    </row>
    <row r="50" spans="1:21" x14ac:dyDescent="0.55000000000000004">
      <c r="A50" s="14"/>
      <c r="B50" s="119"/>
      <c r="C50" s="120"/>
      <c r="D50" s="14"/>
      <c r="E50" s="14"/>
      <c r="F50" s="14"/>
      <c r="G50" s="93"/>
      <c r="H50" s="94"/>
      <c r="I50" s="94"/>
      <c r="J50" s="95"/>
      <c r="K50" s="96"/>
      <c r="L50" s="95"/>
      <c r="M50" s="96"/>
      <c r="N50" s="96"/>
      <c r="O50" s="94"/>
      <c r="P50" s="95"/>
      <c r="Q50" s="96"/>
      <c r="R50" s="94"/>
      <c r="S50" s="14"/>
      <c r="T50" s="123"/>
      <c r="U50" s="14"/>
    </row>
    <row r="51" spans="1:21" x14ac:dyDescent="0.55000000000000004">
      <c r="A51" s="14"/>
      <c r="B51" s="119"/>
      <c r="C51" s="120"/>
      <c r="D51" s="14"/>
      <c r="E51" s="14"/>
      <c r="F51" s="14"/>
      <c r="G51" s="93"/>
      <c r="H51" s="94"/>
      <c r="I51" s="94"/>
      <c r="J51" s="95"/>
      <c r="K51" s="96"/>
      <c r="L51" s="95"/>
      <c r="M51" s="96"/>
      <c r="N51" s="96"/>
      <c r="O51" s="94"/>
      <c r="P51" s="95"/>
      <c r="Q51" s="96"/>
      <c r="R51" s="94"/>
      <c r="S51" s="14"/>
      <c r="T51" s="123"/>
      <c r="U51" s="14"/>
    </row>
    <row r="52" spans="1:21" x14ac:dyDescent="0.55000000000000004">
      <c r="A52" s="14"/>
      <c r="B52" s="119"/>
      <c r="C52" s="120"/>
      <c r="D52" s="14"/>
      <c r="E52" s="14"/>
      <c r="F52" s="14"/>
      <c r="G52" s="93"/>
      <c r="H52" s="94"/>
      <c r="I52" s="94"/>
      <c r="J52" s="95"/>
      <c r="K52" s="96"/>
      <c r="L52" s="95"/>
      <c r="M52" s="96"/>
      <c r="N52" s="96"/>
      <c r="O52" s="94"/>
      <c r="P52" s="95"/>
      <c r="Q52" s="96"/>
      <c r="R52" s="94"/>
      <c r="S52" s="14"/>
      <c r="T52" s="123"/>
      <c r="U52" s="14"/>
    </row>
    <row r="53" spans="1:21" x14ac:dyDescent="0.55000000000000004">
      <c r="A53" s="14"/>
      <c r="B53" s="119"/>
      <c r="C53" s="120"/>
      <c r="D53" s="14"/>
      <c r="E53" s="14"/>
      <c r="F53" s="14"/>
      <c r="G53" s="93"/>
      <c r="H53" s="94"/>
      <c r="I53" s="94"/>
      <c r="J53" s="14"/>
      <c r="K53" s="14"/>
      <c r="L53" s="95"/>
      <c r="M53" s="96"/>
      <c r="N53" s="96"/>
      <c r="O53" s="94"/>
      <c r="P53" s="95"/>
      <c r="Q53" s="96"/>
      <c r="R53" s="94"/>
      <c r="S53" s="14"/>
      <c r="T53" s="123"/>
      <c r="U53" s="14"/>
    </row>
    <row r="54" spans="1:21" ht="15.3" x14ac:dyDescent="0.55000000000000004">
      <c r="A54" s="14"/>
      <c r="B54" s="91"/>
      <c r="C54" s="92"/>
      <c r="D54" s="14"/>
      <c r="E54" s="14"/>
      <c r="F54" s="14"/>
      <c r="G54" s="93"/>
      <c r="H54" s="94"/>
      <c r="I54" s="94"/>
      <c r="J54" s="95"/>
      <c r="K54" s="96"/>
      <c r="L54" s="95"/>
      <c r="M54" s="96"/>
      <c r="N54" s="96"/>
      <c r="O54" s="94"/>
      <c r="P54" s="95"/>
      <c r="Q54" s="96"/>
      <c r="R54" s="94"/>
    </row>
    <row r="55" spans="1:21" ht="15.3" x14ac:dyDescent="0.55000000000000004">
      <c r="A55" s="14"/>
      <c r="B55" s="91"/>
      <c r="C55" s="92"/>
      <c r="D55" s="14"/>
      <c r="E55" s="14"/>
      <c r="F55" s="14"/>
      <c r="G55" s="93"/>
      <c r="H55" s="94"/>
      <c r="I55" s="94"/>
      <c r="J55" s="95"/>
      <c r="K55" s="96"/>
      <c r="L55" s="95"/>
      <c r="M55" s="96"/>
      <c r="N55" s="96"/>
      <c r="O55" s="94"/>
      <c r="P55" s="95"/>
      <c r="Q55" s="96"/>
      <c r="R55" s="94"/>
    </row>
    <row r="56" spans="1:21" ht="15.3" x14ac:dyDescent="0.55000000000000004">
      <c r="A56" s="14"/>
      <c r="B56" s="91"/>
      <c r="C56" s="92"/>
      <c r="D56" s="14"/>
      <c r="E56" s="14"/>
      <c r="F56" s="14"/>
      <c r="G56" s="93"/>
      <c r="H56" s="94"/>
      <c r="I56" s="94"/>
      <c r="J56" s="95"/>
      <c r="K56" s="96"/>
      <c r="L56" s="95"/>
      <c r="M56" s="96"/>
      <c r="N56" s="96"/>
      <c r="O56" s="94"/>
      <c r="P56" s="95"/>
      <c r="Q56" s="96"/>
      <c r="R56" s="94"/>
    </row>
    <row r="57" spans="1:21" ht="15.3" x14ac:dyDescent="0.55000000000000004">
      <c r="A57" s="14"/>
      <c r="B57" s="91"/>
      <c r="C57" s="92"/>
      <c r="D57" s="14"/>
      <c r="E57" s="14"/>
      <c r="F57" s="14"/>
      <c r="G57" s="93"/>
      <c r="H57" s="94"/>
      <c r="I57" s="94"/>
      <c r="J57" s="95"/>
      <c r="K57" s="96"/>
      <c r="L57" s="95"/>
      <c r="M57" s="96"/>
      <c r="N57" s="96"/>
      <c r="O57" s="94"/>
      <c r="P57" s="95"/>
      <c r="Q57" s="96"/>
      <c r="R57" s="94"/>
    </row>
    <row r="58" spans="1:21" ht="15.3" x14ac:dyDescent="0.55000000000000004">
      <c r="A58" s="14"/>
      <c r="B58" s="91"/>
      <c r="C58" s="92"/>
      <c r="D58" s="14"/>
      <c r="E58" s="14"/>
      <c r="F58" s="14"/>
      <c r="G58" s="93"/>
      <c r="H58" s="94"/>
      <c r="I58" s="94"/>
      <c r="J58" s="95"/>
      <c r="K58" s="96"/>
      <c r="L58" s="95"/>
      <c r="M58" s="96"/>
      <c r="N58" s="14"/>
      <c r="O58" s="14"/>
      <c r="P58" s="95"/>
      <c r="Q58" s="96"/>
      <c r="R58" s="94"/>
    </row>
    <row r="59" spans="1:21" ht="15.3" x14ac:dyDescent="0.55000000000000004">
      <c r="A59" s="14"/>
      <c r="B59" s="91"/>
      <c r="C59" s="92"/>
      <c r="D59" s="14"/>
      <c r="E59" s="14"/>
      <c r="F59" s="14"/>
      <c r="G59" s="93"/>
      <c r="H59" s="94"/>
      <c r="I59" s="94"/>
      <c r="J59" s="95"/>
      <c r="K59" s="96"/>
      <c r="L59" s="95"/>
      <c r="M59" s="96"/>
      <c r="N59" s="14"/>
      <c r="O59" s="14"/>
      <c r="P59" s="95"/>
      <c r="Q59" s="96"/>
      <c r="R59" s="94"/>
    </row>
    <row r="60" spans="1:21" ht="15.3" x14ac:dyDescent="0.55000000000000004">
      <c r="A60" s="14"/>
      <c r="B60" s="91"/>
      <c r="C60" s="92"/>
      <c r="D60" s="14"/>
      <c r="E60" s="14"/>
      <c r="F60" s="14"/>
      <c r="G60" s="93"/>
      <c r="H60" s="94"/>
      <c r="I60" s="94"/>
      <c r="J60" s="95"/>
      <c r="K60" s="96"/>
      <c r="L60" s="95"/>
      <c r="M60" s="96"/>
      <c r="N60" s="96"/>
      <c r="O60" s="94"/>
      <c r="P60" s="95"/>
      <c r="Q60" s="96"/>
      <c r="R60" s="94"/>
    </row>
    <row r="61" spans="1:21" ht="15.3" x14ac:dyDescent="0.55000000000000004">
      <c r="A61" s="14"/>
      <c r="B61" s="91"/>
      <c r="C61" s="92"/>
      <c r="D61" s="14"/>
      <c r="E61" s="14"/>
      <c r="F61" s="14"/>
      <c r="G61" s="93"/>
      <c r="H61" s="94"/>
      <c r="I61" s="94"/>
      <c r="J61" s="14"/>
      <c r="K61" s="14"/>
      <c r="L61" s="95"/>
      <c r="M61" s="96"/>
      <c r="N61" s="96"/>
      <c r="O61" s="94"/>
      <c r="P61" s="95"/>
      <c r="Q61" s="96"/>
      <c r="R61" s="94"/>
    </row>
  </sheetData>
  <sortState ref="A2:A24">
    <sortCondition ref="A2"/>
  </sortState>
  <pageMargins left="0.7" right="0.7" top="0.75" bottom="0.75" header="0.3" footer="0.3"/>
  <pageSetup orientation="portrait"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64"/>
  <sheetViews>
    <sheetView workbookViewId="0">
      <pane ySplit="1" topLeftCell="A2" activePane="bottomLeft" state="frozen"/>
      <selection pane="bottomLeft" activeCell="A6" sqref="A6"/>
    </sheetView>
  </sheetViews>
  <sheetFormatPr defaultColWidth="11.578125" defaultRowHeight="14.4" x14ac:dyDescent="0.55000000000000004"/>
  <cols>
    <col min="1" max="1" width="11.47265625" style="115" customWidth="1"/>
    <col min="2" max="2" width="40.1015625" style="116" customWidth="1"/>
    <col min="3" max="3" width="14.89453125" style="115" customWidth="1"/>
    <col min="4" max="16" width="11.47265625" style="115" customWidth="1"/>
    <col min="17" max="18" width="9.20703125" style="117" customWidth="1"/>
    <col min="19" max="19" width="18.47265625" bestFit="1" customWidth="1"/>
    <col min="20" max="20" width="15.05078125" bestFit="1" customWidth="1"/>
    <col min="21" max="21" width="17.578125" customWidth="1"/>
    <col min="22" max="239" width="9.15625" customWidth="1"/>
  </cols>
  <sheetData>
    <row r="1" spans="1:21" s="2" customFormat="1" ht="52.5" customHeight="1" x14ac:dyDescent="0.55000000000000004">
      <c r="A1" s="106" t="s">
        <v>133</v>
      </c>
      <c r="B1" s="106" t="s">
        <v>134</v>
      </c>
      <c r="C1" s="106" t="s">
        <v>24</v>
      </c>
      <c r="D1" s="106" t="s">
        <v>25</v>
      </c>
      <c r="E1" s="106" t="s">
        <v>26</v>
      </c>
      <c r="F1" s="106" t="s">
        <v>27</v>
      </c>
      <c r="G1" s="106" t="s">
        <v>28</v>
      </c>
      <c r="H1" s="106" t="s">
        <v>19</v>
      </c>
      <c r="I1" s="106" t="s">
        <v>29</v>
      </c>
      <c r="J1" s="106" t="s">
        <v>30</v>
      </c>
      <c r="K1" s="106" t="s">
        <v>31</v>
      </c>
      <c r="L1" s="106" t="s">
        <v>32</v>
      </c>
      <c r="M1" s="106" t="s">
        <v>33</v>
      </c>
      <c r="N1" s="106" t="s">
        <v>34</v>
      </c>
      <c r="O1" s="106" t="s">
        <v>35</v>
      </c>
      <c r="P1" s="106" t="s">
        <v>36</v>
      </c>
      <c r="Q1" s="106" t="s">
        <v>37</v>
      </c>
      <c r="R1" s="106" t="s">
        <v>38</v>
      </c>
      <c r="S1" s="106" t="s">
        <v>40</v>
      </c>
      <c r="T1" s="106" t="s">
        <v>41</v>
      </c>
      <c r="U1" s="106" t="s">
        <v>39</v>
      </c>
    </row>
    <row r="2" spans="1:21" ht="15" customHeight="1" x14ac:dyDescent="0.55000000000000004">
      <c r="A2" s="134" t="s">
        <v>131</v>
      </c>
      <c r="B2" s="135" t="s">
        <v>135</v>
      </c>
      <c r="C2" s="136" t="s">
        <v>127</v>
      </c>
      <c r="D2" s="134" t="s">
        <v>65</v>
      </c>
      <c r="E2" s="134" t="s">
        <v>46</v>
      </c>
      <c r="F2" s="134" t="s">
        <v>66</v>
      </c>
      <c r="G2" s="137">
        <v>42776</v>
      </c>
      <c r="H2" s="138">
        <v>0.23</v>
      </c>
      <c r="I2" s="138">
        <v>55.77</v>
      </c>
      <c r="J2" s="139">
        <v>242.47829999999999</v>
      </c>
      <c r="K2" s="134">
        <v>33.799999999999997</v>
      </c>
      <c r="L2" s="139">
        <v>8.2000000000000007E-3</v>
      </c>
      <c r="M2" s="134">
        <v>1.2</v>
      </c>
      <c r="N2" s="134">
        <v>3.85</v>
      </c>
      <c r="O2" s="138">
        <v>0.23</v>
      </c>
      <c r="P2" s="139">
        <v>0.1265</v>
      </c>
      <c r="Q2" s="134">
        <v>2</v>
      </c>
      <c r="R2" s="138">
        <v>24.52</v>
      </c>
      <c r="S2" s="140">
        <v>18015933084</v>
      </c>
      <c r="T2" s="134" t="s">
        <v>54</v>
      </c>
      <c r="U2" s="134" t="s">
        <v>136</v>
      </c>
    </row>
    <row r="3" spans="1:21" ht="15" customHeight="1" x14ac:dyDescent="0.55000000000000004">
      <c r="A3" s="134" t="s">
        <v>137</v>
      </c>
      <c r="B3" s="135" t="s">
        <v>138</v>
      </c>
      <c r="C3" s="136" t="s">
        <v>52</v>
      </c>
      <c r="D3" s="134" t="s">
        <v>45</v>
      </c>
      <c r="E3" s="134" t="s">
        <v>46</v>
      </c>
      <c r="F3" s="134" t="s">
        <v>47</v>
      </c>
      <c r="G3" s="137">
        <v>42569</v>
      </c>
      <c r="H3" s="138">
        <v>0</v>
      </c>
      <c r="I3" s="138">
        <v>31.63</v>
      </c>
      <c r="J3" s="134" t="s">
        <v>67</v>
      </c>
      <c r="K3" s="134" t="s">
        <v>67</v>
      </c>
      <c r="L3" s="139">
        <v>3.8E-3</v>
      </c>
      <c r="M3" s="134" t="e">
        <v>#N/A</v>
      </c>
      <c r="N3" s="134">
        <v>1.47</v>
      </c>
      <c r="O3" s="138">
        <v>-11.58</v>
      </c>
      <c r="P3" s="139">
        <v>-0.70150000000000001</v>
      </c>
      <c r="Q3" s="134">
        <v>0</v>
      </c>
      <c r="R3" s="138">
        <v>6.83</v>
      </c>
      <c r="S3" s="140">
        <v>5851168672</v>
      </c>
      <c r="T3" s="134" t="s">
        <v>49</v>
      </c>
      <c r="U3" s="134" t="s">
        <v>139</v>
      </c>
    </row>
    <row r="4" spans="1:21" ht="15" customHeight="1" x14ac:dyDescent="0.55000000000000004">
      <c r="A4" s="134" t="s">
        <v>140</v>
      </c>
      <c r="B4" s="135" t="s">
        <v>141</v>
      </c>
      <c r="C4" s="136" t="s">
        <v>64</v>
      </c>
      <c r="D4" s="134" t="s">
        <v>45</v>
      </c>
      <c r="E4" s="134" t="s">
        <v>75</v>
      </c>
      <c r="F4" s="134" t="s">
        <v>76</v>
      </c>
      <c r="G4" s="137">
        <v>42787</v>
      </c>
      <c r="H4" s="138">
        <v>189.98</v>
      </c>
      <c r="I4" s="138">
        <v>44.92</v>
      </c>
      <c r="J4" s="139">
        <v>0.2364</v>
      </c>
      <c r="K4" s="134">
        <v>9.11</v>
      </c>
      <c r="L4" s="139">
        <v>8.8999999999999999E-3</v>
      </c>
      <c r="M4" s="134">
        <v>1</v>
      </c>
      <c r="N4" s="134">
        <v>0.74</v>
      </c>
      <c r="O4" s="138">
        <v>-71.7</v>
      </c>
      <c r="P4" s="139">
        <v>3.0999999999999999E-3</v>
      </c>
      <c r="Q4" s="134">
        <v>0</v>
      </c>
      <c r="R4" s="138">
        <v>26.07</v>
      </c>
      <c r="S4" s="140">
        <v>22250333915</v>
      </c>
      <c r="T4" s="134" t="s">
        <v>54</v>
      </c>
      <c r="U4" s="134" t="s">
        <v>142</v>
      </c>
    </row>
    <row r="5" spans="1:21" ht="15" customHeight="1" x14ac:dyDescent="0.55000000000000004">
      <c r="A5" s="134" t="s">
        <v>143</v>
      </c>
      <c r="B5" s="135" t="s">
        <v>144</v>
      </c>
      <c r="C5" s="136" t="s">
        <v>94</v>
      </c>
      <c r="D5" s="134" t="s">
        <v>57</v>
      </c>
      <c r="E5" s="134" t="s">
        <v>46</v>
      </c>
      <c r="F5" s="134" t="s">
        <v>128</v>
      </c>
      <c r="G5" s="137">
        <v>42695</v>
      </c>
      <c r="H5" s="138">
        <v>16.760000000000002</v>
      </c>
      <c r="I5" s="138">
        <v>35.06</v>
      </c>
      <c r="J5" s="139">
        <v>2.0918999999999999</v>
      </c>
      <c r="K5" s="134">
        <v>20.149999999999999</v>
      </c>
      <c r="L5" s="139">
        <v>2.8999999999999998E-3</v>
      </c>
      <c r="M5" s="134">
        <v>0.2</v>
      </c>
      <c r="N5" s="134">
        <v>2.46</v>
      </c>
      <c r="O5" s="138">
        <v>5.12</v>
      </c>
      <c r="P5" s="139">
        <v>5.8200000000000002E-2</v>
      </c>
      <c r="Q5" s="134">
        <v>14</v>
      </c>
      <c r="R5" s="138">
        <v>30.3</v>
      </c>
      <c r="S5" s="140">
        <v>2490139367</v>
      </c>
      <c r="T5" s="134" t="s">
        <v>49</v>
      </c>
      <c r="U5" s="134" t="s">
        <v>114</v>
      </c>
    </row>
    <row r="6" spans="1:21" ht="15" customHeight="1" x14ac:dyDescent="0.55000000000000004">
      <c r="A6" s="134" t="s">
        <v>145</v>
      </c>
      <c r="B6" s="135" t="s">
        <v>146</v>
      </c>
      <c r="C6" s="136" t="s">
        <v>64</v>
      </c>
      <c r="D6" s="134" t="s">
        <v>65</v>
      </c>
      <c r="E6" s="134" t="s">
        <v>46</v>
      </c>
      <c r="F6" s="134" t="s">
        <v>66</v>
      </c>
      <c r="G6" s="137">
        <v>42694</v>
      </c>
      <c r="H6" s="138">
        <v>128.71</v>
      </c>
      <c r="I6" s="138">
        <v>144.56</v>
      </c>
      <c r="J6" s="139">
        <v>1.1231</v>
      </c>
      <c r="K6" s="134">
        <v>23.2</v>
      </c>
      <c r="L6" s="139">
        <v>1.6999999999999999E-3</v>
      </c>
      <c r="M6" s="134">
        <v>1</v>
      </c>
      <c r="N6" s="134">
        <v>1.37</v>
      </c>
      <c r="O6" s="138">
        <v>-4.0199999999999996</v>
      </c>
      <c r="P6" s="139">
        <v>7.3499999999999996E-2</v>
      </c>
      <c r="Q6" s="134">
        <v>0</v>
      </c>
      <c r="R6" s="138">
        <v>74.61</v>
      </c>
      <c r="S6" s="140">
        <v>10627345279</v>
      </c>
      <c r="T6" s="134" t="s">
        <v>54</v>
      </c>
      <c r="U6" s="134" t="s">
        <v>103</v>
      </c>
    </row>
    <row r="7" spans="1:21" ht="15" customHeight="1" x14ac:dyDescent="0.55000000000000004">
      <c r="A7" s="134" t="s">
        <v>147</v>
      </c>
      <c r="B7" s="135" t="s">
        <v>148</v>
      </c>
      <c r="C7" s="136" t="s">
        <v>64</v>
      </c>
      <c r="D7" s="134" t="s">
        <v>45</v>
      </c>
      <c r="E7" s="134" t="s">
        <v>75</v>
      </c>
      <c r="F7" s="134" t="s">
        <v>76</v>
      </c>
      <c r="G7" s="137">
        <v>42759</v>
      </c>
      <c r="H7" s="138">
        <v>231.48</v>
      </c>
      <c r="I7" s="138">
        <v>150.25</v>
      </c>
      <c r="J7" s="139">
        <v>0.64910000000000001</v>
      </c>
      <c r="K7" s="134">
        <v>18.829999999999998</v>
      </c>
      <c r="L7" s="139">
        <v>1.4500000000000001E-2</v>
      </c>
      <c r="M7" s="134">
        <v>1.2</v>
      </c>
      <c r="N7" s="134">
        <v>1.35</v>
      </c>
      <c r="O7" s="138">
        <v>-15.74</v>
      </c>
      <c r="P7" s="139">
        <v>5.16E-2</v>
      </c>
      <c r="Q7" s="134">
        <v>6</v>
      </c>
      <c r="R7" s="138">
        <v>65.98</v>
      </c>
      <c r="S7" s="140">
        <v>782222247422</v>
      </c>
      <c r="T7" s="134" t="s">
        <v>54</v>
      </c>
      <c r="U7" s="134" t="s">
        <v>136</v>
      </c>
    </row>
    <row r="8" spans="1:21" ht="15" customHeight="1" x14ac:dyDescent="0.55000000000000004">
      <c r="A8" s="134" t="s">
        <v>1897</v>
      </c>
      <c r="B8" s="135" t="s">
        <v>1894</v>
      </c>
      <c r="C8" s="136" t="s">
        <v>127</v>
      </c>
      <c r="D8" s="134" t="s">
        <v>57</v>
      </c>
      <c r="E8" s="134" t="s">
        <v>46</v>
      </c>
      <c r="F8" s="134" t="s">
        <v>128</v>
      </c>
      <c r="G8" s="137">
        <v>42819</v>
      </c>
      <c r="H8" s="138">
        <v>12.81</v>
      </c>
      <c r="I8" s="138">
        <v>24.58</v>
      </c>
      <c r="J8" s="139">
        <v>1.9188000000000001</v>
      </c>
      <c r="K8" s="134">
        <v>74.48</v>
      </c>
      <c r="L8" s="139">
        <v>0</v>
      </c>
      <c r="M8" s="134">
        <v>0.6</v>
      </c>
      <c r="N8" s="134">
        <v>2.27</v>
      </c>
      <c r="O8" s="138">
        <v>0.93</v>
      </c>
      <c r="P8" s="139">
        <v>0.32990000000000003</v>
      </c>
      <c r="Q8" s="134">
        <v>0</v>
      </c>
      <c r="R8" s="138">
        <v>4.4800000000000004</v>
      </c>
      <c r="S8" s="140">
        <v>1316585295</v>
      </c>
      <c r="T8" s="134" t="s">
        <v>72</v>
      </c>
      <c r="U8" s="134" t="s">
        <v>77</v>
      </c>
    </row>
    <row r="9" spans="1:21" ht="15" customHeight="1" x14ac:dyDescent="0.55000000000000004">
      <c r="A9" s="134" t="s">
        <v>149</v>
      </c>
      <c r="B9" s="135" t="s">
        <v>150</v>
      </c>
      <c r="C9" s="136" t="s">
        <v>151</v>
      </c>
      <c r="D9" s="134" t="s">
        <v>65</v>
      </c>
      <c r="E9" s="134" t="s">
        <v>52</v>
      </c>
      <c r="F9" s="134" t="s">
        <v>152</v>
      </c>
      <c r="G9" s="137">
        <v>42571</v>
      </c>
      <c r="H9" s="138">
        <v>66.900000000000006</v>
      </c>
      <c r="I9" s="138">
        <v>65.37</v>
      </c>
      <c r="J9" s="139">
        <v>0.97709999999999997</v>
      </c>
      <c r="K9" s="134">
        <v>20.62</v>
      </c>
      <c r="L9" s="139">
        <v>3.2099999999999997E-2</v>
      </c>
      <c r="M9" s="134">
        <v>1.5</v>
      </c>
      <c r="N9" s="134">
        <v>1.56</v>
      </c>
      <c r="O9" s="138">
        <v>-19.97</v>
      </c>
      <c r="P9" s="139">
        <v>6.0600000000000001E-2</v>
      </c>
      <c r="Q9" s="134">
        <v>4</v>
      </c>
      <c r="R9" s="138">
        <v>17.309999999999999</v>
      </c>
      <c r="S9" s="140">
        <v>104319915355</v>
      </c>
      <c r="T9" s="134" t="s">
        <v>54</v>
      </c>
      <c r="U9" s="134" t="s">
        <v>126</v>
      </c>
    </row>
    <row r="10" spans="1:21" ht="15" customHeight="1" x14ac:dyDescent="0.55000000000000004">
      <c r="A10" s="134" t="s">
        <v>153</v>
      </c>
      <c r="B10" s="135" t="s">
        <v>154</v>
      </c>
      <c r="C10" s="136" t="s">
        <v>52</v>
      </c>
      <c r="D10" s="134" t="s">
        <v>45</v>
      </c>
      <c r="E10" s="134" t="s">
        <v>46</v>
      </c>
      <c r="F10" s="134" t="s">
        <v>47</v>
      </c>
      <c r="G10" s="137">
        <v>42582</v>
      </c>
      <c r="H10" s="138">
        <v>36.6</v>
      </c>
      <c r="I10" s="138">
        <v>86.28</v>
      </c>
      <c r="J10" s="139">
        <v>2.3574000000000002</v>
      </c>
      <c r="K10" s="134">
        <v>31.84</v>
      </c>
      <c r="L10" s="139">
        <v>1.46E-2</v>
      </c>
      <c r="M10" s="134">
        <v>0.9</v>
      </c>
      <c r="N10" s="134">
        <v>0.93</v>
      </c>
      <c r="O10" s="138">
        <v>-36.520000000000003</v>
      </c>
      <c r="P10" s="139">
        <v>0.1167</v>
      </c>
      <c r="Q10" s="134">
        <v>11</v>
      </c>
      <c r="R10" s="138">
        <v>38.229999999999997</v>
      </c>
      <c r="S10" s="140">
        <v>18672154704</v>
      </c>
      <c r="T10" s="134" t="s">
        <v>54</v>
      </c>
      <c r="U10" s="134" t="s">
        <v>126</v>
      </c>
    </row>
    <row r="11" spans="1:21" ht="15" customHeight="1" x14ac:dyDescent="0.55000000000000004">
      <c r="A11" s="134" t="s">
        <v>155</v>
      </c>
      <c r="B11" s="135" t="s">
        <v>156</v>
      </c>
      <c r="C11" s="136" t="s">
        <v>44</v>
      </c>
      <c r="D11" s="134" t="s">
        <v>45</v>
      </c>
      <c r="E11" s="134" t="s">
        <v>46</v>
      </c>
      <c r="F11" s="134" t="s">
        <v>47</v>
      </c>
      <c r="G11" s="137">
        <v>42760</v>
      </c>
      <c r="H11" s="138">
        <v>0</v>
      </c>
      <c r="I11" s="138">
        <v>43.08</v>
      </c>
      <c r="J11" s="134" t="s">
        <v>67</v>
      </c>
      <c r="K11" s="134">
        <v>22.91</v>
      </c>
      <c r="L11" s="139">
        <v>2.3699999999999999E-2</v>
      </c>
      <c r="M11" s="134">
        <v>1.4</v>
      </c>
      <c r="N11" s="134">
        <v>1.56</v>
      </c>
      <c r="O11" s="138">
        <v>-3.89</v>
      </c>
      <c r="P11" s="139">
        <v>7.2099999999999997E-2</v>
      </c>
      <c r="Q11" s="134">
        <v>3</v>
      </c>
      <c r="R11" s="138">
        <v>18.079999999999998</v>
      </c>
      <c r="S11" s="140">
        <v>74161421046</v>
      </c>
      <c r="T11" s="134" t="s">
        <v>54</v>
      </c>
      <c r="U11" s="134" t="s">
        <v>126</v>
      </c>
    </row>
    <row r="12" spans="1:21" ht="15" customHeight="1" x14ac:dyDescent="0.55000000000000004">
      <c r="A12" s="134" t="s">
        <v>157</v>
      </c>
      <c r="B12" s="135" t="s">
        <v>158</v>
      </c>
      <c r="C12" s="136" t="s">
        <v>44</v>
      </c>
      <c r="D12" s="134" t="s">
        <v>45</v>
      </c>
      <c r="E12" s="134" t="s">
        <v>46</v>
      </c>
      <c r="F12" s="134" t="s">
        <v>47</v>
      </c>
      <c r="G12" s="137">
        <v>42694</v>
      </c>
      <c r="H12" s="138">
        <v>36.909999999999997</v>
      </c>
      <c r="I12" s="138">
        <v>46.07</v>
      </c>
      <c r="J12" s="139">
        <v>1.2482</v>
      </c>
      <c r="K12" s="134">
        <v>47.99</v>
      </c>
      <c r="L12" s="139">
        <v>3.56E-2</v>
      </c>
      <c r="M12" s="134">
        <v>0.3</v>
      </c>
      <c r="N12" s="134">
        <v>1.02</v>
      </c>
      <c r="O12" s="138">
        <v>-20.71</v>
      </c>
      <c r="P12" s="139">
        <v>0.19739999999999999</v>
      </c>
      <c r="Q12" s="134">
        <v>4</v>
      </c>
      <c r="R12" s="138">
        <v>26.61</v>
      </c>
      <c r="S12" s="140">
        <v>6175423440</v>
      </c>
      <c r="T12" s="134" t="s">
        <v>49</v>
      </c>
      <c r="U12" s="134" t="s">
        <v>48</v>
      </c>
    </row>
    <row r="13" spans="1:21" ht="15" customHeight="1" x14ac:dyDescent="0.55000000000000004">
      <c r="A13" s="134" t="s">
        <v>159</v>
      </c>
      <c r="B13" s="135" t="s">
        <v>160</v>
      </c>
      <c r="C13" s="136" t="s">
        <v>44</v>
      </c>
      <c r="D13" s="134" t="s">
        <v>45</v>
      </c>
      <c r="E13" s="134" t="s">
        <v>52</v>
      </c>
      <c r="F13" s="134" t="s">
        <v>106</v>
      </c>
      <c r="G13" s="137">
        <v>42695</v>
      </c>
      <c r="H13" s="138">
        <v>24.67</v>
      </c>
      <c r="I13" s="138">
        <v>22.15</v>
      </c>
      <c r="J13" s="139">
        <v>0.89790000000000003</v>
      </c>
      <c r="K13" s="134">
        <v>33.06</v>
      </c>
      <c r="L13" s="139">
        <v>0</v>
      </c>
      <c r="M13" s="134">
        <v>1.3</v>
      </c>
      <c r="N13" s="134">
        <v>0.75</v>
      </c>
      <c r="O13" s="138">
        <v>-7.27</v>
      </c>
      <c r="P13" s="139">
        <v>0.12280000000000001</v>
      </c>
      <c r="Q13" s="134">
        <v>0</v>
      </c>
      <c r="R13" s="138">
        <v>10.199999999999999</v>
      </c>
      <c r="S13" s="140">
        <v>2619156607</v>
      </c>
      <c r="T13" s="134" t="s">
        <v>49</v>
      </c>
      <c r="U13" s="134" t="s">
        <v>161</v>
      </c>
    </row>
    <row r="14" spans="1:21" ht="15" customHeight="1" x14ac:dyDescent="0.55000000000000004">
      <c r="A14" s="134" t="s">
        <v>162</v>
      </c>
      <c r="B14" s="135" t="s">
        <v>163</v>
      </c>
      <c r="C14" s="136" t="s">
        <v>64</v>
      </c>
      <c r="D14" s="134" t="s">
        <v>45</v>
      </c>
      <c r="E14" s="134" t="s">
        <v>46</v>
      </c>
      <c r="F14" s="134" t="s">
        <v>47</v>
      </c>
      <c r="G14" s="137">
        <v>42710</v>
      </c>
      <c r="H14" s="138">
        <v>7.7</v>
      </c>
      <c r="I14" s="138">
        <v>32.29</v>
      </c>
      <c r="J14" s="139">
        <v>4.1935000000000002</v>
      </c>
      <c r="K14" s="134">
        <v>23.74</v>
      </c>
      <c r="L14" s="139">
        <v>0</v>
      </c>
      <c r="M14" s="134">
        <v>1.9</v>
      </c>
      <c r="N14" s="134">
        <v>1.1299999999999999</v>
      </c>
      <c r="O14" s="138">
        <v>-27.93</v>
      </c>
      <c r="P14" s="139">
        <v>7.6200000000000004E-2</v>
      </c>
      <c r="Q14" s="134">
        <v>0</v>
      </c>
      <c r="R14" s="138">
        <v>37.119999999999997</v>
      </c>
      <c r="S14" s="140">
        <v>5033314777</v>
      </c>
      <c r="T14" s="134" t="s">
        <v>49</v>
      </c>
      <c r="U14" s="134" t="s">
        <v>95</v>
      </c>
    </row>
    <row r="15" spans="1:21" ht="15" customHeight="1" x14ac:dyDescent="0.55000000000000004">
      <c r="A15" s="134" t="s">
        <v>164</v>
      </c>
      <c r="B15" s="135" t="s">
        <v>165</v>
      </c>
      <c r="C15" s="136" t="s">
        <v>94</v>
      </c>
      <c r="D15" s="134" t="s">
        <v>65</v>
      </c>
      <c r="E15" s="134" t="s">
        <v>52</v>
      </c>
      <c r="F15" s="134" t="s">
        <v>152</v>
      </c>
      <c r="G15" s="137">
        <v>42720</v>
      </c>
      <c r="H15" s="138">
        <v>119.48</v>
      </c>
      <c r="I15" s="138">
        <v>120.44</v>
      </c>
      <c r="J15" s="139">
        <v>1.008</v>
      </c>
      <c r="K15" s="134">
        <v>21.74</v>
      </c>
      <c r="L15" s="139">
        <v>1.83E-2</v>
      </c>
      <c r="M15" s="134">
        <v>1.2</v>
      </c>
      <c r="N15" s="134">
        <v>1.35</v>
      </c>
      <c r="O15" s="138">
        <v>-1.61</v>
      </c>
      <c r="P15" s="139">
        <v>6.6199999999999995E-2</v>
      </c>
      <c r="Q15" s="134">
        <v>6</v>
      </c>
      <c r="R15" s="138">
        <v>39.24</v>
      </c>
      <c r="S15" s="140">
        <v>78507000320</v>
      </c>
      <c r="T15" s="134" t="s">
        <v>54</v>
      </c>
      <c r="U15" s="134" t="s">
        <v>98</v>
      </c>
    </row>
    <row r="16" spans="1:21" ht="15" customHeight="1" x14ac:dyDescent="0.55000000000000004">
      <c r="A16" s="134" t="s">
        <v>166</v>
      </c>
      <c r="B16" s="135" t="s">
        <v>167</v>
      </c>
      <c r="C16" s="136" t="s">
        <v>52</v>
      </c>
      <c r="D16" s="134" t="s">
        <v>45</v>
      </c>
      <c r="E16" s="134" t="s">
        <v>46</v>
      </c>
      <c r="F16" s="134" t="s">
        <v>47</v>
      </c>
      <c r="G16" s="137">
        <v>42705</v>
      </c>
      <c r="H16" s="138">
        <v>0</v>
      </c>
      <c r="I16" s="138">
        <v>26.18</v>
      </c>
      <c r="J16" s="134" t="s">
        <v>67</v>
      </c>
      <c r="K16" s="134">
        <v>130.9</v>
      </c>
      <c r="L16" s="139">
        <v>0</v>
      </c>
      <c r="M16" s="134">
        <v>1.1000000000000001</v>
      </c>
      <c r="N16" s="134">
        <v>1.93</v>
      </c>
      <c r="O16" s="138">
        <v>-0.51</v>
      </c>
      <c r="P16" s="139">
        <v>0.61199999999999999</v>
      </c>
      <c r="Q16" s="134">
        <v>0</v>
      </c>
      <c r="R16" s="138">
        <v>9.18</v>
      </c>
      <c r="S16" s="140">
        <v>2042397276</v>
      </c>
      <c r="T16" s="134" t="s">
        <v>49</v>
      </c>
      <c r="U16" s="134" t="s">
        <v>161</v>
      </c>
    </row>
    <row r="17" spans="1:21" ht="15" customHeight="1" x14ac:dyDescent="0.55000000000000004">
      <c r="A17" s="134" t="s">
        <v>168</v>
      </c>
      <c r="B17" s="135" t="s">
        <v>169</v>
      </c>
      <c r="C17" s="136" t="s">
        <v>64</v>
      </c>
      <c r="D17" s="134" t="s">
        <v>65</v>
      </c>
      <c r="E17" s="134" t="s">
        <v>46</v>
      </c>
      <c r="F17" s="134" t="s">
        <v>66</v>
      </c>
      <c r="G17" s="137">
        <v>42788</v>
      </c>
      <c r="H17" s="138">
        <v>46.55</v>
      </c>
      <c r="I17" s="138">
        <v>134.33000000000001</v>
      </c>
      <c r="J17" s="139">
        <v>2.8856999999999999</v>
      </c>
      <c r="K17" s="134">
        <v>72.22</v>
      </c>
      <c r="L17" s="139">
        <v>0</v>
      </c>
      <c r="M17" s="134">
        <v>1</v>
      </c>
      <c r="N17" s="134">
        <v>2.08</v>
      </c>
      <c r="O17" s="138">
        <v>1.1100000000000001</v>
      </c>
      <c r="P17" s="139">
        <v>0.31859999999999999</v>
      </c>
      <c r="Q17" s="134">
        <v>0</v>
      </c>
      <c r="R17" s="138">
        <v>30.03</v>
      </c>
      <c r="S17" s="140">
        <v>66660443324</v>
      </c>
      <c r="T17" s="134" t="s">
        <v>54</v>
      </c>
      <c r="U17" s="134" t="s">
        <v>80</v>
      </c>
    </row>
    <row r="18" spans="1:21" ht="15" customHeight="1" x14ac:dyDescent="0.55000000000000004">
      <c r="A18" s="134" t="s">
        <v>170</v>
      </c>
      <c r="B18" s="135" t="s">
        <v>171</v>
      </c>
      <c r="C18" s="136" t="s">
        <v>94</v>
      </c>
      <c r="D18" s="134" t="s">
        <v>65</v>
      </c>
      <c r="E18" s="134" t="s">
        <v>46</v>
      </c>
      <c r="F18" s="134" t="s">
        <v>66</v>
      </c>
      <c r="G18" s="137">
        <v>42794</v>
      </c>
      <c r="H18" s="138">
        <v>41.71</v>
      </c>
      <c r="I18" s="138">
        <v>78.42</v>
      </c>
      <c r="J18" s="139">
        <v>1.8801000000000001</v>
      </c>
      <c r="K18" s="134">
        <v>28.83</v>
      </c>
      <c r="L18" s="139">
        <v>2.1399999999999999E-2</v>
      </c>
      <c r="M18" s="134">
        <v>1.3</v>
      </c>
      <c r="N18" s="134">
        <v>8.91</v>
      </c>
      <c r="O18" s="138">
        <v>7.46</v>
      </c>
      <c r="P18" s="139">
        <v>0.1017</v>
      </c>
      <c r="Q18" s="134">
        <v>14</v>
      </c>
      <c r="R18" s="138">
        <v>36.24</v>
      </c>
      <c r="S18" s="140">
        <v>28930243046</v>
      </c>
      <c r="T18" s="134" t="s">
        <v>54</v>
      </c>
      <c r="U18" s="134" t="s">
        <v>136</v>
      </c>
    </row>
    <row r="19" spans="1:21" ht="15" customHeight="1" x14ac:dyDescent="0.55000000000000004">
      <c r="A19" s="134" t="s">
        <v>172</v>
      </c>
      <c r="B19" s="135" t="s">
        <v>173</v>
      </c>
      <c r="C19" s="136" t="s">
        <v>83</v>
      </c>
      <c r="D19" s="134" t="s">
        <v>65</v>
      </c>
      <c r="E19" s="134" t="s">
        <v>46</v>
      </c>
      <c r="F19" s="134" t="s">
        <v>66</v>
      </c>
      <c r="G19" s="137">
        <v>42738</v>
      </c>
      <c r="H19" s="138">
        <v>21.55</v>
      </c>
      <c r="I19" s="138">
        <v>41.52</v>
      </c>
      <c r="J19" s="139">
        <v>1.9267000000000001</v>
      </c>
      <c r="K19" s="134">
        <v>16.16</v>
      </c>
      <c r="L19" s="139">
        <v>2.8400000000000002E-2</v>
      </c>
      <c r="M19" s="134">
        <v>0.9</v>
      </c>
      <c r="N19" s="134">
        <v>1.61</v>
      </c>
      <c r="O19" s="138">
        <v>-3.01</v>
      </c>
      <c r="P19" s="139">
        <v>3.8300000000000001E-2</v>
      </c>
      <c r="Q19" s="134">
        <v>20</v>
      </c>
      <c r="R19" s="138">
        <v>37.86</v>
      </c>
      <c r="S19" s="140">
        <v>23463785814</v>
      </c>
      <c r="T19" s="134" t="s">
        <v>54</v>
      </c>
      <c r="U19" s="134" t="s">
        <v>58</v>
      </c>
    </row>
    <row r="20" spans="1:21" ht="15" customHeight="1" x14ac:dyDescent="0.55000000000000004">
      <c r="A20" s="134" t="s">
        <v>174</v>
      </c>
      <c r="B20" s="135" t="s">
        <v>175</v>
      </c>
      <c r="C20" s="136" t="s">
        <v>83</v>
      </c>
      <c r="D20" s="134" t="s">
        <v>65</v>
      </c>
      <c r="E20" s="134" t="s">
        <v>46</v>
      </c>
      <c r="F20" s="134" t="s">
        <v>66</v>
      </c>
      <c r="G20" s="137">
        <v>42694</v>
      </c>
      <c r="H20" s="138">
        <v>49.29</v>
      </c>
      <c r="I20" s="138">
        <v>97.3</v>
      </c>
      <c r="J20" s="139">
        <v>1.974</v>
      </c>
      <c r="K20" s="134">
        <v>29.48</v>
      </c>
      <c r="L20" s="139">
        <v>2.18E-2</v>
      </c>
      <c r="M20" s="134">
        <v>0.9</v>
      </c>
      <c r="N20" s="134">
        <v>1.1299999999999999</v>
      </c>
      <c r="O20" s="138">
        <v>0.08</v>
      </c>
      <c r="P20" s="139">
        <v>0.10489999999999999</v>
      </c>
      <c r="Q20" s="134">
        <v>20</v>
      </c>
      <c r="R20" s="138">
        <v>27.68</v>
      </c>
      <c r="S20" s="140">
        <v>43475548833</v>
      </c>
      <c r="T20" s="134" t="s">
        <v>54</v>
      </c>
      <c r="U20" s="134" t="s">
        <v>98</v>
      </c>
    </row>
    <row r="21" spans="1:21" ht="15" customHeight="1" x14ac:dyDescent="0.55000000000000004">
      <c r="A21" s="134" t="s">
        <v>176</v>
      </c>
      <c r="B21" s="135" t="s">
        <v>177</v>
      </c>
      <c r="C21" s="136" t="s">
        <v>151</v>
      </c>
      <c r="D21" s="134" t="s">
        <v>65</v>
      </c>
      <c r="E21" s="134" t="s">
        <v>75</v>
      </c>
      <c r="F21" s="134" t="s">
        <v>84</v>
      </c>
      <c r="G21" s="137">
        <v>42770</v>
      </c>
      <c r="H21" s="138">
        <v>398.43</v>
      </c>
      <c r="I21" s="138">
        <v>238.19</v>
      </c>
      <c r="J21" s="139">
        <v>0.5978</v>
      </c>
      <c r="K21" s="134">
        <v>21.13</v>
      </c>
      <c r="L21" s="139">
        <v>2.2000000000000001E-3</v>
      </c>
      <c r="M21" s="134">
        <v>1.7</v>
      </c>
      <c r="N21" s="134">
        <v>1.92</v>
      </c>
      <c r="O21" s="138">
        <v>-103.34</v>
      </c>
      <c r="P21" s="139">
        <v>6.3200000000000006E-2</v>
      </c>
      <c r="Q21" s="134">
        <v>2</v>
      </c>
      <c r="R21" s="138">
        <v>107.83</v>
      </c>
      <c r="S21" s="140">
        <v>13272830145</v>
      </c>
      <c r="T21" s="134" t="s">
        <v>54</v>
      </c>
      <c r="U21" s="134" t="s">
        <v>98</v>
      </c>
    </row>
    <row r="22" spans="1:21" ht="15" customHeight="1" x14ac:dyDescent="0.55000000000000004">
      <c r="A22" s="134" t="s">
        <v>178</v>
      </c>
      <c r="B22" s="135" t="s">
        <v>179</v>
      </c>
      <c r="C22" s="136" t="s">
        <v>52</v>
      </c>
      <c r="D22" s="134" t="s">
        <v>45</v>
      </c>
      <c r="E22" s="134" t="s">
        <v>46</v>
      </c>
      <c r="F22" s="134" t="s">
        <v>47</v>
      </c>
      <c r="G22" s="137">
        <v>42719</v>
      </c>
      <c r="H22" s="138">
        <v>0</v>
      </c>
      <c r="I22" s="138">
        <v>93.97</v>
      </c>
      <c r="J22" s="134" t="s">
        <v>67</v>
      </c>
      <c r="K22" s="134" t="s">
        <v>67</v>
      </c>
      <c r="L22" s="139">
        <v>0</v>
      </c>
      <c r="M22" s="134">
        <v>2</v>
      </c>
      <c r="N22" s="134">
        <v>1.46</v>
      </c>
      <c r="O22" s="138">
        <v>-6.46</v>
      </c>
      <c r="P22" s="139">
        <v>-0.58879999999999999</v>
      </c>
      <c r="Q22" s="134">
        <v>0</v>
      </c>
      <c r="R22" s="138">
        <v>0</v>
      </c>
      <c r="S22" s="140">
        <v>21005091162</v>
      </c>
      <c r="T22" s="134" t="s">
        <v>54</v>
      </c>
      <c r="U22" s="134" t="s">
        <v>80</v>
      </c>
    </row>
    <row r="23" spans="1:21" ht="15" customHeight="1" x14ac:dyDescent="0.55000000000000004">
      <c r="A23" s="134" t="s">
        <v>180</v>
      </c>
      <c r="B23" s="135" t="s">
        <v>181</v>
      </c>
      <c r="C23" s="136" t="s">
        <v>64</v>
      </c>
      <c r="D23" s="134" t="s">
        <v>45</v>
      </c>
      <c r="E23" s="134" t="s">
        <v>75</v>
      </c>
      <c r="F23" s="134" t="s">
        <v>76</v>
      </c>
      <c r="G23" s="137">
        <v>42777</v>
      </c>
      <c r="H23" s="138">
        <v>75.23</v>
      </c>
      <c r="I23" s="138">
        <v>54.43</v>
      </c>
      <c r="J23" s="139">
        <v>0.72350000000000003</v>
      </c>
      <c r="K23" s="134">
        <v>27.91</v>
      </c>
      <c r="L23" s="139">
        <v>3.1199999999999999E-2</v>
      </c>
      <c r="M23" s="134">
        <v>0.4</v>
      </c>
      <c r="N23" s="134">
        <v>0.7</v>
      </c>
      <c r="O23" s="138">
        <v>-63.16</v>
      </c>
      <c r="P23" s="139">
        <v>9.7100000000000006E-2</v>
      </c>
      <c r="Q23" s="134">
        <v>3</v>
      </c>
      <c r="R23" s="138">
        <v>42.28</v>
      </c>
      <c r="S23" s="140">
        <v>13084530102</v>
      </c>
      <c r="T23" s="134" t="s">
        <v>54</v>
      </c>
      <c r="U23" s="134" t="s">
        <v>71</v>
      </c>
    </row>
    <row r="24" spans="1:21" ht="15" customHeight="1" x14ac:dyDescent="0.55000000000000004">
      <c r="A24" s="134" t="s">
        <v>182</v>
      </c>
      <c r="B24" s="135" t="s">
        <v>183</v>
      </c>
      <c r="C24" s="136" t="s">
        <v>83</v>
      </c>
      <c r="D24" s="134" t="s">
        <v>65</v>
      </c>
      <c r="E24" s="134" t="s">
        <v>46</v>
      </c>
      <c r="F24" s="134" t="s">
        <v>66</v>
      </c>
      <c r="G24" s="137">
        <v>42739</v>
      </c>
      <c r="H24" s="138">
        <v>8.84</v>
      </c>
      <c r="I24" s="138">
        <v>11.05</v>
      </c>
      <c r="J24" s="139">
        <v>1.25</v>
      </c>
      <c r="K24" s="134">
        <v>11.88</v>
      </c>
      <c r="L24" s="139">
        <v>4.5199999999999997E-2</v>
      </c>
      <c r="M24" s="134">
        <v>0.9</v>
      </c>
      <c r="N24" s="134">
        <v>1.66</v>
      </c>
      <c r="O24" s="138">
        <v>1.55</v>
      </c>
      <c r="P24" s="139">
        <v>1.6899999999999998E-2</v>
      </c>
      <c r="Q24" s="134">
        <v>0</v>
      </c>
      <c r="R24" s="138">
        <v>13.41</v>
      </c>
      <c r="S24" s="140">
        <v>1924170015</v>
      </c>
      <c r="T24" s="134" t="s">
        <v>72</v>
      </c>
      <c r="U24" s="134" t="s">
        <v>184</v>
      </c>
    </row>
    <row r="25" spans="1:21" ht="15" customHeight="1" x14ac:dyDescent="0.55000000000000004">
      <c r="A25" s="134" t="s">
        <v>185</v>
      </c>
      <c r="B25" s="135" t="s">
        <v>186</v>
      </c>
      <c r="C25" s="136" t="s">
        <v>44</v>
      </c>
      <c r="D25" s="134" t="s">
        <v>45</v>
      </c>
      <c r="E25" s="134" t="s">
        <v>46</v>
      </c>
      <c r="F25" s="134" t="s">
        <v>47</v>
      </c>
      <c r="G25" s="137">
        <v>42801</v>
      </c>
      <c r="H25" s="138">
        <v>24.64</v>
      </c>
      <c r="I25" s="138">
        <v>68.150000000000006</v>
      </c>
      <c r="J25" s="139">
        <v>2.7658</v>
      </c>
      <c r="K25" s="134">
        <v>22.64</v>
      </c>
      <c r="L25" s="139">
        <v>3.3300000000000003E-2</v>
      </c>
      <c r="M25" s="134">
        <v>0.3</v>
      </c>
      <c r="N25" s="134">
        <v>0.64</v>
      </c>
      <c r="O25" s="138">
        <v>-81.430000000000007</v>
      </c>
      <c r="P25" s="139">
        <v>7.0699999999999999E-2</v>
      </c>
      <c r="Q25" s="134">
        <v>8</v>
      </c>
      <c r="R25" s="138">
        <v>53.54</v>
      </c>
      <c r="S25" s="140">
        <v>33168027217</v>
      </c>
      <c r="T25" s="134" t="s">
        <v>54</v>
      </c>
      <c r="U25" s="134" t="s">
        <v>71</v>
      </c>
    </row>
    <row r="26" spans="1:21" ht="15" customHeight="1" x14ac:dyDescent="0.55000000000000004">
      <c r="A26" s="134" t="s">
        <v>187</v>
      </c>
      <c r="B26" s="135" t="s">
        <v>188</v>
      </c>
      <c r="C26" s="136" t="s">
        <v>127</v>
      </c>
      <c r="D26" s="134" t="s">
        <v>45</v>
      </c>
      <c r="E26" s="134" t="s">
        <v>75</v>
      </c>
      <c r="F26" s="134" t="s">
        <v>76</v>
      </c>
      <c r="G26" s="137">
        <v>42559</v>
      </c>
      <c r="H26" s="138">
        <v>22.54</v>
      </c>
      <c r="I26" s="138">
        <v>11.33</v>
      </c>
      <c r="J26" s="139">
        <v>0.50270000000000004</v>
      </c>
      <c r="K26" s="134">
        <v>19.2</v>
      </c>
      <c r="L26" s="139">
        <v>3.6200000000000003E-2</v>
      </c>
      <c r="M26" s="134">
        <v>1.1000000000000001</v>
      </c>
      <c r="N26" s="134">
        <v>1.06</v>
      </c>
      <c r="O26" s="138">
        <v>-40.35</v>
      </c>
      <c r="P26" s="139">
        <v>5.3499999999999999E-2</v>
      </c>
      <c r="Q26" s="134">
        <v>5</v>
      </c>
      <c r="R26" s="138">
        <v>10.19</v>
      </c>
      <c r="S26" s="140">
        <v>7426949120</v>
      </c>
      <c r="T26" s="134" t="s">
        <v>49</v>
      </c>
      <c r="U26" s="134" t="s">
        <v>71</v>
      </c>
    </row>
    <row r="27" spans="1:21" ht="15" customHeight="1" x14ac:dyDescent="0.55000000000000004">
      <c r="A27" s="134" t="s">
        <v>189</v>
      </c>
      <c r="B27" s="135" t="s">
        <v>190</v>
      </c>
      <c r="C27" s="136" t="s">
        <v>94</v>
      </c>
      <c r="D27" s="134" t="s">
        <v>57</v>
      </c>
      <c r="E27" s="134" t="s">
        <v>52</v>
      </c>
      <c r="F27" s="134" t="s">
        <v>191</v>
      </c>
      <c r="G27" s="137">
        <v>42582</v>
      </c>
      <c r="H27" s="138">
        <v>155.78</v>
      </c>
      <c r="I27" s="138">
        <v>139.06</v>
      </c>
      <c r="J27" s="139">
        <v>0.89270000000000005</v>
      </c>
      <c r="K27" s="134">
        <v>21.04</v>
      </c>
      <c r="L27" s="139">
        <v>7.1999999999999998E-3</v>
      </c>
      <c r="M27" s="134">
        <v>0.6</v>
      </c>
      <c r="N27" s="134">
        <v>0.86</v>
      </c>
      <c r="O27" s="138">
        <v>-68.58</v>
      </c>
      <c r="P27" s="139">
        <v>6.2700000000000006E-2</v>
      </c>
      <c r="Q27" s="134">
        <v>6</v>
      </c>
      <c r="R27" s="138">
        <v>92.33</v>
      </c>
      <c r="S27" s="140">
        <v>46012675807</v>
      </c>
      <c r="T27" s="134" t="s">
        <v>54</v>
      </c>
      <c r="U27" s="134" t="s">
        <v>192</v>
      </c>
    </row>
    <row r="28" spans="1:21" ht="15" customHeight="1" x14ac:dyDescent="0.55000000000000004">
      <c r="A28" s="134" t="s">
        <v>193</v>
      </c>
      <c r="B28" s="135" t="s">
        <v>194</v>
      </c>
      <c r="C28" s="136" t="s">
        <v>127</v>
      </c>
      <c r="D28" s="134" t="s">
        <v>57</v>
      </c>
      <c r="E28" s="134" t="s">
        <v>46</v>
      </c>
      <c r="F28" s="134" t="s">
        <v>128</v>
      </c>
      <c r="G28" s="137">
        <v>42761</v>
      </c>
      <c r="H28" s="138">
        <v>53.09</v>
      </c>
      <c r="I28" s="138">
        <v>96.21</v>
      </c>
      <c r="J28" s="139">
        <v>1.8122</v>
      </c>
      <c r="K28" s="134">
        <v>20.96</v>
      </c>
      <c r="L28" s="139">
        <v>1.1599999999999999E-2</v>
      </c>
      <c r="M28" s="134">
        <v>0.8</v>
      </c>
      <c r="N28" s="134" t="s">
        <v>67</v>
      </c>
      <c r="O28" s="134" t="s">
        <v>67</v>
      </c>
      <c r="P28" s="139">
        <v>6.2300000000000001E-2</v>
      </c>
      <c r="Q28" s="134">
        <v>11</v>
      </c>
      <c r="R28" s="138">
        <v>77.930000000000007</v>
      </c>
      <c r="S28" s="140">
        <v>8364176268</v>
      </c>
      <c r="T28" s="134" t="s">
        <v>49</v>
      </c>
      <c r="U28" s="134" t="s">
        <v>192</v>
      </c>
    </row>
    <row r="29" spans="1:21" ht="15" customHeight="1" x14ac:dyDescent="0.55000000000000004">
      <c r="A29" s="134" t="s">
        <v>195</v>
      </c>
      <c r="B29" s="135" t="s">
        <v>196</v>
      </c>
      <c r="C29" s="136" t="s">
        <v>197</v>
      </c>
      <c r="D29" s="134" t="s">
        <v>57</v>
      </c>
      <c r="E29" s="134" t="s">
        <v>75</v>
      </c>
      <c r="F29" s="134" t="s">
        <v>132</v>
      </c>
      <c r="G29" s="137">
        <v>42723</v>
      </c>
      <c r="H29" s="138">
        <v>112.32</v>
      </c>
      <c r="I29" s="138">
        <v>73.62</v>
      </c>
      <c r="J29" s="139">
        <v>0.65539999999999998</v>
      </c>
      <c r="K29" s="134">
        <v>11.84</v>
      </c>
      <c r="L29" s="139">
        <v>2.23E-2</v>
      </c>
      <c r="M29" s="134">
        <v>1.1000000000000001</v>
      </c>
      <c r="N29" s="134" t="s">
        <v>67</v>
      </c>
      <c r="O29" s="134" t="s">
        <v>67</v>
      </c>
      <c r="P29" s="139">
        <v>1.67E-2</v>
      </c>
      <c r="Q29" s="134">
        <v>20</v>
      </c>
      <c r="R29" s="138">
        <v>87.98</v>
      </c>
      <c r="S29" s="140">
        <v>29219812072</v>
      </c>
      <c r="T29" s="134" t="s">
        <v>54</v>
      </c>
      <c r="U29" s="134" t="s">
        <v>192</v>
      </c>
    </row>
    <row r="30" spans="1:21" ht="15" customHeight="1" x14ac:dyDescent="0.55000000000000004">
      <c r="A30" s="134" t="s">
        <v>198</v>
      </c>
      <c r="B30" s="135" t="s">
        <v>199</v>
      </c>
      <c r="C30" s="136" t="s">
        <v>57</v>
      </c>
      <c r="D30" s="134" t="s">
        <v>45</v>
      </c>
      <c r="E30" s="134" t="s">
        <v>46</v>
      </c>
      <c r="F30" s="134" t="s">
        <v>47</v>
      </c>
      <c r="G30" s="137">
        <v>42773</v>
      </c>
      <c r="H30" s="138">
        <v>9.86</v>
      </c>
      <c r="I30" s="138">
        <v>62.88</v>
      </c>
      <c r="J30" s="139">
        <v>6.3773</v>
      </c>
      <c r="K30" s="134">
        <v>18.170000000000002</v>
      </c>
      <c r="L30" s="139">
        <v>8.0999999999999996E-3</v>
      </c>
      <c r="M30" s="134">
        <v>1</v>
      </c>
      <c r="N30" s="134">
        <v>1.59</v>
      </c>
      <c r="O30" s="138">
        <v>-15</v>
      </c>
      <c r="P30" s="139">
        <v>4.8399999999999999E-2</v>
      </c>
      <c r="Q30" s="134">
        <v>4</v>
      </c>
      <c r="R30" s="138">
        <v>38.89</v>
      </c>
      <c r="S30" s="140">
        <v>5012627242</v>
      </c>
      <c r="T30" s="134" t="s">
        <v>49</v>
      </c>
      <c r="U30" s="134" t="s">
        <v>91</v>
      </c>
    </row>
    <row r="31" spans="1:21" ht="15" customHeight="1" x14ac:dyDescent="0.55000000000000004">
      <c r="A31" s="134" t="s">
        <v>200</v>
      </c>
      <c r="B31" s="135" t="s">
        <v>201</v>
      </c>
      <c r="C31" s="136" t="s">
        <v>94</v>
      </c>
      <c r="D31" s="134" t="s">
        <v>45</v>
      </c>
      <c r="E31" s="134" t="s">
        <v>75</v>
      </c>
      <c r="F31" s="134" t="s">
        <v>76</v>
      </c>
      <c r="G31" s="137">
        <v>42743</v>
      </c>
      <c r="H31" s="138">
        <v>549.78</v>
      </c>
      <c r="I31" s="138">
        <v>220.33</v>
      </c>
      <c r="J31" s="139">
        <v>0.40079999999999999</v>
      </c>
      <c r="K31" s="134">
        <v>15.43</v>
      </c>
      <c r="L31" s="139">
        <v>0</v>
      </c>
      <c r="M31" s="134">
        <v>1.2</v>
      </c>
      <c r="N31" s="134">
        <v>3.95</v>
      </c>
      <c r="O31" s="138">
        <v>-56.42</v>
      </c>
      <c r="P31" s="139">
        <v>3.4599999999999999E-2</v>
      </c>
      <c r="Q31" s="134">
        <v>0</v>
      </c>
      <c r="R31" s="138">
        <v>453.13</v>
      </c>
      <c r="S31" s="140">
        <v>75418940900</v>
      </c>
      <c r="T31" s="134" t="s">
        <v>54</v>
      </c>
      <c r="U31" s="134" t="s">
        <v>126</v>
      </c>
    </row>
    <row r="32" spans="1:21" ht="15" customHeight="1" x14ac:dyDescent="0.55000000000000004">
      <c r="A32" s="134" t="s">
        <v>202</v>
      </c>
      <c r="B32" s="135" t="s">
        <v>203</v>
      </c>
      <c r="C32" s="136" t="s">
        <v>100</v>
      </c>
      <c r="D32" s="134" t="s">
        <v>65</v>
      </c>
      <c r="E32" s="134" t="s">
        <v>75</v>
      </c>
      <c r="F32" s="134" t="s">
        <v>84</v>
      </c>
      <c r="G32" s="137">
        <v>42717</v>
      </c>
      <c r="H32" s="138">
        <v>173.48</v>
      </c>
      <c r="I32" s="138">
        <v>49.75</v>
      </c>
      <c r="J32" s="139">
        <v>0.2868</v>
      </c>
      <c r="K32" s="134">
        <v>11.03</v>
      </c>
      <c r="L32" s="139">
        <v>1.7299999999999999E-2</v>
      </c>
      <c r="M32" s="134">
        <v>0.7</v>
      </c>
      <c r="N32" s="134" t="s">
        <v>67</v>
      </c>
      <c r="O32" s="134" t="s">
        <v>67</v>
      </c>
      <c r="P32" s="139">
        <v>1.2699999999999999E-2</v>
      </c>
      <c r="Q32" s="134">
        <v>5</v>
      </c>
      <c r="R32" s="138">
        <v>82.44</v>
      </c>
      <c r="S32" s="140">
        <v>2963822420</v>
      </c>
      <c r="T32" s="134" t="s">
        <v>49</v>
      </c>
      <c r="U32" s="134" t="s">
        <v>192</v>
      </c>
    </row>
    <row r="33" spans="1:21" ht="15" customHeight="1" x14ac:dyDescent="0.55000000000000004">
      <c r="A33" s="134" t="s">
        <v>204</v>
      </c>
      <c r="B33" s="135" t="s">
        <v>205</v>
      </c>
      <c r="C33" s="136" t="s">
        <v>94</v>
      </c>
      <c r="D33" s="134" t="s">
        <v>45</v>
      </c>
      <c r="E33" s="134" t="s">
        <v>75</v>
      </c>
      <c r="F33" s="134" t="s">
        <v>76</v>
      </c>
      <c r="G33" s="137">
        <v>42810</v>
      </c>
      <c r="H33" s="138">
        <v>99.74</v>
      </c>
      <c r="I33" s="138">
        <v>61.56</v>
      </c>
      <c r="J33" s="139">
        <v>0.61719999999999997</v>
      </c>
      <c r="K33" s="134">
        <v>23.77</v>
      </c>
      <c r="L33" s="139">
        <v>2.0799999999999999E-2</v>
      </c>
      <c r="M33" s="134">
        <v>1.3</v>
      </c>
      <c r="N33" s="134" t="s">
        <v>67</v>
      </c>
      <c r="O33" s="134" t="s">
        <v>67</v>
      </c>
      <c r="P33" s="139">
        <v>7.6300000000000007E-2</v>
      </c>
      <c r="Q33" s="134">
        <v>5</v>
      </c>
      <c r="R33" s="138">
        <v>84.09</v>
      </c>
      <c r="S33" s="140">
        <v>57230218198</v>
      </c>
      <c r="T33" s="134" t="s">
        <v>54</v>
      </c>
      <c r="U33" s="134" t="s">
        <v>192</v>
      </c>
    </row>
    <row r="34" spans="1:21" ht="15" customHeight="1" x14ac:dyDescent="0.55000000000000004">
      <c r="A34" s="134" t="s">
        <v>206</v>
      </c>
      <c r="B34" s="135" t="s">
        <v>207</v>
      </c>
      <c r="C34" s="136" t="s">
        <v>127</v>
      </c>
      <c r="D34" s="134" t="s">
        <v>45</v>
      </c>
      <c r="E34" s="134" t="s">
        <v>75</v>
      </c>
      <c r="F34" s="134" t="s">
        <v>76</v>
      </c>
      <c r="G34" s="137">
        <v>42554</v>
      </c>
      <c r="H34" s="138">
        <v>69.48</v>
      </c>
      <c r="I34" s="138">
        <v>42.87</v>
      </c>
      <c r="J34" s="139">
        <v>0.61699999999999999</v>
      </c>
      <c r="K34" s="134">
        <v>23.82</v>
      </c>
      <c r="L34" s="139">
        <v>2.87E-2</v>
      </c>
      <c r="M34" s="134">
        <v>0.4</v>
      </c>
      <c r="N34" s="134">
        <v>0.38</v>
      </c>
      <c r="O34" s="138">
        <v>-28.08</v>
      </c>
      <c r="P34" s="139">
        <v>7.6600000000000001E-2</v>
      </c>
      <c r="Q34" s="134">
        <v>6</v>
      </c>
      <c r="R34" s="138">
        <v>21.75</v>
      </c>
      <c r="S34" s="140">
        <v>6664337936</v>
      </c>
      <c r="T34" s="134" t="s">
        <v>49</v>
      </c>
      <c r="U34" s="134" t="s">
        <v>48</v>
      </c>
    </row>
    <row r="35" spans="1:21" ht="15" customHeight="1" x14ac:dyDescent="0.55000000000000004">
      <c r="A35" s="134" t="s">
        <v>208</v>
      </c>
      <c r="B35" s="135" t="s">
        <v>209</v>
      </c>
      <c r="C35" s="136" t="s">
        <v>151</v>
      </c>
      <c r="D35" s="134" t="s">
        <v>57</v>
      </c>
      <c r="E35" s="134" t="s">
        <v>46</v>
      </c>
      <c r="F35" s="134" t="s">
        <v>128</v>
      </c>
      <c r="G35" s="137">
        <v>42811</v>
      </c>
      <c r="H35" s="138">
        <v>81.81</v>
      </c>
      <c r="I35" s="138">
        <v>100.16</v>
      </c>
      <c r="J35" s="139">
        <v>1.2242999999999999</v>
      </c>
      <c r="K35" s="134">
        <v>16.309999999999999</v>
      </c>
      <c r="L35" s="139">
        <v>2.0299999999999999E-2</v>
      </c>
      <c r="M35" s="134">
        <v>1</v>
      </c>
      <c r="N35" s="134" t="s">
        <v>67</v>
      </c>
      <c r="O35" s="134" t="s">
        <v>67</v>
      </c>
      <c r="P35" s="139">
        <v>3.9100000000000003E-2</v>
      </c>
      <c r="Q35" s="134">
        <v>14</v>
      </c>
      <c r="R35" s="138">
        <v>98.92</v>
      </c>
      <c r="S35" s="140">
        <v>5530557058</v>
      </c>
      <c r="T35" s="134" t="s">
        <v>49</v>
      </c>
      <c r="U35" s="134" t="s">
        <v>192</v>
      </c>
    </row>
    <row r="36" spans="1:21" ht="15" customHeight="1" x14ac:dyDescent="0.55000000000000004">
      <c r="A36" s="134" t="s">
        <v>210</v>
      </c>
      <c r="B36" s="135" t="s">
        <v>211</v>
      </c>
      <c r="C36" s="136" t="s">
        <v>57</v>
      </c>
      <c r="D36" s="134" t="s">
        <v>45</v>
      </c>
      <c r="E36" s="134" t="s">
        <v>46</v>
      </c>
      <c r="F36" s="134" t="s">
        <v>47</v>
      </c>
      <c r="G36" s="137">
        <v>42718</v>
      </c>
      <c r="H36" s="138">
        <v>49.07</v>
      </c>
      <c r="I36" s="138">
        <v>54.96</v>
      </c>
      <c r="J36" s="139">
        <v>1.1200000000000001</v>
      </c>
      <c r="K36" s="134">
        <v>25.92</v>
      </c>
      <c r="L36" s="139">
        <v>2.75E-2</v>
      </c>
      <c r="M36" s="134">
        <v>1.2</v>
      </c>
      <c r="N36" s="134">
        <v>0.96</v>
      </c>
      <c r="O36" s="138">
        <v>-18.489999999999998</v>
      </c>
      <c r="P36" s="139">
        <v>8.7099999999999997E-2</v>
      </c>
      <c r="Q36" s="134">
        <v>6</v>
      </c>
      <c r="R36" s="138">
        <v>33.450000000000003</v>
      </c>
      <c r="S36" s="140">
        <v>9887540823</v>
      </c>
      <c r="T36" s="134" t="s">
        <v>49</v>
      </c>
      <c r="U36" s="134" t="s">
        <v>192</v>
      </c>
    </row>
    <row r="37" spans="1:21" ht="15" customHeight="1" x14ac:dyDescent="0.55000000000000004">
      <c r="A37" s="134" t="s">
        <v>212</v>
      </c>
      <c r="B37" s="135" t="s">
        <v>213</v>
      </c>
      <c r="C37" s="136" t="s">
        <v>94</v>
      </c>
      <c r="D37" s="134" t="s">
        <v>65</v>
      </c>
      <c r="E37" s="134" t="s">
        <v>52</v>
      </c>
      <c r="F37" s="134" t="s">
        <v>152</v>
      </c>
      <c r="G37" s="137">
        <v>42743</v>
      </c>
      <c r="H37" s="138">
        <v>56.54</v>
      </c>
      <c r="I37" s="138">
        <v>47.5</v>
      </c>
      <c r="J37" s="139">
        <v>0.84009999999999996</v>
      </c>
      <c r="K37" s="134">
        <v>26.84</v>
      </c>
      <c r="L37" s="139">
        <v>0</v>
      </c>
      <c r="M37" s="134">
        <v>0.8</v>
      </c>
      <c r="N37" s="134">
        <v>3.21</v>
      </c>
      <c r="O37" s="138">
        <v>1.1499999999999999</v>
      </c>
      <c r="P37" s="139">
        <v>9.1700000000000004E-2</v>
      </c>
      <c r="Q37" s="134">
        <v>0</v>
      </c>
      <c r="R37" s="138">
        <v>28.08</v>
      </c>
      <c r="S37" s="140">
        <v>8099428728</v>
      </c>
      <c r="T37" s="134" t="s">
        <v>49</v>
      </c>
      <c r="U37" s="134" t="s">
        <v>161</v>
      </c>
    </row>
    <row r="38" spans="1:21" ht="15" customHeight="1" x14ac:dyDescent="0.55000000000000004">
      <c r="A38" s="134" t="s">
        <v>214</v>
      </c>
      <c r="B38" s="135" t="s">
        <v>215</v>
      </c>
      <c r="C38" s="136" t="s">
        <v>57</v>
      </c>
      <c r="D38" s="134" t="s">
        <v>45</v>
      </c>
      <c r="E38" s="134" t="s">
        <v>52</v>
      </c>
      <c r="F38" s="134" t="s">
        <v>106</v>
      </c>
      <c r="G38" s="137">
        <v>42720</v>
      </c>
      <c r="H38" s="138">
        <v>39.42</v>
      </c>
      <c r="I38" s="138">
        <v>33.14</v>
      </c>
      <c r="J38" s="139">
        <v>0.8407</v>
      </c>
      <c r="K38" s="134">
        <v>32.49</v>
      </c>
      <c r="L38" s="139">
        <v>0</v>
      </c>
      <c r="M38" s="134">
        <v>1.1000000000000001</v>
      </c>
      <c r="N38" s="134">
        <v>4.1399999999999997</v>
      </c>
      <c r="O38" s="138">
        <v>-4.01</v>
      </c>
      <c r="P38" s="139">
        <v>0.12</v>
      </c>
      <c r="Q38" s="134">
        <v>0</v>
      </c>
      <c r="R38" s="138">
        <v>16.05</v>
      </c>
      <c r="S38" s="140">
        <v>4137711161</v>
      </c>
      <c r="T38" s="134" t="s">
        <v>49</v>
      </c>
      <c r="U38" s="134" t="s">
        <v>126</v>
      </c>
    </row>
    <row r="39" spans="1:21" ht="15" customHeight="1" x14ac:dyDescent="0.55000000000000004">
      <c r="A39" s="134" t="s">
        <v>216</v>
      </c>
      <c r="B39" s="135" t="s">
        <v>217</v>
      </c>
      <c r="C39" s="136" t="s">
        <v>151</v>
      </c>
      <c r="D39" s="134" t="s">
        <v>65</v>
      </c>
      <c r="E39" s="134" t="s">
        <v>46</v>
      </c>
      <c r="F39" s="134" t="s">
        <v>66</v>
      </c>
      <c r="G39" s="137">
        <v>42812</v>
      </c>
      <c r="H39" s="138">
        <v>35.119999999999997</v>
      </c>
      <c r="I39" s="138">
        <v>110.54</v>
      </c>
      <c r="J39" s="139">
        <v>3.1475</v>
      </c>
      <c r="K39" s="134">
        <v>27.43</v>
      </c>
      <c r="L39" s="139">
        <v>1.0999999999999999E-2</v>
      </c>
      <c r="M39" s="134">
        <v>1.5</v>
      </c>
      <c r="N39" s="134">
        <v>2.9</v>
      </c>
      <c r="O39" s="138">
        <v>-9.36</v>
      </c>
      <c r="P39" s="139">
        <v>9.4600000000000004E-2</v>
      </c>
      <c r="Q39" s="134">
        <v>20</v>
      </c>
      <c r="R39" s="138">
        <v>55.71</v>
      </c>
      <c r="S39" s="140">
        <v>12277516624</v>
      </c>
      <c r="T39" s="134" t="s">
        <v>54</v>
      </c>
      <c r="U39" s="134" t="s">
        <v>218</v>
      </c>
    </row>
    <row r="40" spans="1:21" ht="15" customHeight="1" x14ac:dyDescent="0.55000000000000004">
      <c r="A40" s="134" t="s">
        <v>219</v>
      </c>
      <c r="B40" s="135" t="s">
        <v>220</v>
      </c>
      <c r="C40" s="136" t="s">
        <v>52</v>
      </c>
      <c r="D40" s="134" t="s">
        <v>45</v>
      </c>
      <c r="E40" s="134" t="s">
        <v>46</v>
      </c>
      <c r="F40" s="134" t="s">
        <v>47</v>
      </c>
      <c r="G40" s="137">
        <v>42723</v>
      </c>
      <c r="H40" s="138">
        <v>6.16</v>
      </c>
      <c r="I40" s="138">
        <v>40.74</v>
      </c>
      <c r="J40" s="139">
        <v>6.6135999999999999</v>
      </c>
      <c r="K40" s="134">
        <v>65.709999999999994</v>
      </c>
      <c r="L40" s="139">
        <v>5.8999999999999999E-3</v>
      </c>
      <c r="M40" s="134">
        <v>1.5</v>
      </c>
      <c r="N40" s="134">
        <v>0.8</v>
      </c>
      <c r="O40" s="138">
        <v>-17.72</v>
      </c>
      <c r="P40" s="139">
        <v>0.28599999999999998</v>
      </c>
      <c r="Q40" s="134">
        <v>4</v>
      </c>
      <c r="R40" s="138">
        <v>12.7</v>
      </c>
      <c r="S40" s="140">
        <v>2007560585</v>
      </c>
      <c r="T40" s="134" t="s">
        <v>49</v>
      </c>
      <c r="U40" s="134" t="s">
        <v>95</v>
      </c>
    </row>
    <row r="41" spans="1:21" ht="15" customHeight="1" x14ac:dyDescent="0.55000000000000004">
      <c r="A41" s="134" t="s">
        <v>221</v>
      </c>
      <c r="B41" s="135" t="s">
        <v>222</v>
      </c>
      <c r="C41" s="136" t="s">
        <v>64</v>
      </c>
      <c r="D41" s="134" t="s">
        <v>65</v>
      </c>
      <c r="E41" s="134" t="s">
        <v>46</v>
      </c>
      <c r="F41" s="134" t="s">
        <v>66</v>
      </c>
      <c r="G41" s="137">
        <v>42614</v>
      </c>
      <c r="H41" s="138">
        <v>65.48</v>
      </c>
      <c r="I41" s="138">
        <v>136.08000000000001</v>
      </c>
      <c r="J41" s="139">
        <v>2.0781999999999998</v>
      </c>
      <c r="K41" s="134">
        <v>80.05</v>
      </c>
      <c r="L41" s="139">
        <v>0</v>
      </c>
      <c r="M41" s="134">
        <v>1.4</v>
      </c>
      <c r="N41" s="134">
        <v>2.76</v>
      </c>
      <c r="O41" s="138">
        <v>5.95</v>
      </c>
      <c r="P41" s="139">
        <v>0.35770000000000002</v>
      </c>
      <c r="Q41" s="134">
        <v>0</v>
      </c>
      <c r="R41" s="138">
        <v>23.58</v>
      </c>
      <c r="S41" s="140">
        <v>10943334386</v>
      </c>
      <c r="T41" s="134" t="s">
        <v>54</v>
      </c>
      <c r="U41" s="134" t="s">
        <v>120</v>
      </c>
    </row>
    <row r="42" spans="1:21" ht="15" customHeight="1" x14ac:dyDescent="0.55000000000000004">
      <c r="A42" s="134" t="s">
        <v>223</v>
      </c>
      <c r="B42" s="135" t="s">
        <v>224</v>
      </c>
      <c r="C42" s="136" t="s">
        <v>94</v>
      </c>
      <c r="D42" s="134" t="s">
        <v>65</v>
      </c>
      <c r="E42" s="134" t="s">
        <v>75</v>
      </c>
      <c r="F42" s="134" t="s">
        <v>84</v>
      </c>
      <c r="G42" s="137">
        <v>42726</v>
      </c>
      <c r="H42" s="138">
        <v>212.93</v>
      </c>
      <c r="I42" s="138">
        <v>82.19</v>
      </c>
      <c r="J42" s="139">
        <v>0.38600000000000001</v>
      </c>
      <c r="K42" s="134">
        <v>14.86</v>
      </c>
      <c r="L42" s="139">
        <v>1.2500000000000001E-2</v>
      </c>
      <c r="M42" s="134">
        <v>0.9</v>
      </c>
      <c r="N42" s="134">
        <v>1.7</v>
      </c>
      <c r="O42" s="138">
        <v>-18.05</v>
      </c>
      <c r="P42" s="139">
        <v>3.1800000000000002E-2</v>
      </c>
      <c r="Q42" s="134">
        <v>4</v>
      </c>
      <c r="R42" s="138">
        <v>59.71</v>
      </c>
      <c r="S42" s="140">
        <v>10142248274</v>
      </c>
      <c r="T42" s="134" t="s">
        <v>54</v>
      </c>
      <c r="U42" s="134" t="s">
        <v>142</v>
      </c>
    </row>
    <row r="43" spans="1:21" ht="15" customHeight="1" x14ac:dyDescent="0.55000000000000004">
      <c r="A43" s="134" t="s">
        <v>225</v>
      </c>
      <c r="B43" s="135" t="s">
        <v>226</v>
      </c>
      <c r="C43" s="136" t="s">
        <v>151</v>
      </c>
      <c r="D43" s="134" t="s">
        <v>65</v>
      </c>
      <c r="E43" s="134" t="s">
        <v>75</v>
      </c>
      <c r="F43" s="134" t="s">
        <v>84</v>
      </c>
      <c r="G43" s="137">
        <v>42695</v>
      </c>
      <c r="H43" s="138">
        <v>186.24</v>
      </c>
      <c r="I43" s="138">
        <v>84.36</v>
      </c>
      <c r="J43" s="139">
        <v>0.45300000000000001</v>
      </c>
      <c r="K43" s="134">
        <v>17.43</v>
      </c>
      <c r="L43" s="139">
        <v>1.5299999999999999E-2</v>
      </c>
      <c r="M43" s="134">
        <v>1</v>
      </c>
      <c r="N43" s="134" t="s">
        <v>67</v>
      </c>
      <c r="O43" s="134" t="s">
        <v>67</v>
      </c>
      <c r="P43" s="139">
        <v>4.4600000000000001E-2</v>
      </c>
      <c r="Q43" s="134">
        <v>6</v>
      </c>
      <c r="R43" s="138">
        <v>67.209999999999994</v>
      </c>
      <c r="S43" s="140">
        <v>30677988747</v>
      </c>
      <c r="T43" s="134" t="s">
        <v>54</v>
      </c>
      <c r="U43" s="134" t="s">
        <v>192</v>
      </c>
    </row>
    <row r="44" spans="1:21" ht="15" customHeight="1" x14ac:dyDescent="0.55000000000000004">
      <c r="A44" s="134" t="s">
        <v>227</v>
      </c>
      <c r="B44" s="135" t="s">
        <v>228</v>
      </c>
      <c r="C44" s="136" t="s">
        <v>64</v>
      </c>
      <c r="D44" s="134" t="s">
        <v>65</v>
      </c>
      <c r="E44" s="134" t="s">
        <v>46</v>
      </c>
      <c r="F44" s="134" t="s">
        <v>66</v>
      </c>
      <c r="G44" s="137">
        <v>42744</v>
      </c>
      <c r="H44" s="138">
        <v>32.24</v>
      </c>
      <c r="I44" s="138">
        <v>77.010000000000005</v>
      </c>
      <c r="J44" s="139">
        <v>2.3885999999999998</v>
      </c>
      <c r="K44" s="134">
        <v>42.78</v>
      </c>
      <c r="L44" s="139">
        <v>6.0000000000000001E-3</v>
      </c>
      <c r="M44" s="134">
        <v>1.1000000000000001</v>
      </c>
      <c r="N44" s="134">
        <v>1.86</v>
      </c>
      <c r="O44" s="138">
        <v>-13.96</v>
      </c>
      <c r="P44" s="139">
        <v>0.1714</v>
      </c>
      <c r="Q44" s="134">
        <v>3</v>
      </c>
      <c r="R44" s="138">
        <v>9.34</v>
      </c>
      <c r="S44" s="140">
        <v>7455846419</v>
      </c>
      <c r="T44" s="134" t="s">
        <v>49</v>
      </c>
      <c r="U44" s="134" t="s">
        <v>229</v>
      </c>
    </row>
    <row r="45" spans="1:21" ht="15" customHeight="1" x14ac:dyDescent="0.55000000000000004">
      <c r="A45" s="134" t="s">
        <v>230</v>
      </c>
      <c r="B45" s="135" t="s">
        <v>231</v>
      </c>
      <c r="C45" s="136" t="s">
        <v>52</v>
      </c>
      <c r="D45" s="134" t="s">
        <v>45</v>
      </c>
      <c r="E45" s="134" t="s">
        <v>46</v>
      </c>
      <c r="F45" s="134" t="s">
        <v>47</v>
      </c>
      <c r="G45" s="137">
        <v>42724</v>
      </c>
      <c r="H45" s="138">
        <v>69.09</v>
      </c>
      <c r="I45" s="138">
        <v>116.15</v>
      </c>
      <c r="J45" s="139">
        <v>1.6811</v>
      </c>
      <c r="K45" s="134">
        <v>60.49</v>
      </c>
      <c r="L45" s="139">
        <v>0</v>
      </c>
      <c r="M45" s="134">
        <v>1.3</v>
      </c>
      <c r="N45" s="134">
        <v>3.11</v>
      </c>
      <c r="O45" s="138">
        <v>-9.7100000000000009</v>
      </c>
      <c r="P45" s="139">
        <v>0.26</v>
      </c>
      <c r="Q45" s="134">
        <v>0</v>
      </c>
      <c r="R45" s="138">
        <v>46.28</v>
      </c>
      <c r="S45" s="140">
        <v>25946362061</v>
      </c>
      <c r="T45" s="134" t="s">
        <v>54</v>
      </c>
      <c r="U45" s="134" t="s">
        <v>126</v>
      </c>
    </row>
    <row r="46" spans="1:21" ht="15" customHeight="1" x14ac:dyDescent="0.55000000000000004">
      <c r="A46" s="134" t="s">
        <v>232</v>
      </c>
      <c r="B46" s="135" t="s">
        <v>233</v>
      </c>
      <c r="C46" s="136" t="s">
        <v>127</v>
      </c>
      <c r="D46" s="134" t="s">
        <v>65</v>
      </c>
      <c r="E46" s="134" t="s">
        <v>46</v>
      </c>
      <c r="F46" s="134" t="s">
        <v>66</v>
      </c>
      <c r="G46" s="137">
        <v>42610</v>
      </c>
      <c r="H46" s="138">
        <v>35.770000000000003</v>
      </c>
      <c r="I46" s="138">
        <v>42.76</v>
      </c>
      <c r="J46" s="139">
        <v>1.1954</v>
      </c>
      <c r="K46" s="134">
        <v>40.340000000000003</v>
      </c>
      <c r="L46" s="139">
        <v>9.4000000000000004E-3</v>
      </c>
      <c r="M46" s="134">
        <v>1.9</v>
      </c>
      <c r="N46" s="134">
        <v>2.5</v>
      </c>
      <c r="O46" s="138">
        <v>0.47</v>
      </c>
      <c r="P46" s="139">
        <v>0.15920000000000001</v>
      </c>
      <c r="Q46" s="134">
        <v>0</v>
      </c>
      <c r="R46" s="138">
        <v>15.25</v>
      </c>
      <c r="S46" s="140">
        <v>46954935545</v>
      </c>
      <c r="T46" s="134" t="s">
        <v>54</v>
      </c>
      <c r="U46" s="134" t="s">
        <v>136</v>
      </c>
    </row>
    <row r="47" spans="1:21" ht="15" customHeight="1" x14ac:dyDescent="0.55000000000000004">
      <c r="A47" s="134" t="s">
        <v>234</v>
      </c>
      <c r="B47" s="135" t="s">
        <v>235</v>
      </c>
      <c r="C47" s="136" t="s">
        <v>64</v>
      </c>
      <c r="D47" s="134" t="s">
        <v>45</v>
      </c>
      <c r="E47" s="134" t="s">
        <v>75</v>
      </c>
      <c r="F47" s="134" t="s">
        <v>76</v>
      </c>
      <c r="G47" s="137">
        <v>42732</v>
      </c>
      <c r="H47" s="138">
        <v>164.06</v>
      </c>
      <c r="I47" s="138">
        <v>51.74</v>
      </c>
      <c r="J47" s="139">
        <v>0.31540000000000001</v>
      </c>
      <c r="K47" s="134">
        <v>12.15</v>
      </c>
      <c r="L47" s="139">
        <v>0</v>
      </c>
      <c r="M47" s="134">
        <v>1</v>
      </c>
      <c r="N47" s="134">
        <v>1.99</v>
      </c>
      <c r="O47" s="138">
        <v>-36.909999999999997</v>
      </c>
      <c r="P47" s="139">
        <v>1.8200000000000001E-2</v>
      </c>
      <c r="Q47" s="134">
        <v>0</v>
      </c>
      <c r="R47" s="138">
        <v>12.76</v>
      </c>
      <c r="S47" s="140">
        <v>3415599913</v>
      </c>
      <c r="T47" s="134" t="s">
        <v>49</v>
      </c>
      <c r="U47" s="134" t="s">
        <v>236</v>
      </c>
    </row>
    <row r="48" spans="1:21" ht="15" customHeight="1" x14ac:dyDescent="0.55000000000000004">
      <c r="A48" s="134" t="s">
        <v>237</v>
      </c>
      <c r="B48" s="135" t="s">
        <v>238</v>
      </c>
      <c r="C48" s="136" t="s">
        <v>52</v>
      </c>
      <c r="D48" s="134" t="s">
        <v>45</v>
      </c>
      <c r="E48" s="134" t="s">
        <v>46</v>
      </c>
      <c r="F48" s="134" t="s">
        <v>47</v>
      </c>
      <c r="G48" s="137">
        <v>42739</v>
      </c>
      <c r="H48" s="138">
        <v>0</v>
      </c>
      <c r="I48" s="138">
        <v>11.2</v>
      </c>
      <c r="J48" s="134" t="s">
        <v>67</v>
      </c>
      <c r="K48" s="134" t="s">
        <v>67</v>
      </c>
      <c r="L48" s="139">
        <v>0</v>
      </c>
      <c r="M48" s="134">
        <v>2.6</v>
      </c>
      <c r="N48" s="134">
        <v>1.92</v>
      </c>
      <c r="O48" s="138">
        <v>-0.5</v>
      </c>
      <c r="P48" s="139">
        <v>-0.12870000000000001</v>
      </c>
      <c r="Q48" s="134">
        <v>0</v>
      </c>
      <c r="R48" s="138">
        <v>0</v>
      </c>
      <c r="S48" s="140">
        <v>11816843226</v>
      </c>
      <c r="T48" s="134" t="s">
        <v>54</v>
      </c>
      <c r="U48" s="134" t="s">
        <v>136</v>
      </c>
    </row>
    <row r="49" spans="1:21" ht="15" customHeight="1" x14ac:dyDescent="0.55000000000000004">
      <c r="A49" s="134" t="s">
        <v>239</v>
      </c>
      <c r="B49" s="135" t="s">
        <v>240</v>
      </c>
      <c r="C49" s="136" t="s">
        <v>57</v>
      </c>
      <c r="D49" s="134" t="s">
        <v>45</v>
      </c>
      <c r="E49" s="134" t="s">
        <v>52</v>
      </c>
      <c r="F49" s="134" t="s">
        <v>106</v>
      </c>
      <c r="G49" s="137">
        <v>42712</v>
      </c>
      <c r="H49" s="138">
        <v>58.58</v>
      </c>
      <c r="I49" s="138">
        <v>59.47</v>
      </c>
      <c r="J49" s="139">
        <v>1.0152000000000001</v>
      </c>
      <c r="K49" s="134">
        <v>25.86</v>
      </c>
      <c r="L49" s="139">
        <v>6.1000000000000004E-3</v>
      </c>
      <c r="M49" s="134">
        <v>1.2</v>
      </c>
      <c r="N49" s="134">
        <v>1.39</v>
      </c>
      <c r="O49" s="138">
        <v>-8.19</v>
      </c>
      <c r="P49" s="139">
        <v>8.6800000000000002E-2</v>
      </c>
      <c r="Q49" s="134">
        <v>7</v>
      </c>
      <c r="R49" s="138">
        <v>27.4</v>
      </c>
      <c r="S49" s="140">
        <v>13705156515</v>
      </c>
      <c r="T49" s="134" t="s">
        <v>54</v>
      </c>
      <c r="U49" s="134" t="s">
        <v>91</v>
      </c>
    </row>
    <row r="50" spans="1:21" ht="15" customHeight="1" x14ac:dyDescent="0.55000000000000004">
      <c r="A50" s="134" t="s">
        <v>241</v>
      </c>
      <c r="B50" s="135" t="s">
        <v>242</v>
      </c>
      <c r="C50" s="136" t="s">
        <v>64</v>
      </c>
      <c r="D50" s="134" t="s">
        <v>45</v>
      </c>
      <c r="E50" s="134" t="s">
        <v>75</v>
      </c>
      <c r="F50" s="134" t="s">
        <v>76</v>
      </c>
      <c r="G50" s="137">
        <v>42747</v>
      </c>
      <c r="H50" s="138">
        <v>320.52999999999997</v>
      </c>
      <c r="I50" s="138">
        <v>151.08000000000001</v>
      </c>
      <c r="J50" s="139">
        <v>0.4713</v>
      </c>
      <c r="K50" s="134">
        <v>18.14</v>
      </c>
      <c r="L50" s="139">
        <v>0</v>
      </c>
      <c r="M50" s="134">
        <v>1.6</v>
      </c>
      <c r="N50" s="134">
        <v>2.0099999999999998</v>
      </c>
      <c r="O50" s="138">
        <v>-70.22</v>
      </c>
      <c r="P50" s="139">
        <v>4.82E-2</v>
      </c>
      <c r="Q50" s="134">
        <v>0</v>
      </c>
      <c r="R50" s="138">
        <v>109.36</v>
      </c>
      <c r="S50" s="140">
        <v>8540451431</v>
      </c>
      <c r="T50" s="134" t="s">
        <v>49</v>
      </c>
      <c r="U50" s="134" t="s">
        <v>53</v>
      </c>
    </row>
    <row r="51" spans="1:21" ht="15" customHeight="1" x14ac:dyDescent="0.55000000000000004">
      <c r="A51" s="134" t="s">
        <v>243</v>
      </c>
      <c r="B51" s="135" t="s">
        <v>244</v>
      </c>
      <c r="C51" s="136" t="s">
        <v>83</v>
      </c>
      <c r="D51" s="134" t="s">
        <v>65</v>
      </c>
      <c r="E51" s="134" t="s">
        <v>75</v>
      </c>
      <c r="F51" s="134" t="s">
        <v>84</v>
      </c>
      <c r="G51" s="137">
        <v>42812</v>
      </c>
      <c r="H51" s="138">
        <v>320.69</v>
      </c>
      <c r="I51" s="138">
        <v>157.06</v>
      </c>
      <c r="J51" s="139">
        <v>0.48980000000000001</v>
      </c>
      <c r="K51" s="134">
        <v>16.010000000000002</v>
      </c>
      <c r="L51" s="139">
        <v>2.5499999999999998E-2</v>
      </c>
      <c r="M51" s="134">
        <v>1.3</v>
      </c>
      <c r="N51" s="134">
        <v>4.1100000000000003</v>
      </c>
      <c r="O51" s="138">
        <v>-2.31</v>
      </c>
      <c r="P51" s="139">
        <v>3.7600000000000001E-2</v>
      </c>
      <c r="Q51" s="134">
        <v>7</v>
      </c>
      <c r="R51" s="138">
        <v>103.67</v>
      </c>
      <c r="S51" s="140">
        <v>115516219376</v>
      </c>
      <c r="T51" s="134" t="s">
        <v>54</v>
      </c>
      <c r="U51" s="134" t="s">
        <v>126</v>
      </c>
    </row>
    <row r="52" spans="1:21" ht="15" customHeight="1" x14ac:dyDescent="0.55000000000000004">
      <c r="A52" s="134" t="s">
        <v>245</v>
      </c>
      <c r="B52" s="135" t="s">
        <v>246</v>
      </c>
      <c r="C52" s="136" t="s">
        <v>83</v>
      </c>
      <c r="D52" s="134" t="s">
        <v>65</v>
      </c>
      <c r="E52" s="134" t="s">
        <v>75</v>
      </c>
      <c r="F52" s="134" t="s">
        <v>84</v>
      </c>
      <c r="G52" s="137">
        <v>42535</v>
      </c>
      <c r="H52" s="138">
        <v>296.02</v>
      </c>
      <c r="I52" s="138">
        <v>123.34</v>
      </c>
      <c r="J52" s="139">
        <v>0.41670000000000001</v>
      </c>
      <c r="K52" s="134">
        <v>15.85</v>
      </c>
      <c r="L52" s="139">
        <v>2.1700000000000001E-2</v>
      </c>
      <c r="M52" s="134">
        <v>1.9</v>
      </c>
      <c r="N52" s="134" t="s">
        <v>67</v>
      </c>
      <c r="O52" s="134" t="s">
        <v>67</v>
      </c>
      <c r="P52" s="139">
        <v>3.6799999999999999E-2</v>
      </c>
      <c r="Q52" s="134">
        <v>0</v>
      </c>
      <c r="R52" s="138">
        <v>87.98</v>
      </c>
      <c r="S52" s="140">
        <v>18971591736</v>
      </c>
      <c r="T52" s="134" t="s">
        <v>54</v>
      </c>
      <c r="U52" s="134" t="s">
        <v>53</v>
      </c>
    </row>
    <row r="53" spans="1:21" ht="15" customHeight="1" x14ac:dyDescent="0.55000000000000004">
      <c r="A53" s="134" t="s">
        <v>247</v>
      </c>
      <c r="B53" s="135" t="s">
        <v>248</v>
      </c>
      <c r="C53" s="136" t="s">
        <v>52</v>
      </c>
      <c r="D53" s="134" t="s">
        <v>45</v>
      </c>
      <c r="E53" s="134" t="s">
        <v>46</v>
      </c>
      <c r="F53" s="134" t="s">
        <v>47</v>
      </c>
      <c r="G53" s="137">
        <v>42794</v>
      </c>
      <c r="H53" s="138">
        <v>43.31</v>
      </c>
      <c r="I53" s="138">
        <v>130.74</v>
      </c>
      <c r="J53" s="139">
        <v>3.0186999999999999</v>
      </c>
      <c r="K53" s="134">
        <v>75.569999999999993</v>
      </c>
      <c r="L53" s="139">
        <v>1.5900000000000001E-2</v>
      </c>
      <c r="M53" s="134">
        <v>0.7</v>
      </c>
      <c r="N53" s="134">
        <v>0.9</v>
      </c>
      <c r="O53" s="138">
        <v>-52.51</v>
      </c>
      <c r="P53" s="139">
        <v>0.33539999999999998</v>
      </c>
      <c r="Q53" s="134">
        <v>5</v>
      </c>
      <c r="R53" s="138">
        <v>26.63</v>
      </c>
      <c r="S53" s="140">
        <v>54454332860</v>
      </c>
      <c r="T53" s="134" t="s">
        <v>54</v>
      </c>
      <c r="U53" s="134" t="s">
        <v>48</v>
      </c>
    </row>
    <row r="54" spans="1:21" ht="15" customHeight="1" x14ac:dyDescent="0.55000000000000004">
      <c r="A54" s="134" t="s">
        <v>249</v>
      </c>
      <c r="B54" s="135" t="s">
        <v>250</v>
      </c>
      <c r="C54" s="136" t="s">
        <v>52</v>
      </c>
      <c r="D54" s="134" t="s">
        <v>45</v>
      </c>
      <c r="E54" s="134" t="s">
        <v>46</v>
      </c>
      <c r="F54" s="134" t="s">
        <v>47</v>
      </c>
      <c r="G54" s="137">
        <v>42569</v>
      </c>
      <c r="H54" s="138">
        <v>3.29</v>
      </c>
      <c r="I54" s="138">
        <v>944.52</v>
      </c>
      <c r="J54" s="139">
        <v>287.0881</v>
      </c>
      <c r="K54" s="134">
        <v>944.52</v>
      </c>
      <c r="L54" s="139">
        <v>0</v>
      </c>
      <c r="M54" s="134">
        <v>1.5</v>
      </c>
      <c r="N54" s="134">
        <v>1.08</v>
      </c>
      <c r="O54" s="138">
        <v>-32.97</v>
      </c>
      <c r="P54" s="139">
        <v>4.6801000000000004</v>
      </c>
      <c r="Q54" s="134">
        <v>0</v>
      </c>
      <c r="R54" s="138">
        <v>38.43</v>
      </c>
      <c r="S54" s="140">
        <v>455274680752</v>
      </c>
      <c r="T54" s="134" t="s">
        <v>54</v>
      </c>
      <c r="U54" s="134" t="s">
        <v>114</v>
      </c>
    </row>
    <row r="55" spans="1:21" ht="15" customHeight="1" x14ac:dyDescent="0.55000000000000004">
      <c r="A55" s="134" t="s">
        <v>251</v>
      </c>
      <c r="B55" s="135" t="s">
        <v>252</v>
      </c>
      <c r="C55" s="136" t="s">
        <v>94</v>
      </c>
      <c r="D55" s="134" t="s">
        <v>45</v>
      </c>
      <c r="E55" s="134" t="s">
        <v>75</v>
      </c>
      <c r="F55" s="134" t="s">
        <v>76</v>
      </c>
      <c r="G55" s="137">
        <v>42805</v>
      </c>
      <c r="H55" s="138">
        <v>101.23</v>
      </c>
      <c r="I55" s="138">
        <v>39.08</v>
      </c>
      <c r="J55" s="139">
        <v>0.3861</v>
      </c>
      <c r="K55" s="134">
        <v>10.39</v>
      </c>
      <c r="L55" s="139">
        <v>0</v>
      </c>
      <c r="M55" s="134">
        <v>1</v>
      </c>
      <c r="N55" s="134">
        <v>0.81</v>
      </c>
      <c r="O55" s="138">
        <v>-29.24</v>
      </c>
      <c r="P55" s="139">
        <v>9.4999999999999998E-3</v>
      </c>
      <c r="Q55" s="134">
        <v>0</v>
      </c>
      <c r="R55" s="138">
        <v>43.16</v>
      </c>
      <c r="S55" s="140">
        <v>3943630085</v>
      </c>
      <c r="T55" s="134" t="s">
        <v>49</v>
      </c>
      <c r="U55" s="134" t="s">
        <v>103</v>
      </c>
    </row>
    <row r="56" spans="1:21" ht="15" customHeight="1" x14ac:dyDescent="0.55000000000000004">
      <c r="A56" s="134" t="s">
        <v>253</v>
      </c>
      <c r="B56" s="135" t="s">
        <v>254</v>
      </c>
      <c r="C56" s="136" t="s">
        <v>57</v>
      </c>
      <c r="D56" s="134" t="s">
        <v>45</v>
      </c>
      <c r="E56" s="134" t="s">
        <v>46</v>
      </c>
      <c r="F56" s="134" t="s">
        <v>47</v>
      </c>
      <c r="G56" s="137">
        <v>42801</v>
      </c>
      <c r="H56" s="138">
        <v>1.27</v>
      </c>
      <c r="I56" s="138">
        <v>12.9</v>
      </c>
      <c r="J56" s="139">
        <v>10.157500000000001</v>
      </c>
      <c r="K56" s="134">
        <v>184.29</v>
      </c>
      <c r="L56" s="139">
        <v>6.2E-2</v>
      </c>
      <c r="M56" s="134">
        <v>1.3</v>
      </c>
      <c r="N56" s="134">
        <v>2.34</v>
      </c>
      <c r="O56" s="138">
        <v>1.27</v>
      </c>
      <c r="P56" s="139">
        <v>0.87890000000000001</v>
      </c>
      <c r="Q56" s="134">
        <v>0</v>
      </c>
      <c r="R56" s="138">
        <v>0</v>
      </c>
      <c r="S56" s="140">
        <v>865006985</v>
      </c>
      <c r="T56" s="134" t="s">
        <v>72</v>
      </c>
      <c r="U56" s="134" t="s">
        <v>184</v>
      </c>
    </row>
    <row r="57" spans="1:21" ht="15" customHeight="1" x14ac:dyDescent="0.55000000000000004">
      <c r="A57" s="134" t="s">
        <v>255</v>
      </c>
      <c r="B57" s="135" t="s">
        <v>256</v>
      </c>
      <c r="C57" s="136" t="s">
        <v>127</v>
      </c>
      <c r="D57" s="134" t="s">
        <v>65</v>
      </c>
      <c r="E57" s="134" t="s">
        <v>46</v>
      </c>
      <c r="F57" s="134" t="s">
        <v>66</v>
      </c>
      <c r="G57" s="137">
        <v>42534</v>
      </c>
      <c r="H57" s="138">
        <v>79.81</v>
      </c>
      <c r="I57" s="138">
        <v>119.84</v>
      </c>
      <c r="J57" s="139">
        <v>1.5016</v>
      </c>
      <c r="K57" s="134">
        <v>40.9</v>
      </c>
      <c r="L57" s="139">
        <v>0</v>
      </c>
      <c r="M57" s="134">
        <v>1.1000000000000001</v>
      </c>
      <c r="N57" s="134">
        <v>2.36</v>
      </c>
      <c r="O57" s="138">
        <v>6.59</v>
      </c>
      <c r="P57" s="139">
        <v>0.16200000000000001</v>
      </c>
      <c r="Q57" s="134">
        <v>0</v>
      </c>
      <c r="R57" s="138">
        <v>44.78</v>
      </c>
      <c r="S57" s="140">
        <v>10317352208</v>
      </c>
      <c r="T57" s="134" t="s">
        <v>54</v>
      </c>
      <c r="U57" s="134" t="s">
        <v>80</v>
      </c>
    </row>
    <row r="58" spans="1:21" ht="15" customHeight="1" x14ac:dyDescent="0.55000000000000004">
      <c r="A58" s="134" t="s">
        <v>257</v>
      </c>
      <c r="B58" s="135" t="s">
        <v>258</v>
      </c>
      <c r="C58" s="136" t="s">
        <v>127</v>
      </c>
      <c r="D58" s="134" t="s">
        <v>65</v>
      </c>
      <c r="E58" s="134" t="s">
        <v>46</v>
      </c>
      <c r="F58" s="134" t="s">
        <v>66</v>
      </c>
      <c r="G58" s="137">
        <v>42762</v>
      </c>
      <c r="H58" s="138">
        <v>124.49</v>
      </c>
      <c r="I58" s="138">
        <v>176.12</v>
      </c>
      <c r="J58" s="139">
        <v>1.4147000000000001</v>
      </c>
      <c r="K58" s="134">
        <v>19.5</v>
      </c>
      <c r="L58" s="139">
        <v>1.46E-2</v>
      </c>
      <c r="M58" s="134">
        <v>0.6</v>
      </c>
      <c r="N58" s="134" t="s">
        <v>67</v>
      </c>
      <c r="O58" s="134" t="s">
        <v>67</v>
      </c>
      <c r="P58" s="139">
        <v>5.5E-2</v>
      </c>
      <c r="Q58" s="134">
        <v>6</v>
      </c>
      <c r="R58" s="138">
        <v>140.13</v>
      </c>
      <c r="S58" s="140">
        <v>46287928621</v>
      </c>
      <c r="T58" s="134" t="s">
        <v>54</v>
      </c>
      <c r="U58" s="134" t="s">
        <v>192</v>
      </c>
    </row>
    <row r="59" spans="1:21" ht="15" customHeight="1" x14ac:dyDescent="0.55000000000000004">
      <c r="A59" s="134" t="s">
        <v>259</v>
      </c>
      <c r="B59" s="135" t="s">
        <v>260</v>
      </c>
      <c r="C59" s="136" t="s">
        <v>52</v>
      </c>
      <c r="D59" s="134" t="s">
        <v>45</v>
      </c>
      <c r="E59" s="134" t="s">
        <v>46</v>
      </c>
      <c r="F59" s="134" t="s">
        <v>47</v>
      </c>
      <c r="G59" s="137">
        <v>42396</v>
      </c>
      <c r="H59" s="138">
        <v>87.72</v>
      </c>
      <c r="I59" s="138">
        <v>125.98</v>
      </c>
      <c r="J59" s="139">
        <v>1.4361999999999999</v>
      </c>
      <c r="K59" s="134">
        <v>30.36</v>
      </c>
      <c r="L59" s="139">
        <v>9.4999999999999998E-3</v>
      </c>
      <c r="M59" s="134">
        <v>1.1000000000000001</v>
      </c>
      <c r="N59" s="134">
        <v>1.03</v>
      </c>
      <c r="O59" s="138">
        <v>-26.09</v>
      </c>
      <c r="P59" s="139">
        <v>0.10929999999999999</v>
      </c>
      <c r="Q59" s="134">
        <v>4</v>
      </c>
      <c r="R59" s="138">
        <v>48.36</v>
      </c>
      <c r="S59" s="140">
        <v>33042016400</v>
      </c>
      <c r="T59" s="134" t="s">
        <v>54</v>
      </c>
      <c r="U59" s="134" t="s">
        <v>192</v>
      </c>
    </row>
    <row r="60" spans="1:21" ht="15" customHeight="1" x14ac:dyDescent="0.55000000000000004">
      <c r="A60" s="134" t="s">
        <v>261</v>
      </c>
      <c r="B60" s="135" t="s">
        <v>262</v>
      </c>
      <c r="C60" s="136" t="s">
        <v>83</v>
      </c>
      <c r="D60" s="134" t="s">
        <v>65</v>
      </c>
      <c r="E60" s="134" t="s">
        <v>52</v>
      </c>
      <c r="F60" s="134" t="s">
        <v>152</v>
      </c>
      <c r="G60" s="137">
        <v>42532</v>
      </c>
      <c r="H60" s="138">
        <v>64.88</v>
      </c>
      <c r="I60" s="138">
        <v>53.43</v>
      </c>
      <c r="J60" s="139">
        <v>0.82350000000000001</v>
      </c>
      <c r="K60" s="134">
        <v>18.95</v>
      </c>
      <c r="L60" s="139">
        <v>1.52E-2</v>
      </c>
      <c r="M60" s="134">
        <v>1.5</v>
      </c>
      <c r="N60" s="134">
        <v>2.37</v>
      </c>
      <c r="O60" s="138">
        <v>2.85</v>
      </c>
      <c r="P60" s="139">
        <v>5.2200000000000003E-2</v>
      </c>
      <c r="Q60" s="134">
        <v>20</v>
      </c>
      <c r="R60" s="138">
        <v>36.28</v>
      </c>
      <c r="S60" s="140">
        <v>9330874732</v>
      </c>
      <c r="T60" s="134" t="s">
        <v>49</v>
      </c>
      <c r="U60" s="134" t="s">
        <v>91</v>
      </c>
    </row>
    <row r="61" spans="1:21" ht="15" customHeight="1" x14ac:dyDescent="0.55000000000000004">
      <c r="A61" s="134" t="s">
        <v>263</v>
      </c>
      <c r="B61" s="135" t="s">
        <v>264</v>
      </c>
      <c r="C61" s="136" t="s">
        <v>57</v>
      </c>
      <c r="D61" s="134" t="s">
        <v>45</v>
      </c>
      <c r="E61" s="134" t="s">
        <v>46</v>
      </c>
      <c r="F61" s="134" t="s">
        <v>47</v>
      </c>
      <c r="G61" s="137">
        <v>42836</v>
      </c>
      <c r="H61" s="138">
        <v>0</v>
      </c>
      <c r="I61" s="138">
        <v>50.19</v>
      </c>
      <c r="J61" s="134" t="s">
        <v>67</v>
      </c>
      <c r="K61" s="134" t="s">
        <v>67</v>
      </c>
      <c r="L61" s="139">
        <v>1.9900000000000001E-2</v>
      </c>
      <c r="M61" s="134">
        <v>1.2</v>
      </c>
      <c r="N61" s="134">
        <v>1.76</v>
      </c>
      <c r="O61" s="138">
        <v>-34.409999999999997</v>
      </c>
      <c r="P61" s="139">
        <v>-7.0199999999999999E-2</v>
      </c>
      <c r="Q61" s="134">
        <v>0</v>
      </c>
      <c r="R61" s="138">
        <v>0</v>
      </c>
      <c r="S61" s="140">
        <v>19094148368</v>
      </c>
      <c r="T61" s="134" t="s">
        <v>54</v>
      </c>
      <c r="U61" s="134" t="s">
        <v>265</v>
      </c>
    </row>
    <row r="62" spans="1:21" ht="15" customHeight="1" x14ac:dyDescent="0.55000000000000004">
      <c r="A62" s="134" t="s">
        <v>266</v>
      </c>
      <c r="B62" s="135" t="s">
        <v>267</v>
      </c>
      <c r="C62" s="136" t="s">
        <v>52</v>
      </c>
      <c r="D62" s="134" t="s">
        <v>45</v>
      </c>
      <c r="E62" s="134" t="s">
        <v>46</v>
      </c>
      <c r="F62" s="134" t="s">
        <v>47</v>
      </c>
      <c r="G62" s="137">
        <v>42836</v>
      </c>
      <c r="H62" s="138">
        <v>0</v>
      </c>
      <c r="I62" s="138">
        <v>51.74</v>
      </c>
      <c r="J62" s="134" t="s">
        <v>67</v>
      </c>
      <c r="K62" s="134" t="s">
        <v>67</v>
      </c>
      <c r="L62" s="139">
        <v>3.8999999999999998E-3</v>
      </c>
      <c r="M62" s="134">
        <v>1.4</v>
      </c>
      <c r="N62" s="134">
        <v>1.58</v>
      </c>
      <c r="O62" s="138">
        <v>-53.8</v>
      </c>
      <c r="P62" s="139">
        <v>-9.4E-2</v>
      </c>
      <c r="Q62" s="134">
        <v>0</v>
      </c>
      <c r="R62" s="138">
        <v>0</v>
      </c>
      <c r="S62" s="140">
        <v>28919300011</v>
      </c>
      <c r="T62" s="134" t="s">
        <v>54</v>
      </c>
      <c r="U62" s="134" t="s">
        <v>265</v>
      </c>
    </row>
    <row r="63" spans="1:21" ht="15" customHeight="1" x14ac:dyDescent="0.55000000000000004">
      <c r="A63" s="134" t="s">
        <v>268</v>
      </c>
      <c r="B63" s="135" t="s">
        <v>269</v>
      </c>
      <c r="C63" s="136" t="s">
        <v>127</v>
      </c>
      <c r="D63" s="134" t="s">
        <v>45</v>
      </c>
      <c r="E63" s="134" t="s">
        <v>46</v>
      </c>
      <c r="F63" s="134" t="s">
        <v>47</v>
      </c>
      <c r="G63" s="137">
        <v>42762</v>
      </c>
      <c r="H63" s="138">
        <v>41.85</v>
      </c>
      <c r="I63" s="138">
        <v>142.57</v>
      </c>
      <c r="J63" s="139">
        <v>3.4066999999999998</v>
      </c>
      <c r="K63" s="134">
        <v>28.74</v>
      </c>
      <c r="L63" s="139">
        <v>2.3800000000000002E-2</v>
      </c>
      <c r="M63" s="134">
        <v>1.2</v>
      </c>
      <c r="N63" s="134">
        <v>1.31</v>
      </c>
      <c r="O63" s="138">
        <v>-30.5</v>
      </c>
      <c r="P63" s="139">
        <v>0.1012</v>
      </c>
      <c r="Q63" s="134">
        <v>20</v>
      </c>
      <c r="R63" s="138">
        <v>67.680000000000007</v>
      </c>
      <c r="S63" s="140">
        <v>30884792842</v>
      </c>
      <c r="T63" s="134" t="s">
        <v>54</v>
      </c>
      <c r="U63" s="134" t="s">
        <v>218</v>
      </c>
    </row>
    <row r="64" spans="1:21" ht="15" customHeight="1" x14ac:dyDescent="0.55000000000000004">
      <c r="A64" s="134" t="s">
        <v>270</v>
      </c>
      <c r="B64" s="135" t="s">
        <v>271</v>
      </c>
      <c r="C64" s="136" t="s">
        <v>94</v>
      </c>
      <c r="D64" s="134" t="s">
        <v>57</v>
      </c>
      <c r="E64" s="134" t="s">
        <v>46</v>
      </c>
      <c r="F64" s="134" t="s">
        <v>128</v>
      </c>
      <c r="G64" s="137">
        <v>42789</v>
      </c>
      <c r="H64" s="138">
        <v>63.78</v>
      </c>
      <c r="I64" s="138">
        <v>72.56</v>
      </c>
      <c r="J64" s="139">
        <v>1.1376999999999999</v>
      </c>
      <c r="K64" s="134">
        <v>28.34</v>
      </c>
      <c r="L64" s="139">
        <v>8.0000000000000002E-3</v>
      </c>
      <c r="M64" s="134">
        <v>0.8</v>
      </c>
      <c r="N64" s="134">
        <v>2.2000000000000002</v>
      </c>
      <c r="O64" s="138">
        <v>-3.91</v>
      </c>
      <c r="P64" s="139">
        <v>9.9199999999999997E-2</v>
      </c>
      <c r="Q64" s="134">
        <v>6</v>
      </c>
      <c r="R64" s="138">
        <v>27.78</v>
      </c>
      <c r="S64" s="140">
        <v>22348211502</v>
      </c>
      <c r="T64" s="134" t="s">
        <v>54</v>
      </c>
      <c r="U64" s="134" t="s">
        <v>136</v>
      </c>
    </row>
    <row r="65" spans="1:21" ht="15" customHeight="1" x14ac:dyDescent="0.55000000000000004">
      <c r="A65" s="134" t="s">
        <v>272</v>
      </c>
      <c r="B65" s="135" t="s">
        <v>273</v>
      </c>
      <c r="C65" s="136" t="s">
        <v>52</v>
      </c>
      <c r="D65" s="134" t="s">
        <v>45</v>
      </c>
      <c r="E65" s="134" t="s">
        <v>46</v>
      </c>
      <c r="F65" s="134" t="s">
        <v>47</v>
      </c>
      <c r="G65" s="137">
        <v>42744</v>
      </c>
      <c r="H65" s="138">
        <v>1.35</v>
      </c>
      <c r="I65" s="138">
        <v>9.99</v>
      </c>
      <c r="J65" s="139">
        <v>7.4</v>
      </c>
      <c r="K65" s="134">
        <v>43.43</v>
      </c>
      <c r="L65" s="139">
        <v>0</v>
      </c>
      <c r="M65" s="134">
        <v>0.8</v>
      </c>
      <c r="N65" s="134">
        <v>1.52</v>
      </c>
      <c r="O65" s="138">
        <v>1.35</v>
      </c>
      <c r="P65" s="139">
        <v>0.17469999999999999</v>
      </c>
      <c r="Q65" s="134">
        <v>0</v>
      </c>
      <c r="R65" s="138">
        <v>0</v>
      </c>
      <c r="S65" s="140">
        <v>1096968229</v>
      </c>
      <c r="T65" s="134" t="s">
        <v>72</v>
      </c>
      <c r="U65" s="134" t="s">
        <v>98</v>
      </c>
    </row>
    <row r="66" spans="1:21" ht="15" customHeight="1" x14ac:dyDescent="0.55000000000000004">
      <c r="A66" s="134" t="s">
        <v>274</v>
      </c>
      <c r="B66" s="135" t="s">
        <v>275</v>
      </c>
      <c r="C66" s="136" t="s">
        <v>57</v>
      </c>
      <c r="D66" s="134" t="s">
        <v>45</v>
      </c>
      <c r="E66" s="134" t="s">
        <v>46</v>
      </c>
      <c r="F66" s="134" t="s">
        <v>47</v>
      </c>
      <c r="G66" s="137">
        <v>42239</v>
      </c>
      <c r="H66" s="138">
        <v>8.7200000000000006</v>
      </c>
      <c r="I66" s="138">
        <v>116.53</v>
      </c>
      <c r="J66" s="139">
        <v>13.3635</v>
      </c>
      <c r="K66" s="134">
        <v>59.45</v>
      </c>
      <c r="L66" s="139">
        <v>2.6700000000000002E-2</v>
      </c>
      <c r="M66" s="134">
        <v>0.9</v>
      </c>
      <c r="N66" s="134" t="s">
        <v>67</v>
      </c>
      <c r="O66" s="134" t="s">
        <v>67</v>
      </c>
      <c r="P66" s="139">
        <v>0.25480000000000003</v>
      </c>
      <c r="Q66" s="134">
        <v>5</v>
      </c>
      <c r="R66" s="134"/>
      <c r="S66" s="140">
        <v>10611864468</v>
      </c>
      <c r="T66" s="134" t="s">
        <v>54</v>
      </c>
      <c r="U66" s="134" t="s">
        <v>48</v>
      </c>
    </row>
    <row r="67" spans="1:21" ht="15" customHeight="1" x14ac:dyDescent="0.55000000000000004">
      <c r="A67" s="134" t="s">
        <v>276</v>
      </c>
      <c r="B67" s="135" t="s">
        <v>277</v>
      </c>
      <c r="C67" s="136" t="s">
        <v>94</v>
      </c>
      <c r="D67" s="134" t="s">
        <v>45</v>
      </c>
      <c r="E67" s="134" t="s">
        <v>52</v>
      </c>
      <c r="F67" s="134" t="s">
        <v>106</v>
      </c>
      <c r="G67" s="137">
        <v>42616</v>
      </c>
      <c r="H67" s="138">
        <v>21.26</v>
      </c>
      <c r="I67" s="138">
        <v>22.5</v>
      </c>
      <c r="J67" s="139">
        <v>1.0583</v>
      </c>
      <c r="K67" s="134">
        <v>7.63</v>
      </c>
      <c r="L67" s="139">
        <v>0.10929999999999999</v>
      </c>
      <c r="M67" s="134">
        <v>0.7</v>
      </c>
      <c r="N67" s="134">
        <v>0.45</v>
      </c>
      <c r="O67" s="138">
        <v>-13.48</v>
      </c>
      <c r="P67" s="139">
        <v>-4.4000000000000003E-3</v>
      </c>
      <c r="Q67" s="134">
        <v>0</v>
      </c>
      <c r="R67" s="138">
        <v>25.83</v>
      </c>
      <c r="S67" s="140">
        <v>1674760185</v>
      </c>
      <c r="T67" s="134" t="s">
        <v>72</v>
      </c>
      <c r="U67" s="134" t="s">
        <v>139</v>
      </c>
    </row>
    <row r="68" spans="1:21" ht="15" customHeight="1" x14ac:dyDescent="0.55000000000000004">
      <c r="A68" s="134" t="s">
        <v>278</v>
      </c>
      <c r="B68" s="135" t="s">
        <v>279</v>
      </c>
      <c r="C68" s="136" t="s">
        <v>57</v>
      </c>
      <c r="D68" s="134" t="s">
        <v>45</v>
      </c>
      <c r="E68" s="134" t="s">
        <v>52</v>
      </c>
      <c r="F68" s="134" t="s">
        <v>106</v>
      </c>
      <c r="G68" s="137">
        <v>42746</v>
      </c>
      <c r="H68" s="138">
        <v>26.77</v>
      </c>
      <c r="I68" s="138">
        <v>27.33</v>
      </c>
      <c r="J68" s="139">
        <v>1.0208999999999999</v>
      </c>
      <c r="K68" s="134">
        <v>39.04</v>
      </c>
      <c r="L68" s="139">
        <v>0</v>
      </c>
      <c r="M68" s="134">
        <v>1.3</v>
      </c>
      <c r="N68" s="134">
        <v>1.74</v>
      </c>
      <c r="O68" s="138">
        <v>-8.26</v>
      </c>
      <c r="P68" s="139">
        <v>0.1527</v>
      </c>
      <c r="Q68" s="134">
        <v>0</v>
      </c>
      <c r="R68" s="138">
        <v>10.71</v>
      </c>
      <c r="S68" s="140">
        <v>5188898191</v>
      </c>
      <c r="T68" s="134" t="s">
        <v>49</v>
      </c>
      <c r="U68" s="134" t="s">
        <v>123</v>
      </c>
    </row>
    <row r="69" spans="1:21" ht="15" customHeight="1" x14ac:dyDescent="0.55000000000000004">
      <c r="A69" s="134" t="s">
        <v>280</v>
      </c>
      <c r="B69" s="135" t="s">
        <v>281</v>
      </c>
      <c r="C69" s="136" t="s">
        <v>100</v>
      </c>
      <c r="D69" s="134" t="s">
        <v>65</v>
      </c>
      <c r="E69" s="134" t="s">
        <v>75</v>
      </c>
      <c r="F69" s="134" t="s">
        <v>84</v>
      </c>
      <c r="G69" s="137">
        <v>42554</v>
      </c>
      <c r="H69" s="138">
        <v>124.11</v>
      </c>
      <c r="I69" s="138">
        <v>73.489999999999995</v>
      </c>
      <c r="J69" s="139">
        <v>0.59209999999999996</v>
      </c>
      <c r="K69" s="134">
        <v>13.97</v>
      </c>
      <c r="L69" s="139">
        <v>0</v>
      </c>
      <c r="M69" s="134">
        <v>1.3</v>
      </c>
      <c r="N69" s="134">
        <v>1.71</v>
      </c>
      <c r="O69" s="138">
        <v>4.25</v>
      </c>
      <c r="P69" s="139">
        <v>2.7400000000000001E-2</v>
      </c>
      <c r="Q69" s="134">
        <v>0</v>
      </c>
      <c r="R69" s="138">
        <v>81.27</v>
      </c>
      <c r="S69" s="140">
        <v>6551482802</v>
      </c>
      <c r="T69" s="134" t="s">
        <v>49</v>
      </c>
      <c r="U69" s="134" t="s">
        <v>136</v>
      </c>
    </row>
    <row r="70" spans="1:21" ht="15" customHeight="1" x14ac:dyDescent="0.55000000000000004">
      <c r="A70" s="134" t="s">
        <v>282</v>
      </c>
      <c r="B70" s="135" t="s">
        <v>283</v>
      </c>
      <c r="C70" s="136" t="s">
        <v>87</v>
      </c>
      <c r="D70" s="134" t="s">
        <v>65</v>
      </c>
      <c r="E70" s="134" t="s">
        <v>75</v>
      </c>
      <c r="F70" s="134" t="s">
        <v>84</v>
      </c>
      <c r="G70" s="137">
        <v>42578</v>
      </c>
      <c r="H70" s="138">
        <v>161.82</v>
      </c>
      <c r="I70" s="138">
        <v>63.4</v>
      </c>
      <c r="J70" s="139">
        <v>0.39179999999999998</v>
      </c>
      <c r="K70" s="134">
        <v>13.15</v>
      </c>
      <c r="L70" s="139">
        <v>2.46E-2</v>
      </c>
      <c r="M70" s="134">
        <v>1</v>
      </c>
      <c r="N70" s="134">
        <v>1.74</v>
      </c>
      <c r="O70" s="138">
        <v>-67.73</v>
      </c>
      <c r="P70" s="139">
        <v>2.3300000000000001E-2</v>
      </c>
      <c r="Q70" s="134">
        <v>7</v>
      </c>
      <c r="R70" s="138">
        <v>73.88</v>
      </c>
      <c r="S70" s="140">
        <v>3938954100</v>
      </c>
      <c r="T70" s="134" t="s">
        <v>49</v>
      </c>
      <c r="U70" s="134" t="s">
        <v>218</v>
      </c>
    </row>
    <row r="71" spans="1:21" ht="15" customHeight="1" x14ac:dyDescent="0.55000000000000004">
      <c r="A71" s="134" t="s">
        <v>284</v>
      </c>
      <c r="B71" s="135" t="s">
        <v>285</v>
      </c>
      <c r="C71" s="136" t="s">
        <v>57</v>
      </c>
      <c r="D71" s="134" t="s">
        <v>45</v>
      </c>
      <c r="E71" s="134" t="s">
        <v>46</v>
      </c>
      <c r="F71" s="134" t="s">
        <v>47</v>
      </c>
      <c r="G71" s="137">
        <v>42804</v>
      </c>
      <c r="H71" s="138">
        <v>0</v>
      </c>
      <c r="I71" s="138">
        <v>15.09</v>
      </c>
      <c r="J71" s="134" t="s">
        <v>67</v>
      </c>
      <c r="K71" s="134" t="s">
        <v>67</v>
      </c>
      <c r="L71" s="139">
        <v>2.12E-2</v>
      </c>
      <c r="M71" s="134">
        <v>2.6</v>
      </c>
      <c r="N71" s="134">
        <v>2.4900000000000002</v>
      </c>
      <c r="O71" s="138">
        <v>-19.09</v>
      </c>
      <c r="P71" s="139">
        <v>-7.8899999999999998E-2</v>
      </c>
      <c r="Q71" s="134">
        <v>1</v>
      </c>
      <c r="R71" s="138">
        <v>10.58</v>
      </c>
      <c r="S71" s="140">
        <v>1649563457</v>
      </c>
      <c r="T71" s="134" t="s">
        <v>72</v>
      </c>
      <c r="U71" s="134" t="s">
        <v>286</v>
      </c>
    </row>
    <row r="72" spans="1:21" ht="15" customHeight="1" x14ac:dyDescent="0.55000000000000004">
      <c r="A72" s="134" t="s">
        <v>287</v>
      </c>
      <c r="B72" s="135" t="s">
        <v>288</v>
      </c>
      <c r="C72" s="136" t="s">
        <v>94</v>
      </c>
      <c r="D72" s="134" t="s">
        <v>65</v>
      </c>
      <c r="E72" s="134" t="s">
        <v>46</v>
      </c>
      <c r="F72" s="134" t="s">
        <v>66</v>
      </c>
      <c r="G72" s="137">
        <v>42511</v>
      </c>
      <c r="H72" s="138">
        <v>152.5</v>
      </c>
      <c r="I72" s="138">
        <v>190.99</v>
      </c>
      <c r="J72" s="139">
        <v>1.2524</v>
      </c>
      <c r="K72" s="134">
        <v>32.26</v>
      </c>
      <c r="L72" s="139">
        <v>2.6700000000000002E-2</v>
      </c>
      <c r="M72" s="134">
        <v>0.4</v>
      </c>
      <c r="N72" s="134">
        <v>4.32</v>
      </c>
      <c r="O72" s="138">
        <v>-70.73</v>
      </c>
      <c r="P72" s="139">
        <v>0.1188</v>
      </c>
      <c r="Q72" s="134">
        <v>5</v>
      </c>
      <c r="R72" s="138">
        <v>21.74</v>
      </c>
      <c r="S72" s="140">
        <v>26287031640</v>
      </c>
      <c r="T72" s="134" t="s">
        <v>54</v>
      </c>
      <c r="U72" s="134" t="s">
        <v>48</v>
      </c>
    </row>
    <row r="73" spans="1:21" ht="15" customHeight="1" x14ac:dyDescent="0.55000000000000004">
      <c r="A73" s="134" t="s">
        <v>289</v>
      </c>
      <c r="B73" s="135" t="s">
        <v>290</v>
      </c>
      <c r="C73" s="136" t="s">
        <v>64</v>
      </c>
      <c r="D73" s="134" t="s">
        <v>65</v>
      </c>
      <c r="E73" s="134" t="s">
        <v>46</v>
      </c>
      <c r="F73" s="134" t="s">
        <v>66</v>
      </c>
      <c r="G73" s="137">
        <v>42579</v>
      </c>
      <c r="H73" s="138">
        <v>118.84</v>
      </c>
      <c r="I73" s="138">
        <v>231.18</v>
      </c>
      <c r="J73" s="139">
        <v>1.9453</v>
      </c>
      <c r="K73" s="134">
        <v>71.349999999999994</v>
      </c>
      <c r="L73" s="139">
        <v>7.6E-3</v>
      </c>
      <c r="M73" s="134">
        <v>1.1000000000000001</v>
      </c>
      <c r="N73" s="134">
        <v>2.52</v>
      </c>
      <c r="O73" s="138">
        <v>-60.28</v>
      </c>
      <c r="P73" s="139">
        <v>0.31430000000000002</v>
      </c>
      <c r="Q73" s="134">
        <v>6</v>
      </c>
      <c r="R73" s="138">
        <v>66.34</v>
      </c>
      <c r="S73" s="140">
        <v>93427472765</v>
      </c>
      <c r="T73" s="134" t="s">
        <v>54</v>
      </c>
      <c r="U73" s="134" t="s">
        <v>136</v>
      </c>
    </row>
    <row r="74" spans="1:21" ht="15" customHeight="1" x14ac:dyDescent="0.55000000000000004">
      <c r="A74" s="134" t="s">
        <v>291</v>
      </c>
      <c r="B74" s="135" t="s">
        <v>292</v>
      </c>
      <c r="C74" s="136" t="s">
        <v>57</v>
      </c>
      <c r="D74" s="134" t="s">
        <v>45</v>
      </c>
      <c r="E74" s="134" t="s">
        <v>46</v>
      </c>
      <c r="F74" s="134" t="s">
        <v>47</v>
      </c>
      <c r="G74" s="137">
        <v>42566</v>
      </c>
      <c r="H74" s="138">
        <v>0</v>
      </c>
      <c r="I74" s="138">
        <v>3.62</v>
      </c>
      <c r="J74" s="134" t="s">
        <v>67</v>
      </c>
      <c r="K74" s="134" t="s">
        <v>67</v>
      </c>
      <c r="L74" s="139">
        <v>6.6299999999999998E-2</v>
      </c>
      <c r="M74" s="134">
        <v>1.9</v>
      </c>
      <c r="N74" s="134">
        <v>1.38</v>
      </c>
      <c r="O74" s="138">
        <v>-5.27</v>
      </c>
      <c r="P74" s="139">
        <v>-6.2600000000000003E-2</v>
      </c>
      <c r="Q74" s="134">
        <v>0</v>
      </c>
      <c r="R74" s="138">
        <v>0</v>
      </c>
      <c r="S74" s="140">
        <v>1609555239</v>
      </c>
      <c r="T74" s="134" t="s">
        <v>72</v>
      </c>
      <c r="U74" s="134" t="s">
        <v>293</v>
      </c>
    </row>
    <row r="75" spans="1:21" ht="15" customHeight="1" x14ac:dyDescent="0.55000000000000004">
      <c r="A75" s="134" t="s">
        <v>294</v>
      </c>
      <c r="B75" s="135" t="s">
        <v>295</v>
      </c>
      <c r="C75" s="136" t="s">
        <v>64</v>
      </c>
      <c r="D75" s="134" t="s">
        <v>45</v>
      </c>
      <c r="E75" s="134" t="s">
        <v>75</v>
      </c>
      <c r="F75" s="134" t="s">
        <v>76</v>
      </c>
      <c r="G75" s="137">
        <v>42548</v>
      </c>
      <c r="H75" s="138">
        <v>115.24</v>
      </c>
      <c r="I75" s="138">
        <v>82.64</v>
      </c>
      <c r="J75" s="139">
        <v>0.71709999999999996</v>
      </c>
      <c r="K75" s="134">
        <v>27.64</v>
      </c>
      <c r="L75" s="139">
        <v>1.7899999999999999E-2</v>
      </c>
      <c r="M75" s="134">
        <v>1.2</v>
      </c>
      <c r="N75" s="134">
        <v>1.18</v>
      </c>
      <c r="O75" s="138">
        <v>-15.3</v>
      </c>
      <c r="P75" s="139">
        <v>9.5699999999999993E-2</v>
      </c>
      <c r="Q75" s="134">
        <v>6</v>
      </c>
      <c r="R75" s="138">
        <v>30.37</v>
      </c>
      <c r="S75" s="140">
        <v>7330570485</v>
      </c>
      <c r="T75" s="134" t="s">
        <v>49</v>
      </c>
      <c r="U75" s="134" t="s">
        <v>98</v>
      </c>
    </row>
    <row r="76" spans="1:21" ht="15" customHeight="1" x14ac:dyDescent="0.55000000000000004">
      <c r="A76" s="134" t="s">
        <v>296</v>
      </c>
      <c r="B76" s="135" t="s">
        <v>297</v>
      </c>
      <c r="C76" s="136" t="s">
        <v>57</v>
      </c>
      <c r="D76" s="134" t="s">
        <v>45</v>
      </c>
      <c r="E76" s="134" t="s">
        <v>52</v>
      </c>
      <c r="F76" s="134" t="s">
        <v>106</v>
      </c>
      <c r="G76" s="137">
        <v>42800</v>
      </c>
      <c r="H76" s="138">
        <v>70.38</v>
      </c>
      <c r="I76" s="138">
        <v>75.55</v>
      </c>
      <c r="J76" s="139">
        <v>1.0734999999999999</v>
      </c>
      <c r="K76" s="134">
        <v>28.19</v>
      </c>
      <c r="L76" s="139">
        <v>1.95E-2</v>
      </c>
      <c r="M76" s="134">
        <v>0.2</v>
      </c>
      <c r="N76" s="134">
        <v>0.33</v>
      </c>
      <c r="O76" s="138">
        <v>-69.72</v>
      </c>
      <c r="P76" s="139">
        <v>9.8500000000000004E-2</v>
      </c>
      <c r="Q76" s="134">
        <v>4</v>
      </c>
      <c r="R76" s="138">
        <v>44.56</v>
      </c>
      <c r="S76" s="140">
        <v>13347957257</v>
      </c>
      <c r="T76" s="134" t="s">
        <v>54</v>
      </c>
      <c r="U76" s="134" t="s">
        <v>71</v>
      </c>
    </row>
    <row r="77" spans="1:21" ht="15" customHeight="1" x14ac:dyDescent="0.55000000000000004">
      <c r="A77" s="134" t="s">
        <v>298</v>
      </c>
      <c r="B77" s="135" t="s">
        <v>299</v>
      </c>
      <c r="C77" s="136" t="s">
        <v>83</v>
      </c>
      <c r="D77" s="134" t="s">
        <v>57</v>
      </c>
      <c r="E77" s="134" t="s">
        <v>75</v>
      </c>
      <c r="F77" s="134" t="s">
        <v>132</v>
      </c>
      <c r="G77" s="137">
        <v>42509</v>
      </c>
      <c r="H77" s="138">
        <v>117.34</v>
      </c>
      <c r="I77" s="138">
        <v>76.37</v>
      </c>
      <c r="J77" s="139">
        <v>0.65080000000000005</v>
      </c>
      <c r="K77" s="134">
        <v>15</v>
      </c>
      <c r="L77" s="139">
        <v>1.52E-2</v>
      </c>
      <c r="M77" s="134">
        <v>1.2</v>
      </c>
      <c r="N77" s="134" t="s">
        <v>67</v>
      </c>
      <c r="O77" s="134" t="s">
        <v>67</v>
      </c>
      <c r="P77" s="139">
        <v>3.2500000000000001E-2</v>
      </c>
      <c r="Q77" s="134">
        <v>1</v>
      </c>
      <c r="R77" s="138">
        <v>49.96</v>
      </c>
      <c r="S77" s="140">
        <v>68083638114</v>
      </c>
      <c r="T77" s="134" t="s">
        <v>54</v>
      </c>
      <c r="U77" s="134" t="s">
        <v>53</v>
      </c>
    </row>
    <row r="78" spans="1:21" ht="15" customHeight="1" x14ac:dyDescent="0.55000000000000004">
      <c r="A78" s="134" t="s">
        <v>300</v>
      </c>
      <c r="B78" s="135" t="s">
        <v>301</v>
      </c>
      <c r="C78" s="136" t="s">
        <v>94</v>
      </c>
      <c r="D78" s="134" t="s">
        <v>65</v>
      </c>
      <c r="E78" s="134" t="s">
        <v>75</v>
      </c>
      <c r="F78" s="134" t="s">
        <v>84</v>
      </c>
      <c r="G78" s="137">
        <v>42796</v>
      </c>
      <c r="H78" s="138">
        <v>239.57</v>
      </c>
      <c r="I78" s="138">
        <v>169.45</v>
      </c>
      <c r="J78" s="139">
        <v>0.70730000000000004</v>
      </c>
      <c r="K78" s="134">
        <v>27.24</v>
      </c>
      <c r="L78" s="139">
        <v>3.0999999999999999E-3</v>
      </c>
      <c r="M78" s="134">
        <v>1.3</v>
      </c>
      <c r="N78" s="134">
        <v>2.2200000000000002</v>
      </c>
      <c r="O78" s="138">
        <v>2.79</v>
      </c>
      <c r="P78" s="139">
        <v>9.3700000000000006E-2</v>
      </c>
      <c r="Q78" s="134">
        <v>0</v>
      </c>
      <c r="R78" s="138">
        <v>84.83</v>
      </c>
      <c r="S78" s="140">
        <v>7340974448</v>
      </c>
      <c r="T78" s="134" t="s">
        <v>49</v>
      </c>
      <c r="U78" s="134" t="s">
        <v>95</v>
      </c>
    </row>
    <row r="79" spans="1:21" ht="15" customHeight="1" x14ac:dyDescent="0.55000000000000004">
      <c r="A79" s="134" t="s">
        <v>302</v>
      </c>
      <c r="B79" s="135" t="s">
        <v>303</v>
      </c>
      <c r="C79" s="136" t="s">
        <v>44</v>
      </c>
      <c r="D79" s="134" t="s">
        <v>45</v>
      </c>
      <c r="E79" s="134" t="s">
        <v>75</v>
      </c>
      <c r="F79" s="134" t="s">
        <v>76</v>
      </c>
      <c r="G79" s="137">
        <v>42531</v>
      </c>
      <c r="H79" s="138">
        <v>1233.3399999999999</v>
      </c>
      <c r="I79" s="138">
        <v>664.05</v>
      </c>
      <c r="J79" s="139">
        <v>0.53839999999999999</v>
      </c>
      <c r="K79" s="134">
        <v>19.14</v>
      </c>
      <c r="L79" s="139">
        <v>0</v>
      </c>
      <c r="M79" s="134">
        <v>0.6</v>
      </c>
      <c r="N79" s="134">
        <v>0.91</v>
      </c>
      <c r="O79" s="138">
        <v>-200.69</v>
      </c>
      <c r="P79" s="139">
        <v>5.3199999999999997E-2</v>
      </c>
      <c r="Q79" s="134">
        <v>0</v>
      </c>
      <c r="R79" s="138">
        <v>0</v>
      </c>
      <c r="S79" s="140">
        <v>18554083915</v>
      </c>
      <c r="T79" s="134" t="s">
        <v>54</v>
      </c>
      <c r="U79" s="134" t="s">
        <v>103</v>
      </c>
    </row>
    <row r="80" spans="1:21" ht="15" customHeight="1" x14ac:dyDescent="0.55000000000000004">
      <c r="A80" s="134" t="s">
        <v>304</v>
      </c>
      <c r="B80" s="135" t="s">
        <v>305</v>
      </c>
      <c r="C80" s="136" t="s">
        <v>94</v>
      </c>
      <c r="D80" s="134" t="s">
        <v>65</v>
      </c>
      <c r="E80" s="134" t="s">
        <v>52</v>
      </c>
      <c r="F80" s="134" t="s">
        <v>152</v>
      </c>
      <c r="G80" s="137">
        <v>42534</v>
      </c>
      <c r="H80" s="138">
        <v>201.69</v>
      </c>
      <c r="I80" s="138">
        <v>178.78</v>
      </c>
      <c r="J80" s="139">
        <v>0.88639999999999997</v>
      </c>
      <c r="K80" s="134">
        <v>24.32</v>
      </c>
      <c r="L80" s="139">
        <v>2.1399999999999999E-2</v>
      </c>
      <c r="M80" s="134">
        <v>1.2</v>
      </c>
      <c r="N80" s="134">
        <v>1.32</v>
      </c>
      <c r="O80" s="138">
        <v>-32.92</v>
      </c>
      <c r="P80" s="139">
        <v>7.9100000000000004E-2</v>
      </c>
      <c r="Q80" s="134">
        <v>5</v>
      </c>
      <c r="R80" s="138">
        <v>34.29</v>
      </c>
      <c r="S80" s="140">
        <v>108091667327</v>
      </c>
      <c r="T80" s="134" t="s">
        <v>54</v>
      </c>
      <c r="U80" s="134" t="s">
        <v>306</v>
      </c>
    </row>
    <row r="81" spans="1:21" ht="15" customHeight="1" x14ac:dyDescent="0.55000000000000004">
      <c r="A81" s="134" t="s">
        <v>307</v>
      </c>
      <c r="B81" s="135" t="s">
        <v>308</v>
      </c>
      <c r="C81" s="136" t="s">
        <v>83</v>
      </c>
      <c r="D81" s="134" t="s">
        <v>65</v>
      </c>
      <c r="E81" s="134" t="s">
        <v>75</v>
      </c>
      <c r="F81" s="134" t="s">
        <v>84</v>
      </c>
      <c r="G81" s="137">
        <v>42565</v>
      </c>
      <c r="H81" s="138">
        <v>35.6</v>
      </c>
      <c r="I81" s="138">
        <v>22.57</v>
      </c>
      <c r="J81" s="139">
        <v>0.63400000000000001</v>
      </c>
      <c r="K81" s="134">
        <v>24.53</v>
      </c>
      <c r="L81" s="139">
        <v>8.8999999999999999E-3</v>
      </c>
      <c r="M81" s="134">
        <v>1.4</v>
      </c>
      <c r="N81" s="134" t="s">
        <v>67</v>
      </c>
      <c r="O81" s="134" t="s">
        <v>67</v>
      </c>
      <c r="P81" s="139">
        <v>8.0199999999999994E-2</v>
      </c>
      <c r="Q81" s="134">
        <v>3</v>
      </c>
      <c r="R81" s="138">
        <v>23.92</v>
      </c>
      <c r="S81" s="140">
        <v>223960906248</v>
      </c>
      <c r="T81" s="134" t="s">
        <v>54</v>
      </c>
      <c r="U81" s="134" t="s">
        <v>68</v>
      </c>
    </row>
    <row r="82" spans="1:21" ht="15" customHeight="1" x14ac:dyDescent="0.55000000000000004">
      <c r="A82" s="134" t="s">
        <v>309</v>
      </c>
      <c r="B82" s="135" t="s">
        <v>310</v>
      </c>
      <c r="C82" s="136" t="s">
        <v>87</v>
      </c>
      <c r="D82" s="134" t="s">
        <v>57</v>
      </c>
      <c r="E82" s="134" t="s">
        <v>75</v>
      </c>
      <c r="F82" s="134" t="s">
        <v>132</v>
      </c>
      <c r="G82" s="137">
        <v>42763</v>
      </c>
      <c r="H82" s="138">
        <v>111.31</v>
      </c>
      <c r="I82" s="138">
        <v>56.86</v>
      </c>
      <c r="J82" s="139">
        <v>0.51080000000000003</v>
      </c>
      <c r="K82" s="134">
        <v>11.02</v>
      </c>
      <c r="L82" s="139">
        <v>8.6E-3</v>
      </c>
      <c r="M82" s="134">
        <v>0.8</v>
      </c>
      <c r="N82" s="134">
        <v>2.5299999999999998</v>
      </c>
      <c r="O82" s="138">
        <v>-0.96</v>
      </c>
      <c r="P82" s="139">
        <v>1.26E-2</v>
      </c>
      <c r="Q82" s="134">
        <v>0</v>
      </c>
      <c r="R82" s="138">
        <v>56.96</v>
      </c>
      <c r="S82" s="140">
        <v>31392807484</v>
      </c>
      <c r="T82" s="134" t="s">
        <v>54</v>
      </c>
      <c r="U82" s="134" t="s">
        <v>120</v>
      </c>
    </row>
    <row r="83" spans="1:21" ht="15" customHeight="1" x14ac:dyDescent="0.55000000000000004">
      <c r="A83" s="134" t="s">
        <v>311</v>
      </c>
      <c r="B83" s="135" t="s">
        <v>312</v>
      </c>
      <c r="C83" s="136" t="s">
        <v>87</v>
      </c>
      <c r="D83" s="134" t="s">
        <v>57</v>
      </c>
      <c r="E83" s="134" t="s">
        <v>75</v>
      </c>
      <c r="F83" s="134" t="s">
        <v>132</v>
      </c>
      <c r="G83" s="137">
        <v>42535</v>
      </c>
      <c r="H83" s="138">
        <v>93.73</v>
      </c>
      <c r="I83" s="138">
        <v>35.5</v>
      </c>
      <c r="J83" s="139">
        <v>0.37869999999999998</v>
      </c>
      <c r="K83" s="134">
        <v>7.23</v>
      </c>
      <c r="L83" s="139">
        <v>0</v>
      </c>
      <c r="M83" s="134">
        <v>0.9</v>
      </c>
      <c r="N83" s="134">
        <v>2.0499999999999998</v>
      </c>
      <c r="O83" s="138">
        <v>-0.69</v>
      </c>
      <c r="P83" s="139">
        <v>-6.3E-3</v>
      </c>
      <c r="Q83" s="134">
        <v>0</v>
      </c>
      <c r="R83" s="138">
        <v>41.96</v>
      </c>
      <c r="S83" s="140">
        <v>5082762094</v>
      </c>
      <c r="T83" s="134" t="s">
        <v>49</v>
      </c>
      <c r="U83" s="134" t="s">
        <v>114</v>
      </c>
    </row>
    <row r="84" spans="1:21" ht="15" customHeight="1" x14ac:dyDescent="0.55000000000000004">
      <c r="A84" s="134" t="s">
        <v>313</v>
      </c>
      <c r="B84" s="135" t="s">
        <v>314</v>
      </c>
      <c r="C84" s="136" t="s">
        <v>100</v>
      </c>
      <c r="D84" s="134" t="s">
        <v>65</v>
      </c>
      <c r="E84" s="134" t="s">
        <v>52</v>
      </c>
      <c r="F84" s="134" t="s">
        <v>152</v>
      </c>
      <c r="G84" s="137">
        <v>42695</v>
      </c>
      <c r="H84" s="138">
        <v>48.59</v>
      </c>
      <c r="I84" s="138">
        <v>42.01</v>
      </c>
      <c r="J84" s="139">
        <v>0.86460000000000004</v>
      </c>
      <c r="K84" s="134">
        <v>16.100000000000001</v>
      </c>
      <c r="L84" s="139">
        <v>2.6700000000000002E-2</v>
      </c>
      <c r="M84" s="134">
        <v>1.1000000000000001</v>
      </c>
      <c r="N84" s="134" t="s">
        <v>67</v>
      </c>
      <c r="O84" s="134" t="s">
        <v>67</v>
      </c>
      <c r="P84" s="139">
        <v>3.7999999999999999E-2</v>
      </c>
      <c r="Q84" s="134">
        <v>6</v>
      </c>
      <c r="R84" s="138">
        <v>45.29</v>
      </c>
      <c r="S84" s="140">
        <v>34368595642</v>
      </c>
      <c r="T84" s="134" t="s">
        <v>54</v>
      </c>
      <c r="U84" s="134" t="s">
        <v>68</v>
      </c>
    </row>
    <row r="85" spans="1:21" ht="15" customHeight="1" x14ac:dyDescent="0.55000000000000004">
      <c r="A85" s="134" t="s">
        <v>315</v>
      </c>
      <c r="B85" s="135" t="s">
        <v>316</v>
      </c>
      <c r="C85" s="136" t="s">
        <v>64</v>
      </c>
      <c r="D85" s="134" t="s">
        <v>45</v>
      </c>
      <c r="E85" s="134" t="s">
        <v>75</v>
      </c>
      <c r="F85" s="134" t="s">
        <v>76</v>
      </c>
      <c r="G85" s="137">
        <v>42579</v>
      </c>
      <c r="H85" s="138">
        <v>85.75</v>
      </c>
      <c r="I85" s="138">
        <v>50.61</v>
      </c>
      <c r="J85" s="139">
        <v>0.59019999999999995</v>
      </c>
      <c r="K85" s="134">
        <v>22.7</v>
      </c>
      <c r="L85" s="139">
        <v>1.9199999999999998E-2</v>
      </c>
      <c r="M85" s="134">
        <v>1.6</v>
      </c>
      <c r="N85" s="134">
        <v>1.47</v>
      </c>
      <c r="O85" s="138">
        <v>2.4700000000000002</v>
      </c>
      <c r="P85" s="139">
        <v>7.0999999999999994E-2</v>
      </c>
      <c r="Q85" s="134">
        <v>13</v>
      </c>
      <c r="R85" s="138">
        <v>28.27</v>
      </c>
      <c r="S85" s="140">
        <v>15758743346</v>
      </c>
      <c r="T85" s="134" t="s">
        <v>54</v>
      </c>
      <c r="U85" s="134" t="s">
        <v>114</v>
      </c>
    </row>
    <row r="86" spans="1:21" ht="15" customHeight="1" x14ac:dyDescent="0.55000000000000004">
      <c r="A86" s="134" t="s">
        <v>317</v>
      </c>
      <c r="B86" s="135" t="s">
        <v>318</v>
      </c>
      <c r="C86" s="136" t="s">
        <v>94</v>
      </c>
      <c r="D86" s="134" t="s">
        <v>65</v>
      </c>
      <c r="E86" s="134" t="s">
        <v>46</v>
      </c>
      <c r="F86" s="134" t="s">
        <v>66</v>
      </c>
      <c r="G86" s="137">
        <v>42815</v>
      </c>
      <c r="H86" s="138">
        <v>93.4</v>
      </c>
      <c r="I86" s="138">
        <v>304.92</v>
      </c>
      <c r="J86" s="139">
        <v>3.2646999999999999</v>
      </c>
      <c r="K86" s="134">
        <v>42.71</v>
      </c>
      <c r="L86" s="139">
        <v>3.3E-3</v>
      </c>
      <c r="M86" s="134">
        <v>0.6</v>
      </c>
      <c r="N86" s="134">
        <v>2.09</v>
      </c>
      <c r="O86" s="138">
        <v>-17.48</v>
      </c>
      <c r="P86" s="139">
        <v>0.17100000000000001</v>
      </c>
      <c r="Q86" s="134">
        <v>20</v>
      </c>
      <c r="R86" s="138">
        <v>76.94</v>
      </c>
      <c r="S86" s="140">
        <v>21959576762</v>
      </c>
      <c r="T86" s="134" t="s">
        <v>54</v>
      </c>
      <c r="U86" s="134" t="s">
        <v>120</v>
      </c>
    </row>
    <row r="87" spans="1:21" ht="15" customHeight="1" x14ac:dyDescent="0.55000000000000004">
      <c r="A87" s="134" t="s">
        <v>319</v>
      </c>
      <c r="B87" s="135" t="s">
        <v>320</v>
      </c>
      <c r="C87" s="136" t="s">
        <v>64</v>
      </c>
      <c r="D87" s="134" t="s">
        <v>45</v>
      </c>
      <c r="E87" s="134" t="s">
        <v>46</v>
      </c>
      <c r="F87" s="134" t="s">
        <v>47</v>
      </c>
      <c r="G87" s="137">
        <v>42743</v>
      </c>
      <c r="H87" s="138">
        <v>18.86</v>
      </c>
      <c r="I87" s="138">
        <v>181.48</v>
      </c>
      <c r="J87" s="139">
        <v>9.6225000000000005</v>
      </c>
      <c r="K87" s="134">
        <v>36.81</v>
      </c>
      <c r="L87" s="139">
        <v>1.4500000000000001E-2</v>
      </c>
      <c r="M87" s="134">
        <v>1.1000000000000001</v>
      </c>
      <c r="N87" s="134">
        <v>1.45</v>
      </c>
      <c r="O87" s="138">
        <v>-53.26</v>
      </c>
      <c r="P87" s="139">
        <v>0.1416</v>
      </c>
      <c r="Q87" s="134">
        <v>20</v>
      </c>
      <c r="R87" s="138">
        <v>66.55</v>
      </c>
      <c r="S87" s="140">
        <v>40501094449</v>
      </c>
      <c r="T87" s="134" t="s">
        <v>54</v>
      </c>
      <c r="U87" s="134" t="s">
        <v>120</v>
      </c>
    </row>
    <row r="88" spans="1:21" ht="15" customHeight="1" x14ac:dyDescent="0.55000000000000004">
      <c r="A88" s="134" t="s">
        <v>321</v>
      </c>
      <c r="B88" s="135" t="s">
        <v>322</v>
      </c>
      <c r="C88" s="136" t="s">
        <v>83</v>
      </c>
      <c r="D88" s="134" t="s">
        <v>57</v>
      </c>
      <c r="E88" s="134" t="s">
        <v>46</v>
      </c>
      <c r="F88" s="134" t="s">
        <v>128</v>
      </c>
      <c r="G88" s="137">
        <v>42790</v>
      </c>
      <c r="H88" s="138">
        <v>31.56</v>
      </c>
      <c r="I88" s="138">
        <v>42.05</v>
      </c>
      <c r="J88" s="139">
        <v>1.3324</v>
      </c>
      <c r="K88" s="134">
        <v>13.83</v>
      </c>
      <c r="L88" s="139">
        <v>1.7600000000000001E-2</v>
      </c>
      <c r="M88" s="134">
        <v>1.8</v>
      </c>
      <c r="N88" s="134">
        <v>10.84</v>
      </c>
      <c r="O88" s="138">
        <v>11.77</v>
      </c>
      <c r="P88" s="139">
        <v>2.6700000000000002E-2</v>
      </c>
      <c r="Q88" s="134">
        <v>20</v>
      </c>
      <c r="R88" s="138">
        <v>35.119999999999997</v>
      </c>
      <c r="S88" s="140">
        <v>23516698478</v>
      </c>
      <c r="T88" s="134" t="s">
        <v>54</v>
      </c>
      <c r="U88" s="134" t="s">
        <v>53</v>
      </c>
    </row>
    <row r="89" spans="1:21" ht="15" customHeight="1" x14ac:dyDescent="0.55000000000000004">
      <c r="A89" s="134" t="s">
        <v>323</v>
      </c>
      <c r="B89" s="135" t="s">
        <v>324</v>
      </c>
      <c r="C89" s="136" t="s">
        <v>44</v>
      </c>
      <c r="D89" s="134" t="s">
        <v>45</v>
      </c>
      <c r="E89" s="134" t="s">
        <v>46</v>
      </c>
      <c r="F89" s="134" t="s">
        <v>47</v>
      </c>
      <c r="G89" s="137">
        <v>42768</v>
      </c>
      <c r="H89" s="138">
        <v>45.8</v>
      </c>
      <c r="I89" s="138">
        <v>52.28</v>
      </c>
      <c r="J89" s="139">
        <v>1.1415</v>
      </c>
      <c r="K89" s="134">
        <v>27.81</v>
      </c>
      <c r="L89" s="139">
        <v>1.2999999999999999E-2</v>
      </c>
      <c r="M89" s="134">
        <v>0.9</v>
      </c>
      <c r="N89" s="134">
        <v>2.8</v>
      </c>
      <c r="O89" s="138">
        <v>-2.31</v>
      </c>
      <c r="P89" s="139">
        <v>9.6500000000000002E-2</v>
      </c>
      <c r="Q89" s="134">
        <v>20</v>
      </c>
      <c r="R89" s="138">
        <v>11.33</v>
      </c>
      <c r="S89" s="140">
        <v>20632760693</v>
      </c>
      <c r="T89" s="134" t="s">
        <v>54</v>
      </c>
      <c r="U89" s="134" t="s">
        <v>325</v>
      </c>
    </row>
    <row r="90" spans="1:21" ht="15" customHeight="1" x14ac:dyDescent="0.55000000000000004">
      <c r="A90" s="134" t="s">
        <v>326</v>
      </c>
      <c r="B90" s="135" t="s">
        <v>327</v>
      </c>
      <c r="C90" s="136" t="s">
        <v>94</v>
      </c>
      <c r="D90" s="134" t="s">
        <v>65</v>
      </c>
      <c r="E90" s="134" t="s">
        <v>46</v>
      </c>
      <c r="F90" s="134" t="s">
        <v>66</v>
      </c>
      <c r="G90" s="137">
        <v>42612</v>
      </c>
      <c r="H90" s="138">
        <v>29.45</v>
      </c>
      <c r="I90" s="138">
        <v>40.450000000000003</v>
      </c>
      <c r="J90" s="139">
        <v>1.3734999999999999</v>
      </c>
      <c r="K90" s="134">
        <v>31.12</v>
      </c>
      <c r="L90" s="139">
        <v>3.8100000000000002E-2</v>
      </c>
      <c r="M90" s="134">
        <v>0</v>
      </c>
      <c r="N90" s="134">
        <v>4.91</v>
      </c>
      <c r="O90" s="138">
        <v>-23.02</v>
      </c>
      <c r="P90" s="139">
        <v>0.11310000000000001</v>
      </c>
      <c r="Q90" s="134">
        <v>6</v>
      </c>
      <c r="R90" s="138">
        <v>20.34</v>
      </c>
      <c r="S90" s="140">
        <v>2659235595</v>
      </c>
      <c r="T90" s="134" t="s">
        <v>49</v>
      </c>
      <c r="U90" s="134" t="s">
        <v>58</v>
      </c>
    </row>
    <row r="91" spans="1:21" ht="15" customHeight="1" x14ac:dyDescent="0.55000000000000004">
      <c r="A91" s="134" t="s">
        <v>328</v>
      </c>
      <c r="B91" s="135" t="s">
        <v>329</v>
      </c>
      <c r="C91" s="136" t="s">
        <v>52</v>
      </c>
      <c r="D91" s="134" t="s">
        <v>45</v>
      </c>
      <c r="E91" s="134" t="s">
        <v>46</v>
      </c>
      <c r="F91" s="134" t="s">
        <v>47</v>
      </c>
      <c r="G91" s="137">
        <v>42578</v>
      </c>
      <c r="H91" s="138">
        <v>2.61</v>
      </c>
      <c r="I91" s="138">
        <v>57.43</v>
      </c>
      <c r="J91" s="139">
        <v>22.003799999999998</v>
      </c>
      <c r="K91" s="134" t="s">
        <v>67</v>
      </c>
      <c r="L91" s="139">
        <v>1.18E-2</v>
      </c>
      <c r="M91" s="134">
        <v>0.8</v>
      </c>
      <c r="N91" s="134">
        <v>3.56</v>
      </c>
      <c r="O91" s="138">
        <v>2.61</v>
      </c>
      <c r="P91" s="139">
        <v>-0.35460000000000003</v>
      </c>
      <c r="Q91" s="134">
        <v>3</v>
      </c>
      <c r="R91" s="138">
        <v>0</v>
      </c>
      <c r="S91" s="140">
        <v>24219560691</v>
      </c>
      <c r="T91" s="134" t="s">
        <v>54</v>
      </c>
      <c r="U91" s="134" t="s">
        <v>265</v>
      </c>
    </row>
    <row r="92" spans="1:21" ht="15" customHeight="1" x14ac:dyDescent="0.55000000000000004">
      <c r="A92" s="134" t="s">
        <v>330</v>
      </c>
      <c r="B92" s="135" t="s">
        <v>331</v>
      </c>
      <c r="C92" s="136" t="s">
        <v>64</v>
      </c>
      <c r="D92" s="134" t="s">
        <v>45</v>
      </c>
      <c r="E92" s="134" t="s">
        <v>75</v>
      </c>
      <c r="F92" s="134" t="s">
        <v>76</v>
      </c>
      <c r="G92" s="137">
        <v>42402</v>
      </c>
      <c r="H92" s="138">
        <v>522.89</v>
      </c>
      <c r="I92" s="138">
        <v>251.45</v>
      </c>
      <c r="J92" s="139">
        <v>0.48089999999999999</v>
      </c>
      <c r="K92" s="134">
        <v>18.52</v>
      </c>
      <c r="L92" s="139">
        <v>0</v>
      </c>
      <c r="M92" s="134">
        <v>0.8</v>
      </c>
      <c r="N92" s="134">
        <v>2.6</v>
      </c>
      <c r="O92" s="138">
        <v>-15.39</v>
      </c>
      <c r="P92" s="139">
        <v>5.0099999999999999E-2</v>
      </c>
      <c r="Q92" s="134">
        <v>0</v>
      </c>
      <c r="R92" s="138">
        <v>126.09</v>
      </c>
      <c r="S92" s="140">
        <v>53152753582</v>
      </c>
      <c r="T92" s="134" t="s">
        <v>54</v>
      </c>
      <c r="U92" s="134" t="s">
        <v>126</v>
      </c>
    </row>
    <row r="93" spans="1:21" ht="15" customHeight="1" x14ac:dyDescent="0.55000000000000004">
      <c r="A93" s="134" t="s">
        <v>332</v>
      </c>
      <c r="B93" s="135" t="s">
        <v>333</v>
      </c>
      <c r="C93" s="136" t="s">
        <v>100</v>
      </c>
      <c r="D93" s="134" t="s">
        <v>65</v>
      </c>
      <c r="E93" s="134" t="s">
        <v>75</v>
      </c>
      <c r="F93" s="134" t="s">
        <v>84</v>
      </c>
      <c r="G93" s="137">
        <v>42742</v>
      </c>
      <c r="H93" s="138">
        <v>77.989999999999995</v>
      </c>
      <c r="I93" s="138">
        <v>46.29</v>
      </c>
      <c r="J93" s="139">
        <v>0.59350000000000003</v>
      </c>
      <c r="K93" s="134">
        <v>18.22</v>
      </c>
      <c r="L93" s="139">
        <v>1.5100000000000001E-2</v>
      </c>
      <c r="M93" s="134">
        <v>1.3</v>
      </c>
      <c r="N93" s="134" t="s">
        <v>67</v>
      </c>
      <c r="O93" s="134" t="s">
        <v>67</v>
      </c>
      <c r="P93" s="139">
        <v>4.8599999999999997E-2</v>
      </c>
      <c r="Q93" s="134">
        <v>6</v>
      </c>
      <c r="R93" s="138">
        <v>48.91</v>
      </c>
      <c r="S93" s="140">
        <v>48207434730</v>
      </c>
      <c r="T93" s="134" t="s">
        <v>54</v>
      </c>
      <c r="U93" s="134" t="s">
        <v>53</v>
      </c>
    </row>
    <row r="94" spans="1:21" ht="15" customHeight="1" x14ac:dyDescent="0.55000000000000004">
      <c r="A94" s="134" t="s">
        <v>334</v>
      </c>
      <c r="B94" s="135" t="s">
        <v>335</v>
      </c>
      <c r="C94" s="136" t="s">
        <v>100</v>
      </c>
      <c r="D94" s="134" t="s">
        <v>57</v>
      </c>
      <c r="E94" s="134" t="s">
        <v>75</v>
      </c>
      <c r="F94" s="134" t="s">
        <v>132</v>
      </c>
      <c r="G94" s="137">
        <v>42542</v>
      </c>
      <c r="H94" s="138">
        <v>514.44000000000005</v>
      </c>
      <c r="I94" s="138">
        <v>383.67</v>
      </c>
      <c r="J94" s="139">
        <v>0.74580000000000002</v>
      </c>
      <c r="K94" s="134">
        <v>20.78</v>
      </c>
      <c r="L94" s="139">
        <v>2.3E-2</v>
      </c>
      <c r="M94" s="134">
        <v>1.7</v>
      </c>
      <c r="N94" s="134">
        <v>3.7</v>
      </c>
      <c r="O94" s="138">
        <v>-1116.82</v>
      </c>
      <c r="P94" s="139">
        <v>6.1400000000000003E-2</v>
      </c>
      <c r="Q94" s="134">
        <v>7</v>
      </c>
      <c r="R94" s="138">
        <v>268.64</v>
      </c>
      <c r="S94" s="140">
        <v>62331547185</v>
      </c>
      <c r="T94" s="134" t="s">
        <v>54</v>
      </c>
      <c r="U94" s="134" t="s">
        <v>53</v>
      </c>
    </row>
    <row r="95" spans="1:21" ht="15" customHeight="1" x14ac:dyDescent="0.55000000000000004">
      <c r="A95" s="134" t="s">
        <v>336</v>
      </c>
      <c r="B95" s="135" t="s">
        <v>337</v>
      </c>
      <c r="C95" s="136" t="s">
        <v>57</v>
      </c>
      <c r="D95" s="134" t="s">
        <v>45</v>
      </c>
      <c r="E95" s="134" t="s">
        <v>46</v>
      </c>
      <c r="F95" s="134" t="s">
        <v>47</v>
      </c>
      <c r="G95" s="137">
        <v>42716</v>
      </c>
      <c r="H95" s="138">
        <v>21.71</v>
      </c>
      <c r="I95" s="138">
        <v>39.979999999999997</v>
      </c>
      <c r="J95" s="139">
        <v>1.8414999999999999</v>
      </c>
      <c r="K95" s="134">
        <v>16.32</v>
      </c>
      <c r="L95" s="139">
        <v>1.2999999999999999E-2</v>
      </c>
      <c r="M95" s="134">
        <v>0.9</v>
      </c>
      <c r="N95" s="134">
        <v>1.39</v>
      </c>
      <c r="O95" s="138">
        <v>-52.01</v>
      </c>
      <c r="P95" s="139">
        <v>3.9100000000000003E-2</v>
      </c>
      <c r="Q95" s="134">
        <v>0</v>
      </c>
      <c r="R95" s="138">
        <v>32.43</v>
      </c>
      <c r="S95" s="140">
        <v>7022216215</v>
      </c>
      <c r="T95" s="134" t="s">
        <v>49</v>
      </c>
      <c r="U95" s="134" t="s">
        <v>117</v>
      </c>
    </row>
    <row r="96" spans="1:21" ht="15" customHeight="1" x14ac:dyDescent="0.55000000000000004">
      <c r="A96" s="134" t="s">
        <v>338</v>
      </c>
      <c r="B96" s="135" t="s">
        <v>339</v>
      </c>
      <c r="C96" s="136" t="s">
        <v>100</v>
      </c>
      <c r="D96" s="134" t="s">
        <v>65</v>
      </c>
      <c r="E96" s="134" t="s">
        <v>52</v>
      </c>
      <c r="F96" s="134" t="s">
        <v>152</v>
      </c>
      <c r="G96" s="137">
        <v>42552</v>
      </c>
      <c r="H96" s="138">
        <v>43.96</v>
      </c>
      <c r="I96" s="138">
        <v>43.75</v>
      </c>
      <c r="J96" s="139">
        <v>0.99519999999999997</v>
      </c>
      <c r="K96" s="134">
        <v>19.190000000000001</v>
      </c>
      <c r="L96" s="139">
        <v>2.58E-2</v>
      </c>
      <c r="M96" s="134">
        <v>0.9</v>
      </c>
      <c r="N96" s="134">
        <v>2.06</v>
      </c>
      <c r="O96" s="138">
        <v>-12.26</v>
      </c>
      <c r="P96" s="139">
        <v>5.3400000000000003E-2</v>
      </c>
      <c r="Q96" s="134">
        <v>20</v>
      </c>
      <c r="R96" s="138">
        <v>27.65</v>
      </c>
      <c r="S96" s="140">
        <v>4010132700</v>
      </c>
      <c r="T96" s="134" t="s">
        <v>49</v>
      </c>
      <c r="U96" s="134" t="s">
        <v>117</v>
      </c>
    </row>
    <row r="97" spans="1:21" ht="15" customHeight="1" x14ac:dyDescent="0.55000000000000004">
      <c r="A97" s="134" t="s">
        <v>340</v>
      </c>
      <c r="B97" s="135" t="s">
        <v>341</v>
      </c>
      <c r="C97" s="136" t="s">
        <v>57</v>
      </c>
      <c r="D97" s="134" t="s">
        <v>45</v>
      </c>
      <c r="E97" s="134" t="s">
        <v>46</v>
      </c>
      <c r="F97" s="134" t="s">
        <v>47</v>
      </c>
      <c r="G97" s="137">
        <v>42418</v>
      </c>
      <c r="H97" s="138">
        <v>0</v>
      </c>
      <c r="I97" s="138">
        <v>54.41</v>
      </c>
      <c r="J97" s="134" t="s">
        <v>67</v>
      </c>
      <c r="K97" s="134">
        <v>37.01</v>
      </c>
      <c r="L97" s="139">
        <v>2.76E-2</v>
      </c>
      <c r="M97" s="134">
        <v>1.1000000000000001</v>
      </c>
      <c r="N97" s="134">
        <v>1.3</v>
      </c>
      <c r="O97" s="138">
        <v>-4.21</v>
      </c>
      <c r="P97" s="139">
        <v>0.1426</v>
      </c>
      <c r="Q97" s="134">
        <v>10</v>
      </c>
      <c r="R97" s="138">
        <v>20.149999999999999</v>
      </c>
      <c r="S97" s="140">
        <v>88481877516</v>
      </c>
      <c r="T97" s="134" t="s">
        <v>54</v>
      </c>
      <c r="U97" s="134" t="s">
        <v>126</v>
      </c>
    </row>
    <row r="98" spans="1:21" ht="15" customHeight="1" x14ac:dyDescent="0.55000000000000004">
      <c r="A98" s="134" t="s">
        <v>342</v>
      </c>
      <c r="B98" s="135" t="s">
        <v>343</v>
      </c>
      <c r="C98" s="136" t="s">
        <v>64</v>
      </c>
      <c r="D98" s="134" t="s">
        <v>45</v>
      </c>
      <c r="E98" s="134" t="s">
        <v>75</v>
      </c>
      <c r="F98" s="134" t="s">
        <v>76</v>
      </c>
      <c r="G98" s="137">
        <v>42743</v>
      </c>
      <c r="H98" s="138">
        <v>237.19</v>
      </c>
      <c r="I98" s="138">
        <v>161.26</v>
      </c>
      <c r="J98" s="139">
        <v>0.67989999999999995</v>
      </c>
      <c r="K98" s="134">
        <v>19.98</v>
      </c>
      <c r="L98" s="139">
        <v>0</v>
      </c>
      <c r="M98" s="134">
        <v>0.8</v>
      </c>
      <c r="N98" s="134" t="s">
        <v>67</v>
      </c>
      <c r="O98" s="134" t="s">
        <v>67</v>
      </c>
      <c r="P98" s="139">
        <v>5.74E-2</v>
      </c>
      <c r="Q98" s="134">
        <v>0</v>
      </c>
      <c r="R98" s="138">
        <v>133.13</v>
      </c>
      <c r="S98" s="140">
        <v>397562002519</v>
      </c>
      <c r="T98" s="134" t="s">
        <v>54</v>
      </c>
      <c r="U98" s="134" t="s">
        <v>192</v>
      </c>
    </row>
    <row r="99" spans="1:21" ht="15" customHeight="1" x14ac:dyDescent="0.55000000000000004">
      <c r="A99" s="134" t="s">
        <v>344</v>
      </c>
      <c r="B99" s="135" t="s">
        <v>345</v>
      </c>
      <c r="C99" s="136" t="s">
        <v>52</v>
      </c>
      <c r="D99" s="134" t="s">
        <v>45</v>
      </c>
      <c r="E99" s="134" t="s">
        <v>46</v>
      </c>
      <c r="F99" s="134" t="s">
        <v>47</v>
      </c>
      <c r="G99" s="137">
        <v>42762</v>
      </c>
      <c r="H99" s="138">
        <v>0</v>
      </c>
      <c r="I99" s="138">
        <v>25.94</v>
      </c>
      <c r="J99" s="134" t="s">
        <v>67</v>
      </c>
      <c r="K99" s="134" t="s">
        <v>67</v>
      </c>
      <c r="L99" s="139">
        <v>0</v>
      </c>
      <c r="M99" s="134">
        <v>1.1000000000000001</v>
      </c>
      <c r="N99" s="134">
        <v>1.05</v>
      </c>
      <c r="O99" s="138">
        <v>-5.82</v>
      </c>
      <c r="P99" s="139">
        <v>-1.1233</v>
      </c>
      <c r="Q99" s="134">
        <v>0</v>
      </c>
      <c r="R99" s="138">
        <v>6.94</v>
      </c>
      <c r="S99" s="140">
        <v>35602955113</v>
      </c>
      <c r="T99" s="134" t="s">
        <v>54</v>
      </c>
      <c r="U99" s="134" t="s">
        <v>120</v>
      </c>
    </row>
    <row r="100" spans="1:21" ht="15" customHeight="1" x14ac:dyDescent="0.55000000000000004">
      <c r="A100" s="134" t="s">
        <v>346</v>
      </c>
      <c r="B100" s="135" t="s">
        <v>347</v>
      </c>
      <c r="C100" s="136" t="s">
        <v>64</v>
      </c>
      <c r="D100" s="134" t="s">
        <v>45</v>
      </c>
      <c r="E100" s="134" t="s">
        <v>75</v>
      </c>
      <c r="F100" s="134" t="s">
        <v>76</v>
      </c>
      <c r="G100" s="137">
        <v>42713</v>
      </c>
      <c r="H100" s="138">
        <v>77.89</v>
      </c>
      <c r="I100" s="138">
        <v>39.94</v>
      </c>
      <c r="J100" s="139">
        <v>0.51280000000000003</v>
      </c>
      <c r="K100" s="134">
        <v>14.85</v>
      </c>
      <c r="L100" s="139">
        <v>3.3E-3</v>
      </c>
      <c r="M100" s="134">
        <v>1.6</v>
      </c>
      <c r="N100" s="134">
        <v>1.35</v>
      </c>
      <c r="O100" s="138">
        <v>-9.39</v>
      </c>
      <c r="P100" s="139">
        <v>3.1699999999999999E-2</v>
      </c>
      <c r="Q100" s="134">
        <v>0</v>
      </c>
      <c r="R100" s="138">
        <v>32.53</v>
      </c>
      <c r="S100" s="140">
        <v>8514376037</v>
      </c>
      <c r="T100" s="134" t="s">
        <v>49</v>
      </c>
      <c r="U100" s="134" t="s">
        <v>103</v>
      </c>
    </row>
    <row r="101" spans="1:21" ht="15" customHeight="1" x14ac:dyDescent="0.55000000000000004">
      <c r="A101" s="134" t="s">
        <v>348</v>
      </c>
      <c r="B101" s="135" t="s">
        <v>349</v>
      </c>
      <c r="C101" s="136" t="s">
        <v>83</v>
      </c>
      <c r="D101" s="134" t="s">
        <v>65</v>
      </c>
      <c r="E101" s="134" t="s">
        <v>75</v>
      </c>
      <c r="F101" s="134" t="s">
        <v>84</v>
      </c>
      <c r="G101" s="137">
        <v>42544</v>
      </c>
      <c r="H101" s="138">
        <v>164.93</v>
      </c>
      <c r="I101" s="138">
        <v>120.44</v>
      </c>
      <c r="J101" s="139">
        <v>0.73019999999999996</v>
      </c>
      <c r="K101" s="134">
        <v>28.14</v>
      </c>
      <c r="L101" s="139">
        <v>2.1600000000000001E-2</v>
      </c>
      <c r="M101" s="134">
        <v>0.7</v>
      </c>
      <c r="N101" s="134">
        <v>4.32</v>
      </c>
      <c r="O101" s="138">
        <v>-70.73</v>
      </c>
      <c r="P101" s="139">
        <v>9.8199999999999996E-2</v>
      </c>
      <c r="Q101" s="134">
        <v>0</v>
      </c>
      <c r="R101" s="138">
        <v>68.959999999999994</v>
      </c>
      <c r="S101" s="140">
        <v>18585921911</v>
      </c>
      <c r="T101" s="134" t="s">
        <v>54</v>
      </c>
      <c r="U101" s="134" t="s">
        <v>48</v>
      </c>
    </row>
    <row r="102" spans="1:21" ht="15" customHeight="1" x14ac:dyDescent="0.55000000000000004">
      <c r="A102" s="134" t="s">
        <v>127</v>
      </c>
      <c r="B102" s="135" t="s">
        <v>350</v>
      </c>
      <c r="C102" s="136" t="s">
        <v>100</v>
      </c>
      <c r="D102" s="134" t="s">
        <v>65</v>
      </c>
      <c r="E102" s="134" t="s">
        <v>75</v>
      </c>
      <c r="F102" s="134" t="s">
        <v>84</v>
      </c>
      <c r="G102" s="137">
        <v>42570</v>
      </c>
      <c r="H102" s="138">
        <v>157.94999999999999</v>
      </c>
      <c r="I102" s="138">
        <v>59.98</v>
      </c>
      <c r="J102" s="139">
        <v>0.37969999999999998</v>
      </c>
      <c r="K102" s="134">
        <v>14.63</v>
      </c>
      <c r="L102" s="139">
        <v>3.3E-3</v>
      </c>
      <c r="M102" s="134">
        <v>1.6</v>
      </c>
      <c r="N102" s="134" t="s">
        <v>67</v>
      </c>
      <c r="O102" s="134" t="s">
        <v>67</v>
      </c>
      <c r="P102" s="139">
        <v>3.0599999999999999E-2</v>
      </c>
      <c r="Q102" s="134">
        <v>2</v>
      </c>
      <c r="R102" s="138">
        <v>85.07</v>
      </c>
      <c r="S102" s="140">
        <v>168017338003</v>
      </c>
      <c r="T102" s="134" t="s">
        <v>54</v>
      </c>
      <c r="U102" s="134" t="s">
        <v>68</v>
      </c>
    </row>
    <row r="103" spans="1:21" ht="15" customHeight="1" x14ac:dyDescent="0.55000000000000004">
      <c r="A103" s="134" t="s">
        <v>351</v>
      </c>
      <c r="B103" s="135" t="s">
        <v>352</v>
      </c>
      <c r="C103" s="136" t="s">
        <v>151</v>
      </c>
      <c r="D103" s="134" t="s">
        <v>57</v>
      </c>
      <c r="E103" s="134" t="s">
        <v>46</v>
      </c>
      <c r="F103" s="134" t="s">
        <v>128</v>
      </c>
      <c r="G103" s="137">
        <v>42555</v>
      </c>
      <c r="H103" s="138">
        <v>28.32</v>
      </c>
      <c r="I103" s="138">
        <v>31.21</v>
      </c>
      <c r="J103" s="139">
        <v>1.1020000000000001</v>
      </c>
      <c r="K103" s="134">
        <v>14.79</v>
      </c>
      <c r="L103" s="139">
        <v>3.2000000000000001E-2</v>
      </c>
      <c r="M103" s="134">
        <v>0.9</v>
      </c>
      <c r="N103" s="134">
        <v>1.23</v>
      </c>
      <c r="O103" s="138">
        <v>-5.3</v>
      </c>
      <c r="P103" s="139">
        <v>3.15E-2</v>
      </c>
      <c r="Q103" s="134">
        <v>0</v>
      </c>
      <c r="R103" s="138">
        <v>27.13</v>
      </c>
      <c r="S103" s="140">
        <v>13048182662</v>
      </c>
      <c r="T103" s="134" t="s">
        <v>54</v>
      </c>
      <c r="U103" s="134" t="s">
        <v>80</v>
      </c>
    </row>
    <row r="104" spans="1:21" ht="15" customHeight="1" x14ac:dyDescent="0.55000000000000004">
      <c r="A104" s="134" t="s">
        <v>353</v>
      </c>
      <c r="B104" s="135" t="s">
        <v>354</v>
      </c>
      <c r="C104" s="136" t="s">
        <v>57</v>
      </c>
      <c r="D104" s="134" t="s">
        <v>45</v>
      </c>
      <c r="E104" s="134" t="s">
        <v>46</v>
      </c>
      <c r="F104" s="134" t="s">
        <v>47</v>
      </c>
      <c r="G104" s="137">
        <v>42733</v>
      </c>
      <c r="H104" s="138">
        <v>0</v>
      </c>
      <c r="I104" s="138">
        <v>37.619999999999997</v>
      </c>
      <c r="J104" s="134" t="s">
        <v>67</v>
      </c>
      <c r="K104" s="134">
        <v>209</v>
      </c>
      <c r="L104" s="139">
        <v>2.6599999999999999E-2</v>
      </c>
      <c r="M104" s="134">
        <v>0.4</v>
      </c>
      <c r="N104" s="134">
        <v>1.92</v>
      </c>
      <c r="O104" s="138">
        <v>-7.98</v>
      </c>
      <c r="P104" s="139">
        <v>1.0024999999999999</v>
      </c>
      <c r="Q104" s="134">
        <v>0</v>
      </c>
      <c r="R104" s="138">
        <v>18.68</v>
      </c>
      <c r="S104" s="140">
        <v>15888948188</v>
      </c>
      <c r="T104" s="134" t="s">
        <v>54</v>
      </c>
      <c r="U104" s="134" t="s">
        <v>58</v>
      </c>
    </row>
    <row r="105" spans="1:21" ht="15" customHeight="1" x14ac:dyDescent="0.55000000000000004">
      <c r="A105" s="134" t="s">
        <v>355</v>
      </c>
      <c r="B105" s="135" t="s">
        <v>356</v>
      </c>
      <c r="C105" s="136" t="s">
        <v>127</v>
      </c>
      <c r="D105" s="134" t="s">
        <v>45</v>
      </c>
      <c r="E105" s="134" t="s">
        <v>46</v>
      </c>
      <c r="F105" s="134" t="s">
        <v>47</v>
      </c>
      <c r="G105" s="137">
        <v>42554</v>
      </c>
      <c r="H105" s="138">
        <v>54.67</v>
      </c>
      <c r="I105" s="138">
        <v>71.599999999999994</v>
      </c>
      <c r="J105" s="139">
        <v>1.3097000000000001</v>
      </c>
      <c r="K105" s="134">
        <v>20.81</v>
      </c>
      <c r="L105" s="139">
        <v>2.1600000000000001E-2</v>
      </c>
      <c r="M105" s="134">
        <v>0.8</v>
      </c>
      <c r="N105" s="134">
        <v>1.1499999999999999</v>
      </c>
      <c r="O105" s="138">
        <v>-15.26</v>
      </c>
      <c r="P105" s="139">
        <v>6.1600000000000002E-2</v>
      </c>
      <c r="Q105" s="134">
        <v>20</v>
      </c>
      <c r="R105" s="138">
        <v>45.15</v>
      </c>
      <c r="S105" s="140">
        <v>22514892316</v>
      </c>
      <c r="T105" s="134" t="s">
        <v>54</v>
      </c>
      <c r="U105" s="134" t="s">
        <v>120</v>
      </c>
    </row>
    <row r="106" spans="1:21" ht="15" customHeight="1" x14ac:dyDescent="0.55000000000000004">
      <c r="A106" s="134" t="s">
        <v>357</v>
      </c>
      <c r="B106" s="135" t="s">
        <v>358</v>
      </c>
      <c r="C106" s="136" t="s">
        <v>57</v>
      </c>
      <c r="D106" s="134" t="s">
        <v>45</v>
      </c>
      <c r="E106" s="134" t="s">
        <v>46</v>
      </c>
      <c r="F106" s="134" t="s">
        <v>47</v>
      </c>
      <c r="G106" s="137">
        <v>42507</v>
      </c>
      <c r="H106" s="138">
        <v>20.94</v>
      </c>
      <c r="I106" s="138">
        <v>66.16</v>
      </c>
      <c r="J106" s="139">
        <v>3.1595</v>
      </c>
      <c r="K106" s="134">
        <v>26.79</v>
      </c>
      <c r="L106" s="139">
        <v>0</v>
      </c>
      <c r="M106" s="134">
        <v>0.7</v>
      </c>
      <c r="N106" s="134">
        <v>2.2200000000000002</v>
      </c>
      <c r="O106" s="138">
        <v>0.89</v>
      </c>
      <c r="P106" s="139">
        <v>9.1399999999999995E-2</v>
      </c>
      <c r="Q106" s="134">
        <v>0</v>
      </c>
      <c r="R106" s="138">
        <v>25.36</v>
      </c>
      <c r="S106" s="140">
        <v>12479572538</v>
      </c>
      <c r="T106" s="134" t="s">
        <v>54</v>
      </c>
      <c r="U106" s="134" t="s">
        <v>265</v>
      </c>
    </row>
    <row r="107" spans="1:21" ht="15" customHeight="1" x14ac:dyDescent="0.55000000000000004">
      <c r="A107" s="134" t="s">
        <v>359</v>
      </c>
      <c r="B107" s="135" t="s">
        <v>360</v>
      </c>
      <c r="C107" s="136" t="s">
        <v>44</v>
      </c>
      <c r="D107" s="134" t="s">
        <v>45</v>
      </c>
      <c r="E107" s="134" t="s">
        <v>46</v>
      </c>
      <c r="F107" s="134" t="s">
        <v>47</v>
      </c>
      <c r="G107" s="137">
        <v>42609</v>
      </c>
      <c r="H107" s="138">
        <v>0</v>
      </c>
      <c r="I107" s="138">
        <v>100.14</v>
      </c>
      <c r="J107" s="134" t="s">
        <v>67</v>
      </c>
      <c r="K107" s="134">
        <v>22.71</v>
      </c>
      <c r="L107" s="139">
        <v>3.0800000000000001E-2</v>
      </c>
      <c r="M107" s="134">
        <v>1.3</v>
      </c>
      <c r="N107" s="134">
        <v>1.24</v>
      </c>
      <c r="O107" s="138">
        <v>-50.05</v>
      </c>
      <c r="P107" s="139">
        <v>7.0999999999999994E-2</v>
      </c>
      <c r="Q107" s="134">
        <v>3</v>
      </c>
      <c r="R107" s="138">
        <v>41.25</v>
      </c>
      <c r="S107" s="140">
        <v>58952100898</v>
      </c>
      <c r="T107" s="134" t="s">
        <v>54</v>
      </c>
      <c r="U107" s="134" t="s">
        <v>91</v>
      </c>
    </row>
    <row r="108" spans="1:21" ht="15" customHeight="1" x14ac:dyDescent="0.55000000000000004">
      <c r="A108" s="134" t="s">
        <v>361</v>
      </c>
      <c r="B108" s="135" t="s">
        <v>362</v>
      </c>
      <c r="C108" s="136" t="s">
        <v>83</v>
      </c>
      <c r="D108" s="134" t="s">
        <v>57</v>
      </c>
      <c r="E108" s="134" t="s">
        <v>46</v>
      </c>
      <c r="F108" s="134" t="s">
        <v>128</v>
      </c>
      <c r="G108" s="137">
        <v>42795</v>
      </c>
      <c r="H108" s="138">
        <v>108.1</v>
      </c>
      <c r="I108" s="138">
        <v>137.79</v>
      </c>
      <c r="J108" s="139">
        <v>1.2746999999999999</v>
      </c>
      <c r="K108" s="134">
        <v>14.9</v>
      </c>
      <c r="L108" s="139">
        <v>1.9900000000000001E-2</v>
      </c>
      <c r="M108" s="134">
        <v>0.9</v>
      </c>
      <c r="N108" s="134" t="s">
        <v>67</v>
      </c>
      <c r="O108" s="134" t="s">
        <v>67</v>
      </c>
      <c r="P108" s="139">
        <v>3.2000000000000001E-2</v>
      </c>
      <c r="Q108" s="134">
        <v>2</v>
      </c>
      <c r="R108" s="138">
        <v>152.22</v>
      </c>
      <c r="S108" s="140">
        <v>64173725866</v>
      </c>
      <c r="T108" s="134" t="s">
        <v>54</v>
      </c>
      <c r="U108" s="134" t="s">
        <v>192</v>
      </c>
    </row>
    <row r="109" spans="1:21" ht="15" customHeight="1" x14ac:dyDescent="0.55000000000000004">
      <c r="A109" s="134" t="s">
        <v>363</v>
      </c>
      <c r="B109" s="135" t="s">
        <v>364</v>
      </c>
      <c r="C109" s="136" t="s">
        <v>64</v>
      </c>
      <c r="D109" s="134" t="s">
        <v>45</v>
      </c>
      <c r="E109" s="134" t="s">
        <v>75</v>
      </c>
      <c r="F109" s="134" t="s">
        <v>76</v>
      </c>
      <c r="G109" s="137">
        <v>42564</v>
      </c>
      <c r="H109" s="138">
        <v>62.86</v>
      </c>
      <c r="I109" s="138">
        <v>33.42</v>
      </c>
      <c r="J109" s="139">
        <v>0.53169999999999995</v>
      </c>
      <c r="K109" s="134">
        <v>20.5</v>
      </c>
      <c r="L109" s="139">
        <v>0</v>
      </c>
      <c r="M109" s="134">
        <v>1.8</v>
      </c>
      <c r="N109" s="134">
        <v>1.1100000000000001</v>
      </c>
      <c r="O109" s="138">
        <v>-8.68</v>
      </c>
      <c r="P109" s="139">
        <v>0.06</v>
      </c>
      <c r="Q109" s="134">
        <v>0</v>
      </c>
      <c r="R109" s="138">
        <v>20.16</v>
      </c>
      <c r="S109" s="140">
        <v>11216661780</v>
      </c>
      <c r="T109" s="134" t="s">
        <v>54</v>
      </c>
      <c r="U109" s="134" t="s">
        <v>53</v>
      </c>
    </row>
    <row r="110" spans="1:21" ht="15" customHeight="1" x14ac:dyDescent="0.55000000000000004">
      <c r="A110" s="134" t="s">
        <v>365</v>
      </c>
      <c r="B110" s="135" t="s">
        <v>366</v>
      </c>
      <c r="C110" s="136" t="s">
        <v>151</v>
      </c>
      <c r="D110" s="134" t="s">
        <v>65</v>
      </c>
      <c r="E110" s="134" t="s">
        <v>75</v>
      </c>
      <c r="F110" s="134" t="s">
        <v>84</v>
      </c>
      <c r="G110" s="137">
        <v>42614</v>
      </c>
      <c r="H110" s="138">
        <v>142.13999999999999</v>
      </c>
      <c r="I110" s="138">
        <v>60.38</v>
      </c>
      <c r="J110" s="139">
        <v>0.42480000000000001</v>
      </c>
      <c r="K110" s="134">
        <v>16.36</v>
      </c>
      <c r="L110" s="139">
        <v>9.9000000000000008E-3</v>
      </c>
      <c r="M110" s="134">
        <v>1.6</v>
      </c>
      <c r="N110" s="134">
        <v>1.65</v>
      </c>
      <c r="O110" s="138">
        <v>-27.81</v>
      </c>
      <c r="P110" s="139">
        <v>3.9300000000000002E-2</v>
      </c>
      <c r="Q110" s="134">
        <v>6</v>
      </c>
      <c r="R110" s="138">
        <v>32.64</v>
      </c>
      <c r="S110" s="140">
        <v>26427668990</v>
      </c>
      <c r="T110" s="134" t="s">
        <v>54</v>
      </c>
      <c r="U110" s="134" t="s">
        <v>236</v>
      </c>
    </row>
    <row r="111" spans="1:21" ht="15" customHeight="1" x14ac:dyDescent="0.55000000000000004">
      <c r="A111" s="134" t="s">
        <v>367</v>
      </c>
      <c r="B111" s="135" t="s">
        <v>368</v>
      </c>
      <c r="C111" s="136" t="s">
        <v>127</v>
      </c>
      <c r="D111" s="134" t="s">
        <v>45</v>
      </c>
      <c r="E111" s="134" t="s">
        <v>75</v>
      </c>
      <c r="F111" s="134" t="s">
        <v>76</v>
      </c>
      <c r="G111" s="137">
        <v>42748</v>
      </c>
      <c r="H111" s="138">
        <v>70.430000000000007</v>
      </c>
      <c r="I111" s="138">
        <v>40.229999999999997</v>
      </c>
      <c r="J111" s="139">
        <v>0.57120000000000004</v>
      </c>
      <c r="K111" s="134">
        <v>17.12</v>
      </c>
      <c r="L111" s="139">
        <v>2.7099999999999999E-2</v>
      </c>
      <c r="M111" s="134">
        <v>1</v>
      </c>
      <c r="N111" s="134">
        <v>1.06</v>
      </c>
      <c r="O111" s="138">
        <v>-19.329999999999998</v>
      </c>
      <c r="P111" s="139">
        <v>4.3099999999999999E-2</v>
      </c>
      <c r="Q111" s="134">
        <v>0</v>
      </c>
      <c r="R111" s="138">
        <v>26.21</v>
      </c>
      <c r="S111" s="140">
        <v>19463798600</v>
      </c>
      <c r="T111" s="134" t="s">
        <v>54</v>
      </c>
      <c r="U111" s="134" t="s">
        <v>58</v>
      </c>
    </row>
    <row r="112" spans="1:21" ht="15" customHeight="1" x14ac:dyDescent="0.55000000000000004">
      <c r="A112" s="134" t="s">
        <v>369</v>
      </c>
      <c r="B112" s="135" t="s">
        <v>370</v>
      </c>
      <c r="C112" s="136" t="s">
        <v>64</v>
      </c>
      <c r="D112" s="134" t="s">
        <v>45</v>
      </c>
      <c r="E112" s="134" t="s">
        <v>52</v>
      </c>
      <c r="F112" s="134" t="s">
        <v>106</v>
      </c>
      <c r="G112" s="137">
        <v>42550</v>
      </c>
      <c r="H112" s="138">
        <v>116.42</v>
      </c>
      <c r="I112" s="138">
        <v>98.12</v>
      </c>
      <c r="J112" s="139">
        <v>0.84279999999999999</v>
      </c>
      <c r="K112" s="134">
        <v>32.49</v>
      </c>
      <c r="L112" s="139">
        <v>3.4799999999999998E-2</v>
      </c>
      <c r="M112" s="134">
        <v>0.3</v>
      </c>
      <c r="N112" s="134">
        <v>1.01</v>
      </c>
      <c r="O112" s="138">
        <v>-41.04</v>
      </c>
      <c r="P112" s="139">
        <v>0.12</v>
      </c>
      <c r="Q112" s="134">
        <v>3</v>
      </c>
      <c r="R112" s="138">
        <v>47.24</v>
      </c>
      <c r="S112" s="140">
        <v>35120810900</v>
      </c>
      <c r="T112" s="134" t="s">
        <v>54</v>
      </c>
      <c r="U112" s="134" t="s">
        <v>48</v>
      </c>
    </row>
    <row r="113" spans="1:21" ht="15" customHeight="1" x14ac:dyDescent="0.55000000000000004">
      <c r="A113" s="134" t="s">
        <v>371</v>
      </c>
      <c r="B113" s="135" t="s">
        <v>372</v>
      </c>
      <c r="C113" s="136" t="s">
        <v>57</v>
      </c>
      <c r="D113" s="134" t="s">
        <v>45</v>
      </c>
      <c r="E113" s="134" t="s">
        <v>46</v>
      </c>
      <c r="F113" s="134" t="s">
        <v>47</v>
      </c>
      <c r="G113" s="137">
        <v>42572</v>
      </c>
      <c r="H113" s="138">
        <v>24.8</v>
      </c>
      <c r="I113" s="138">
        <v>59.75</v>
      </c>
      <c r="J113" s="139">
        <v>2.4093</v>
      </c>
      <c r="K113" s="134">
        <v>25.53</v>
      </c>
      <c r="L113" s="139">
        <v>2.0899999999999998E-2</v>
      </c>
      <c r="M113" s="134">
        <v>0.7</v>
      </c>
      <c r="N113" s="134">
        <v>0.2</v>
      </c>
      <c r="O113" s="138">
        <v>-20.53</v>
      </c>
      <c r="P113" s="139">
        <v>8.5199999999999998E-2</v>
      </c>
      <c r="Q113" s="134">
        <v>2</v>
      </c>
      <c r="R113" s="138">
        <v>55.8</v>
      </c>
      <c r="S113" s="140">
        <v>43377116847</v>
      </c>
      <c r="T113" s="134" t="s">
        <v>54</v>
      </c>
      <c r="U113" s="134" t="s">
        <v>373</v>
      </c>
    </row>
    <row r="114" spans="1:21" ht="15" customHeight="1" x14ac:dyDescent="0.55000000000000004">
      <c r="A114" s="134" t="s">
        <v>374</v>
      </c>
      <c r="B114" s="135" t="s">
        <v>375</v>
      </c>
      <c r="C114" s="136" t="s">
        <v>57</v>
      </c>
      <c r="D114" s="134" t="s">
        <v>45</v>
      </c>
      <c r="E114" s="134" t="s">
        <v>52</v>
      </c>
      <c r="F114" s="134" t="s">
        <v>106</v>
      </c>
      <c r="G114" s="137">
        <v>42812</v>
      </c>
      <c r="H114" s="138">
        <v>148.46</v>
      </c>
      <c r="I114" s="138">
        <v>117.1</v>
      </c>
      <c r="J114" s="139">
        <v>0.78879999999999995</v>
      </c>
      <c r="K114" s="134">
        <v>30.34</v>
      </c>
      <c r="L114" s="139">
        <v>0</v>
      </c>
      <c r="M114" s="134">
        <v>1.8</v>
      </c>
      <c r="N114" s="134">
        <v>3.67</v>
      </c>
      <c r="O114" s="138">
        <v>-13.22</v>
      </c>
      <c r="P114" s="139">
        <v>0.10920000000000001</v>
      </c>
      <c r="Q114" s="134">
        <v>0</v>
      </c>
      <c r="R114" s="138">
        <v>36.93</v>
      </c>
      <c r="S114" s="140">
        <v>91680327423</v>
      </c>
      <c r="T114" s="134" t="s">
        <v>54</v>
      </c>
      <c r="U114" s="134" t="s">
        <v>126</v>
      </c>
    </row>
    <row r="115" spans="1:21" ht="15" customHeight="1" x14ac:dyDescent="0.55000000000000004">
      <c r="A115" s="134" t="s">
        <v>376</v>
      </c>
      <c r="B115" s="135" t="s">
        <v>377</v>
      </c>
      <c r="C115" s="136" t="s">
        <v>52</v>
      </c>
      <c r="D115" s="134" t="s">
        <v>45</v>
      </c>
      <c r="E115" s="134" t="s">
        <v>46</v>
      </c>
      <c r="F115" s="134" t="s">
        <v>47</v>
      </c>
      <c r="G115" s="137">
        <v>42705</v>
      </c>
      <c r="H115" s="138">
        <v>0</v>
      </c>
      <c r="I115" s="138">
        <v>13.24</v>
      </c>
      <c r="J115" s="134" t="s">
        <v>67</v>
      </c>
      <c r="K115" s="134" t="s">
        <v>67</v>
      </c>
      <c r="L115" s="139">
        <v>0</v>
      </c>
      <c r="M115" s="134">
        <v>0.9</v>
      </c>
      <c r="N115" s="134">
        <v>2.4700000000000002</v>
      </c>
      <c r="O115" s="138">
        <v>-3.66</v>
      </c>
      <c r="P115" s="139">
        <v>-0.20799999999999999</v>
      </c>
      <c r="Q115" s="134">
        <v>0</v>
      </c>
      <c r="R115" s="138">
        <v>0</v>
      </c>
      <c r="S115" s="140">
        <v>1129657872</v>
      </c>
      <c r="T115" s="134" t="s">
        <v>72</v>
      </c>
      <c r="U115" s="134" t="s">
        <v>139</v>
      </c>
    </row>
    <row r="116" spans="1:21" ht="15" customHeight="1" x14ac:dyDescent="0.55000000000000004">
      <c r="A116" s="134" t="s">
        <v>378</v>
      </c>
      <c r="B116" s="135" t="s">
        <v>379</v>
      </c>
      <c r="C116" s="136" t="s">
        <v>94</v>
      </c>
      <c r="D116" s="134" t="s">
        <v>65</v>
      </c>
      <c r="E116" s="134" t="s">
        <v>52</v>
      </c>
      <c r="F116" s="134" t="s">
        <v>152</v>
      </c>
      <c r="G116" s="137">
        <v>42584</v>
      </c>
      <c r="H116" s="138">
        <v>64.64</v>
      </c>
      <c r="I116" s="138">
        <v>63.66</v>
      </c>
      <c r="J116" s="139">
        <v>0.98480000000000001</v>
      </c>
      <c r="K116" s="134">
        <v>37.229999999999997</v>
      </c>
      <c r="L116" s="139">
        <v>0</v>
      </c>
      <c r="M116" s="134">
        <v>0.9</v>
      </c>
      <c r="N116" s="134">
        <v>2.23</v>
      </c>
      <c r="O116" s="138">
        <v>0.15</v>
      </c>
      <c r="P116" s="139">
        <v>0.14360000000000001</v>
      </c>
      <c r="Q116" s="134">
        <v>0</v>
      </c>
      <c r="R116" s="138">
        <v>24.52</v>
      </c>
      <c r="S116" s="140">
        <v>21211810960</v>
      </c>
      <c r="T116" s="134" t="s">
        <v>54</v>
      </c>
      <c r="U116" s="134" t="s">
        <v>120</v>
      </c>
    </row>
    <row r="117" spans="1:21" ht="15" customHeight="1" x14ac:dyDescent="0.55000000000000004">
      <c r="A117" s="134" t="s">
        <v>380</v>
      </c>
      <c r="B117" s="135" t="s">
        <v>381</v>
      </c>
      <c r="C117" s="136" t="s">
        <v>52</v>
      </c>
      <c r="D117" s="134" t="s">
        <v>45</v>
      </c>
      <c r="E117" s="134" t="s">
        <v>46</v>
      </c>
      <c r="F117" s="134" t="s">
        <v>47</v>
      </c>
      <c r="G117" s="137">
        <v>42708</v>
      </c>
      <c r="H117" s="138">
        <v>5.04</v>
      </c>
      <c r="I117" s="138">
        <v>42.1</v>
      </c>
      <c r="J117" s="139">
        <v>8.3531999999999993</v>
      </c>
      <c r="K117" s="134">
        <v>120.29</v>
      </c>
      <c r="L117" s="139">
        <v>0</v>
      </c>
      <c r="M117" s="134">
        <v>0.9</v>
      </c>
      <c r="N117" s="134">
        <v>6.58</v>
      </c>
      <c r="O117" s="138">
        <v>5.04</v>
      </c>
      <c r="P117" s="139">
        <v>0.55889999999999995</v>
      </c>
      <c r="Q117" s="134">
        <v>0</v>
      </c>
      <c r="R117" s="138">
        <v>11.51</v>
      </c>
      <c r="S117" s="140">
        <v>914808086</v>
      </c>
      <c r="T117" s="134" t="s">
        <v>72</v>
      </c>
      <c r="U117" s="134" t="s">
        <v>136</v>
      </c>
    </row>
    <row r="118" spans="1:21" ht="15" customHeight="1" x14ac:dyDescent="0.55000000000000004">
      <c r="A118" s="134" t="s">
        <v>382</v>
      </c>
      <c r="B118" s="135" t="s">
        <v>383</v>
      </c>
      <c r="C118" s="136" t="s">
        <v>151</v>
      </c>
      <c r="D118" s="134" t="s">
        <v>57</v>
      </c>
      <c r="E118" s="134" t="s">
        <v>46</v>
      </c>
      <c r="F118" s="134" t="s">
        <v>128</v>
      </c>
      <c r="G118" s="137">
        <v>42613</v>
      </c>
      <c r="H118" s="138">
        <v>7.84</v>
      </c>
      <c r="I118" s="138">
        <v>27.46</v>
      </c>
      <c r="J118" s="139">
        <v>3.5026000000000002</v>
      </c>
      <c r="K118" s="134">
        <v>9.34</v>
      </c>
      <c r="L118" s="139">
        <v>4.3700000000000003E-2</v>
      </c>
      <c r="M118" s="134">
        <v>1.3</v>
      </c>
      <c r="N118" s="134">
        <v>4.3600000000000003</v>
      </c>
      <c r="O118" s="138">
        <v>-35.99</v>
      </c>
      <c r="P118" s="139">
        <v>4.1999999999999997E-3</v>
      </c>
      <c r="Q118" s="134">
        <v>6</v>
      </c>
      <c r="R118" s="138">
        <v>5.55</v>
      </c>
      <c r="S118" s="140">
        <v>6479423379</v>
      </c>
      <c r="T118" s="134" t="s">
        <v>49</v>
      </c>
      <c r="U118" s="134" t="s">
        <v>61</v>
      </c>
    </row>
    <row r="119" spans="1:21" ht="15" customHeight="1" x14ac:dyDescent="0.55000000000000004">
      <c r="A119" s="134" t="s">
        <v>384</v>
      </c>
      <c r="B119" s="135" t="s">
        <v>385</v>
      </c>
      <c r="C119" s="136" t="s">
        <v>44</v>
      </c>
      <c r="D119" s="134" t="s">
        <v>45</v>
      </c>
      <c r="E119" s="134" t="s">
        <v>46</v>
      </c>
      <c r="F119" s="134" t="s">
        <v>47</v>
      </c>
      <c r="G119" s="137">
        <v>42709</v>
      </c>
      <c r="H119" s="138">
        <v>17.059999999999999</v>
      </c>
      <c r="I119" s="138">
        <v>34.57</v>
      </c>
      <c r="J119" s="139">
        <v>2.0264000000000002</v>
      </c>
      <c r="K119" s="134">
        <v>55.76</v>
      </c>
      <c r="L119" s="139">
        <v>1.2699999999999999E-2</v>
      </c>
      <c r="M119" s="134" t="e">
        <v>#N/A</v>
      </c>
      <c r="N119" s="134" t="s">
        <v>67</v>
      </c>
      <c r="O119" s="134" t="s">
        <v>67</v>
      </c>
      <c r="P119" s="139">
        <v>0.23630000000000001</v>
      </c>
      <c r="Q119" s="134">
        <v>3</v>
      </c>
      <c r="R119" s="138">
        <v>40.770000000000003</v>
      </c>
      <c r="S119" s="140">
        <v>17539680458</v>
      </c>
      <c r="T119" s="134" t="s">
        <v>54</v>
      </c>
      <c r="U119" s="134" t="s">
        <v>68</v>
      </c>
    </row>
    <row r="120" spans="1:21" ht="15" customHeight="1" x14ac:dyDescent="0.55000000000000004">
      <c r="A120" s="134" t="s">
        <v>386</v>
      </c>
      <c r="B120" s="135" t="s">
        <v>387</v>
      </c>
      <c r="C120" s="136" t="s">
        <v>127</v>
      </c>
      <c r="D120" s="134" t="s">
        <v>65</v>
      </c>
      <c r="E120" s="134" t="s">
        <v>52</v>
      </c>
      <c r="F120" s="134" t="s">
        <v>152</v>
      </c>
      <c r="G120" s="137">
        <v>42710</v>
      </c>
      <c r="H120" s="138">
        <v>26.98</v>
      </c>
      <c r="I120" s="138">
        <v>29.04</v>
      </c>
      <c r="J120" s="139">
        <v>1.0764</v>
      </c>
      <c r="K120" s="134">
        <v>22.34</v>
      </c>
      <c r="L120" s="139">
        <v>1.6199999999999999E-2</v>
      </c>
      <c r="M120" s="134">
        <v>1</v>
      </c>
      <c r="N120" s="134" t="s">
        <v>67</v>
      </c>
      <c r="O120" s="134" t="s">
        <v>67</v>
      </c>
      <c r="P120" s="139">
        <v>6.9199999999999998E-2</v>
      </c>
      <c r="Q120" s="134">
        <v>7</v>
      </c>
      <c r="R120" s="138">
        <v>21.85</v>
      </c>
      <c r="S120" s="140">
        <v>958447022</v>
      </c>
      <c r="T120" s="134" t="s">
        <v>72</v>
      </c>
      <c r="U120" s="134" t="s">
        <v>68</v>
      </c>
    </row>
    <row r="121" spans="1:21" ht="15" customHeight="1" x14ac:dyDescent="0.55000000000000004">
      <c r="A121" s="134" t="s">
        <v>388</v>
      </c>
      <c r="B121" s="135" t="s">
        <v>389</v>
      </c>
      <c r="C121" s="136" t="s">
        <v>151</v>
      </c>
      <c r="D121" s="134" t="s">
        <v>65</v>
      </c>
      <c r="E121" s="134" t="s">
        <v>46</v>
      </c>
      <c r="F121" s="134" t="s">
        <v>66</v>
      </c>
      <c r="G121" s="137">
        <v>42712</v>
      </c>
      <c r="H121" s="138">
        <v>62.02</v>
      </c>
      <c r="I121" s="138">
        <v>88.42</v>
      </c>
      <c r="J121" s="139">
        <v>1.4257</v>
      </c>
      <c r="K121" s="134">
        <v>20.71</v>
      </c>
      <c r="L121" s="139">
        <v>2.4199999999999999E-2</v>
      </c>
      <c r="M121" s="134">
        <v>1.2</v>
      </c>
      <c r="N121" s="134" t="s">
        <v>67</v>
      </c>
      <c r="O121" s="134" t="s">
        <v>67</v>
      </c>
      <c r="P121" s="139">
        <v>6.0999999999999999E-2</v>
      </c>
      <c r="Q121" s="134">
        <v>20</v>
      </c>
      <c r="R121" s="138">
        <v>69.78</v>
      </c>
      <c r="S121" s="140">
        <v>5739479928</v>
      </c>
      <c r="T121" s="134" t="s">
        <v>49</v>
      </c>
      <c r="U121" s="134" t="s">
        <v>68</v>
      </c>
    </row>
    <row r="122" spans="1:21" ht="15" customHeight="1" x14ac:dyDescent="0.55000000000000004">
      <c r="A122" s="134" t="s">
        <v>390</v>
      </c>
      <c r="B122" s="135" t="s">
        <v>391</v>
      </c>
      <c r="C122" s="136" t="s">
        <v>127</v>
      </c>
      <c r="D122" s="134" t="s">
        <v>45</v>
      </c>
      <c r="E122" s="134" t="s">
        <v>75</v>
      </c>
      <c r="F122" s="134" t="s">
        <v>76</v>
      </c>
      <c r="G122" s="137">
        <v>42714</v>
      </c>
      <c r="H122" s="138">
        <v>3.58</v>
      </c>
      <c r="I122" s="138">
        <v>2</v>
      </c>
      <c r="J122" s="139">
        <v>0.55869999999999997</v>
      </c>
      <c r="K122" s="134">
        <v>2.67</v>
      </c>
      <c r="L122" s="139">
        <v>0.04</v>
      </c>
      <c r="M122" s="134">
        <v>1.5</v>
      </c>
      <c r="N122" s="134">
        <v>1.1599999999999999</v>
      </c>
      <c r="O122" s="138">
        <v>-17.47</v>
      </c>
      <c r="P122" s="139">
        <v>-2.92E-2</v>
      </c>
      <c r="Q122" s="134">
        <v>0</v>
      </c>
      <c r="R122" s="138">
        <v>0</v>
      </c>
      <c r="S122" s="140">
        <v>56598810</v>
      </c>
      <c r="T122" s="134" t="s">
        <v>72</v>
      </c>
      <c r="U122" s="134" t="s">
        <v>392</v>
      </c>
    </row>
    <row r="123" spans="1:21" ht="15" customHeight="1" x14ac:dyDescent="0.55000000000000004">
      <c r="A123" s="134" t="s">
        <v>393</v>
      </c>
      <c r="B123" s="135" t="s">
        <v>394</v>
      </c>
      <c r="C123" s="136" t="s">
        <v>64</v>
      </c>
      <c r="D123" s="134" t="s">
        <v>65</v>
      </c>
      <c r="E123" s="134" t="s">
        <v>46</v>
      </c>
      <c r="F123" s="134" t="s">
        <v>66</v>
      </c>
      <c r="G123" s="137">
        <v>42716</v>
      </c>
      <c r="H123" s="138">
        <v>58.37</v>
      </c>
      <c r="I123" s="138">
        <v>89.51</v>
      </c>
      <c r="J123" s="139">
        <v>1.5335000000000001</v>
      </c>
      <c r="K123" s="134">
        <v>58.89</v>
      </c>
      <c r="L123" s="139">
        <v>3.2000000000000002E-3</v>
      </c>
      <c r="M123" s="134">
        <v>1.4</v>
      </c>
      <c r="N123" s="134">
        <v>7.68</v>
      </c>
      <c r="O123" s="138">
        <v>5.21</v>
      </c>
      <c r="P123" s="139">
        <v>0.25190000000000001</v>
      </c>
      <c r="Q123" s="134">
        <v>2</v>
      </c>
      <c r="R123" s="138">
        <v>19.54</v>
      </c>
      <c r="S123" s="140">
        <v>7834417359</v>
      </c>
      <c r="T123" s="134" t="s">
        <v>49</v>
      </c>
      <c r="U123" s="134" t="s">
        <v>136</v>
      </c>
    </row>
    <row r="124" spans="1:21" ht="15" customHeight="1" x14ac:dyDescent="0.55000000000000004">
      <c r="A124" s="134" t="s">
        <v>395</v>
      </c>
      <c r="B124" s="135" t="s">
        <v>396</v>
      </c>
      <c r="C124" s="136" t="s">
        <v>94</v>
      </c>
      <c r="D124" s="134" t="s">
        <v>65</v>
      </c>
      <c r="E124" s="134" t="s">
        <v>46</v>
      </c>
      <c r="F124" s="134" t="s">
        <v>66</v>
      </c>
      <c r="G124" s="137">
        <v>42717</v>
      </c>
      <c r="H124" s="138">
        <v>57.95</v>
      </c>
      <c r="I124" s="138">
        <v>65.61</v>
      </c>
      <c r="J124" s="139">
        <v>1.1322000000000001</v>
      </c>
      <c r="K124" s="134">
        <v>19.82</v>
      </c>
      <c r="L124" s="139">
        <v>2.5899999999999999E-2</v>
      </c>
      <c r="M124" s="134">
        <v>0.8</v>
      </c>
      <c r="N124" s="134" t="s">
        <v>67</v>
      </c>
      <c r="O124" s="134" t="s">
        <v>67</v>
      </c>
      <c r="P124" s="139">
        <v>5.6599999999999998E-2</v>
      </c>
      <c r="Q124" s="134">
        <v>5</v>
      </c>
      <c r="R124" s="138">
        <v>46.73</v>
      </c>
      <c r="S124" s="140">
        <v>1025698198</v>
      </c>
      <c r="T124" s="134" t="s">
        <v>72</v>
      </c>
      <c r="U124" s="134" t="s">
        <v>68</v>
      </c>
    </row>
    <row r="125" spans="1:21" ht="15" customHeight="1" x14ac:dyDescent="0.55000000000000004">
      <c r="A125" s="134" t="s">
        <v>397</v>
      </c>
      <c r="B125" s="135" t="s">
        <v>398</v>
      </c>
      <c r="C125" s="136" t="s">
        <v>52</v>
      </c>
      <c r="D125" s="134" t="s">
        <v>45</v>
      </c>
      <c r="E125" s="134" t="s">
        <v>46</v>
      </c>
      <c r="F125" s="134" t="s">
        <v>47</v>
      </c>
      <c r="G125" s="137">
        <v>42718</v>
      </c>
      <c r="H125" s="138">
        <v>36.770000000000003</v>
      </c>
      <c r="I125" s="138">
        <v>49.71</v>
      </c>
      <c r="J125" s="139">
        <v>1.3519000000000001</v>
      </c>
      <c r="K125" s="134">
        <v>31.87</v>
      </c>
      <c r="L125" s="139">
        <v>1.41E-2</v>
      </c>
      <c r="M125" s="134">
        <v>0.5</v>
      </c>
      <c r="N125" s="134">
        <v>1.02</v>
      </c>
      <c r="O125" s="138">
        <v>-5.17</v>
      </c>
      <c r="P125" s="139">
        <v>0.1168</v>
      </c>
      <c r="Q125" s="134">
        <v>12</v>
      </c>
      <c r="R125" s="138">
        <v>17.95</v>
      </c>
      <c r="S125" s="140">
        <v>12200594653</v>
      </c>
      <c r="T125" s="134" t="s">
        <v>54</v>
      </c>
      <c r="U125" s="134" t="s">
        <v>293</v>
      </c>
    </row>
    <row r="126" spans="1:21" ht="15" customHeight="1" x14ac:dyDescent="0.55000000000000004">
      <c r="A126" s="134" t="s">
        <v>399</v>
      </c>
      <c r="B126" s="135" t="s">
        <v>400</v>
      </c>
      <c r="C126" s="136" t="s">
        <v>57</v>
      </c>
      <c r="D126" s="134" t="s">
        <v>45</v>
      </c>
      <c r="E126" s="134" t="s">
        <v>46</v>
      </c>
      <c r="F126" s="134" t="s">
        <v>47</v>
      </c>
      <c r="G126" s="137">
        <v>42719</v>
      </c>
      <c r="H126" s="138">
        <v>134.66</v>
      </c>
      <c r="I126" s="138">
        <v>197.73</v>
      </c>
      <c r="J126" s="139">
        <v>1.4683999999999999</v>
      </c>
      <c r="K126" s="134">
        <v>33.68</v>
      </c>
      <c r="L126" s="139">
        <v>5.0000000000000001E-3</v>
      </c>
      <c r="M126" s="134">
        <v>1.2</v>
      </c>
      <c r="N126" s="134">
        <v>0.79</v>
      </c>
      <c r="O126" s="138">
        <v>-13.43</v>
      </c>
      <c r="P126" s="139">
        <v>0.12590000000000001</v>
      </c>
      <c r="Q126" s="134">
        <v>8</v>
      </c>
      <c r="R126" s="138">
        <v>66.94</v>
      </c>
      <c r="S126" s="140">
        <v>3160863861</v>
      </c>
      <c r="T126" s="134" t="s">
        <v>49</v>
      </c>
      <c r="U126" s="134" t="s">
        <v>120</v>
      </c>
    </row>
    <row r="127" spans="1:21" ht="15" customHeight="1" x14ac:dyDescent="0.55000000000000004">
      <c r="A127" s="134" t="s">
        <v>401</v>
      </c>
      <c r="B127" s="135" t="s">
        <v>402</v>
      </c>
      <c r="C127" s="136" t="s">
        <v>57</v>
      </c>
      <c r="D127" s="134" t="s">
        <v>45</v>
      </c>
      <c r="E127" s="134" t="s">
        <v>46</v>
      </c>
      <c r="F127" s="134" t="s">
        <v>47</v>
      </c>
      <c r="G127" s="137">
        <v>42542</v>
      </c>
      <c r="H127" s="138">
        <v>0</v>
      </c>
      <c r="I127" s="138">
        <v>5.49</v>
      </c>
      <c r="J127" s="134" t="s">
        <v>67</v>
      </c>
      <c r="K127" s="134" t="s">
        <v>67</v>
      </c>
      <c r="L127" s="139">
        <v>3.2800000000000003E-2</v>
      </c>
      <c r="M127" s="134">
        <v>2</v>
      </c>
      <c r="N127" s="134">
        <v>0.53</v>
      </c>
      <c r="O127" s="138">
        <v>-18.79</v>
      </c>
      <c r="P127" s="139">
        <v>-4.6300000000000001E-2</v>
      </c>
      <c r="Q127" s="134">
        <v>1</v>
      </c>
      <c r="R127" s="138">
        <v>0</v>
      </c>
      <c r="S127" s="140">
        <v>4958437691</v>
      </c>
      <c r="T127" s="134" t="s">
        <v>49</v>
      </c>
      <c r="U127" s="134" t="s">
        <v>265</v>
      </c>
    </row>
    <row r="128" spans="1:21" ht="15" customHeight="1" x14ac:dyDescent="0.55000000000000004">
      <c r="A128" s="134" t="s">
        <v>403</v>
      </c>
      <c r="B128" s="135" t="s">
        <v>404</v>
      </c>
      <c r="C128" s="136" t="s">
        <v>127</v>
      </c>
      <c r="D128" s="134" t="s">
        <v>45</v>
      </c>
      <c r="E128" s="134" t="s">
        <v>46</v>
      </c>
      <c r="F128" s="134" t="s">
        <v>47</v>
      </c>
      <c r="G128" s="137">
        <v>42611</v>
      </c>
      <c r="H128" s="138">
        <v>46.96</v>
      </c>
      <c r="I128" s="138">
        <v>67.84</v>
      </c>
      <c r="J128" s="139">
        <v>1.4446000000000001</v>
      </c>
      <c r="K128" s="134">
        <v>20.37</v>
      </c>
      <c r="L128" s="139">
        <v>2.46E-2</v>
      </c>
      <c r="M128" s="134">
        <v>0.4</v>
      </c>
      <c r="N128" s="134">
        <v>1.26</v>
      </c>
      <c r="O128" s="138">
        <v>-1.45</v>
      </c>
      <c r="P128" s="139">
        <v>5.9400000000000001E-2</v>
      </c>
      <c r="Q128" s="134">
        <v>20</v>
      </c>
      <c r="R128" s="138">
        <v>26.65</v>
      </c>
      <c r="S128" s="140">
        <v>9575740987</v>
      </c>
      <c r="T128" s="134" t="s">
        <v>49</v>
      </c>
      <c r="U128" s="134" t="s">
        <v>392</v>
      </c>
    </row>
    <row r="129" spans="1:21" ht="15" customHeight="1" x14ac:dyDescent="0.55000000000000004">
      <c r="A129" s="134" t="s">
        <v>405</v>
      </c>
      <c r="B129" s="135" t="s">
        <v>406</v>
      </c>
      <c r="C129" s="136" t="s">
        <v>94</v>
      </c>
      <c r="D129" s="134" t="s">
        <v>65</v>
      </c>
      <c r="E129" s="134" t="s">
        <v>46</v>
      </c>
      <c r="F129" s="134" t="s">
        <v>66</v>
      </c>
      <c r="G129" s="137">
        <v>42723</v>
      </c>
      <c r="H129" s="138">
        <v>0</v>
      </c>
      <c r="I129" s="138">
        <v>11.82</v>
      </c>
      <c r="J129" s="134" t="s">
        <v>67</v>
      </c>
      <c r="K129" s="134">
        <v>28.83</v>
      </c>
      <c r="L129" s="139">
        <v>2.7099999999999999E-2</v>
      </c>
      <c r="M129" s="134">
        <v>0.7</v>
      </c>
      <c r="N129" s="134">
        <v>1.62</v>
      </c>
      <c r="O129" s="138">
        <v>-0.24</v>
      </c>
      <c r="P129" s="139">
        <v>0.1016</v>
      </c>
      <c r="Q129" s="134">
        <v>7</v>
      </c>
      <c r="R129" s="138">
        <v>7.91</v>
      </c>
      <c r="S129" s="140">
        <v>1491374750</v>
      </c>
      <c r="T129" s="134" t="s">
        <v>72</v>
      </c>
      <c r="U129" s="134" t="s">
        <v>184</v>
      </c>
    </row>
    <row r="130" spans="1:21" ht="15" customHeight="1" x14ac:dyDescent="0.55000000000000004">
      <c r="A130" s="134" t="s">
        <v>407</v>
      </c>
      <c r="B130" s="135" t="s">
        <v>408</v>
      </c>
      <c r="C130" s="136" t="s">
        <v>83</v>
      </c>
      <c r="D130" s="134" t="s">
        <v>65</v>
      </c>
      <c r="E130" s="134" t="s">
        <v>75</v>
      </c>
      <c r="F130" s="134" t="s">
        <v>84</v>
      </c>
      <c r="G130" s="137">
        <v>42724</v>
      </c>
      <c r="H130" s="138">
        <v>37.65</v>
      </c>
      <c r="I130" s="138">
        <v>22.68</v>
      </c>
      <c r="J130" s="139">
        <v>0.60240000000000005</v>
      </c>
      <c r="K130" s="134">
        <v>23.14</v>
      </c>
      <c r="L130" s="139">
        <v>7.0499999999999993E-2</v>
      </c>
      <c r="M130" s="134">
        <v>1</v>
      </c>
      <c r="N130" s="134">
        <v>2.08</v>
      </c>
      <c r="O130" s="138">
        <v>-12.24</v>
      </c>
      <c r="P130" s="139">
        <v>7.3200000000000001E-2</v>
      </c>
      <c r="Q130" s="134">
        <v>7</v>
      </c>
      <c r="R130" s="138">
        <v>22.35</v>
      </c>
      <c r="S130" s="140">
        <v>1358834932</v>
      </c>
      <c r="T130" s="134" t="s">
        <v>72</v>
      </c>
      <c r="U130" s="134" t="s">
        <v>48</v>
      </c>
    </row>
    <row r="131" spans="1:21" ht="15" customHeight="1" x14ac:dyDescent="0.55000000000000004">
      <c r="A131" s="134" t="s">
        <v>409</v>
      </c>
      <c r="B131" s="135" t="s">
        <v>410</v>
      </c>
      <c r="C131" s="136" t="s">
        <v>52</v>
      </c>
      <c r="D131" s="134" t="s">
        <v>45</v>
      </c>
      <c r="E131" s="134" t="s">
        <v>46</v>
      </c>
      <c r="F131" s="134" t="s">
        <v>47</v>
      </c>
      <c r="G131" s="137">
        <v>42725</v>
      </c>
      <c r="H131" s="138">
        <v>0</v>
      </c>
      <c r="I131" s="138">
        <v>313.11</v>
      </c>
      <c r="J131" s="134" t="s">
        <v>67</v>
      </c>
      <c r="K131" s="134" t="s">
        <v>67</v>
      </c>
      <c r="L131" s="139">
        <v>0</v>
      </c>
      <c r="M131" s="134">
        <v>1</v>
      </c>
      <c r="N131" s="134">
        <v>0.32</v>
      </c>
      <c r="O131" s="138">
        <v>-384.35</v>
      </c>
      <c r="P131" s="139">
        <v>-2.4144999999999999</v>
      </c>
      <c r="Q131" s="134">
        <v>0</v>
      </c>
      <c r="R131" s="138">
        <v>94.9</v>
      </c>
      <c r="S131" s="140">
        <v>86276612900</v>
      </c>
      <c r="T131" s="134" t="s">
        <v>54</v>
      </c>
      <c r="U131" s="134" t="s">
        <v>236</v>
      </c>
    </row>
    <row r="132" spans="1:21" ht="15" customHeight="1" x14ac:dyDescent="0.55000000000000004">
      <c r="A132" s="134" t="s">
        <v>411</v>
      </c>
      <c r="B132" s="135" t="s">
        <v>412</v>
      </c>
      <c r="C132" s="136" t="s">
        <v>57</v>
      </c>
      <c r="D132" s="134" t="s">
        <v>45</v>
      </c>
      <c r="E132" s="134" t="s">
        <v>52</v>
      </c>
      <c r="F132" s="134" t="s">
        <v>106</v>
      </c>
      <c r="G132" s="137">
        <v>42726</v>
      </c>
      <c r="H132" s="138">
        <v>30.9</v>
      </c>
      <c r="I132" s="138">
        <v>29</v>
      </c>
      <c r="J132" s="139">
        <v>0.9385</v>
      </c>
      <c r="K132" s="134">
        <v>36.25</v>
      </c>
      <c r="L132" s="139">
        <v>0</v>
      </c>
      <c r="M132" s="134">
        <v>0</v>
      </c>
      <c r="N132" s="134">
        <v>1.06</v>
      </c>
      <c r="O132" s="138">
        <v>-3.13</v>
      </c>
      <c r="P132" s="139">
        <v>0.13880000000000001</v>
      </c>
      <c r="Q132" s="134">
        <v>0</v>
      </c>
      <c r="R132" s="138">
        <v>14.63</v>
      </c>
      <c r="S132" s="140">
        <v>485786250</v>
      </c>
      <c r="T132" s="134" t="s">
        <v>72</v>
      </c>
      <c r="U132" s="134" t="s">
        <v>109</v>
      </c>
    </row>
    <row r="133" spans="1:21" ht="15" customHeight="1" x14ac:dyDescent="0.55000000000000004">
      <c r="A133" s="134" t="s">
        <v>413</v>
      </c>
      <c r="B133" s="135" t="s">
        <v>414</v>
      </c>
      <c r="C133" s="136" t="s">
        <v>83</v>
      </c>
      <c r="D133" s="134" t="s">
        <v>57</v>
      </c>
      <c r="E133" s="134" t="s">
        <v>75</v>
      </c>
      <c r="F133" s="134" t="s">
        <v>132</v>
      </c>
      <c r="G133" s="137">
        <v>42558</v>
      </c>
      <c r="H133" s="138">
        <v>211.32</v>
      </c>
      <c r="I133" s="138">
        <v>158.41</v>
      </c>
      <c r="J133" s="139">
        <v>0.74960000000000004</v>
      </c>
      <c r="K133" s="134">
        <v>20.260000000000002</v>
      </c>
      <c r="L133" s="139">
        <v>2.9999999999999997E-4</v>
      </c>
      <c r="M133" s="134">
        <v>0.5</v>
      </c>
      <c r="N133" s="134" t="s">
        <v>67</v>
      </c>
      <c r="O133" s="134" t="s">
        <v>67</v>
      </c>
      <c r="P133" s="139">
        <v>5.8799999999999998E-2</v>
      </c>
      <c r="Q133" s="134">
        <v>0</v>
      </c>
      <c r="R133" s="138">
        <v>100.89</v>
      </c>
      <c r="S133" s="140">
        <v>40365136097</v>
      </c>
      <c r="T133" s="134" t="s">
        <v>54</v>
      </c>
      <c r="U133" s="134" t="s">
        <v>192</v>
      </c>
    </row>
    <row r="134" spans="1:21" ht="15" customHeight="1" x14ac:dyDescent="0.55000000000000004">
      <c r="A134" s="134" t="s">
        <v>415</v>
      </c>
      <c r="B134" s="135" t="s">
        <v>416</v>
      </c>
      <c r="C134" s="136" t="s">
        <v>44</v>
      </c>
      <c r="D134" s="134" t="s">
        <v>45</v>
      </c>
      <c r="E134" s="134" t="s">
        <v>52</v>
      </c>
      <c r="F134" s="134" t="s">
        <v>106</v>
      </c>
      <c r="G134" s="137">
        <v>42732</v>
      </c>
      <c r="H134" s="138">
        <v>22.33</v>
      </c>
      <c r="I134" s="138">
        <v>23.03</v>
      </c>
      <c r="J134" s="139">
        <v>1.0313000000000001</v>
      </c>
      <c r="K134" s="134">
        <v>39.71</v>
      </c>
      <c r="L134" s="139">
        <v>0</v>
      </c>
      <c r="M134" s="134">
        <v>1.7</v>
      </c>
      <c r="N134" s="134">
        <v>2.2599999999999998</v>
      </c>
      <c r="O134" s="138">
        <v>-0.68</v>
      </c>
      <c r="P134" s="139">
        <v>0.156</v>
      </c>
      <c r="Q134" s="134">
        <v>0</v>
      </c>
      <c r="R134" s="138">
        <v>14.01</v>
      </c>
      <c r="S134" s="140">
        <v>3272101346</v>
      </c>
      <c r="T134" s="134" t="s">
        <v>49</v>
      </c>
      <c r="U134" s="134" t="s">
        <v>136</v>
      </c>
    </row>
    <row r="135" spans="1:21" ht="15" customHeight="1" x14ac:dyDescent="0.55000000000000004">
      <c r="A135" s="134" t="s">
        <v>417</v>
      </c>
      <c r="B135" s="135" t="s">
        <v>418</v>
      </c>
      <c r="C135" s="136" t="s">
        <v>127</v>
      </c>
      <c r="D135" s="134" t="s">
        <v>45</v>
      </c>
      <c r="E135" s="134" t="s">
        <v>46</v>
      </c>
      <c r="F135" s="134" t="s">
        <v>47</v>
      </c>
      <c r="G135" s="137">
        <v>42733</v>
      </c>
      <c r="H135" s="138">
        <v>0</v>
      </c>
      <c r="I135" s="138">
        <v>2.78</v>
      </c>
      <c r="J135" s="134" t="s">
        <v>67</v>
      </c>
      <c r="K135" s="134">
        <v>4.21</v>
      </c>
      <c r="L135" s="139">
        <v>3.5999999999999997E-2</v>
      </c>
      <c r="M135" s="134">
        <v>1.9</v>
      </c>
      <c r="N135" s="134">
        <v>0.72</v>
      </c>
      <c r="O135" s="138">
        <v>-4.83</v>
      </c>
      <c r="P135" s="139">
        <v>-2.1399999999999999E-2</v>
      </c>
      <c r="Q135" s="134">
        <v>1</v>
      </c>
      <c r="R135" s="138">
        <v>4.3099999999999996</v>
      </c>
      <c r="S135" s="140">
        <v>3562848950</v>
      </c>
      <c r="T135" s="134" t="s">
        <v>49</v>
      </c>
      <c r="U135" s="134" t="s">
        <v>71</v>
      </c>
    </row>
    <row r="136" spans="1:21" ht="15" customHeight="1" x14ac:dyDescent="0.55000000000000004">
      <c r="A136" s="134" t="s">
        <v>419</v>
      </c>
      <c r="B136" s="135" t="s">
        <v>420</v>
      </c>
      <c r="C136" s="136" t="s">
        <v>83</v>
      </c>
      <c r="D136" s="134" t="s">
        <v>65</v>
      </c>
      <c r="E136" s="134" t="s">
        <v>52</v>
      </c>
      <c r="F136" s="134" t="s">
        <v>152</v>
      </c>
      <c r="G136" s="137">
        <v>42511</v>
      </c>
      <c r="H136" s="138">
        <v>76.98</v>
      </c>
      <c r="I136" s="138">
        <v>68.69</v>
      </c>
      <c r="J136" s="139">
        <v>0.89229999999999998</v>
      </c>
      <c r="K136" s="134">
        <v>21.4</v>
      </c>
      <c r="L136" s="139">
        <v>2.7099999999999999E-2</v>
      </c>
      <c r="M136" s="134">
        <v>0.8</v>
      </c>
      <c r="N136" s="134" t="s">
        <v>67</v>
      </c>
      <c r="O136" s="134" t="s">
        <v>67</v>
      </c>
      <c r="P136" s="139">
        <v>6.4500000000000002E-2</v>
      </c>
      <c r="Q136" s="134">
        <v>20</v>
      </c>
      <c r="R136" s="138">
        <v>51.7</v>
      </c>
      <c r="S136" s="140">
        <v>11265308427</v>
      </c>
      <c r="T136" s="134" t="s">
        <v>54</v>
      </c>
      <c r="U136" s="134" t="s">
        <v>192</v>
      </c>
    </row>
    <row r="137" spans="1:21" ht="15" customHeight="1" x14ac:dyDescent="0.55000000000000004">
      <c r="A137" s="134" t="s">
        <v>421</v>
      </c>
      <c r="B137" s="135" t="s">
        <v>422</v>
      </c>
      <c r="C137" s="136" t="s">
        <v>127</v>
      </c>
      <c r="D137" s="134" t="s">
        <v>65</v>
      </c>
      <c r="E137" s="134" t="s">
        <v>46</v>
      </c>
      <c r="F137" s="134" t="s">
        <v>66</v>
      </c>
      <c r="G137" s="137">
        <v>42735</v>
      </c>
      <c r="H137" s="138">
        <v>33.4</v>
      </c>
      <c r="I137" s="138">
        <v>62.32</v>
      </c>
      <c r="J137" s="139">
        <v>1.8658999999999999</v>
      </c>
      <c r="K137" s="134">
        <v>39.69</v>
      </c>
      <c r="L137" s="139">
        <v>2.3999999999999998E-3</v>
      </c>
      <c r="M137" s="134">
        <v>1.5</v>
      </c>
      <c r="N137" s="134">
        <v>3.24</v>
      </c>
      <c r="O137" s="138">
        <v>7.72</v>
      </c>
      <c r="P137" s="139">
        <v>0.156</v>
      </c>
      <c r="Q137" s="134">
        <v>1</v>
      </c>
      <c r="R137" s="138">
        <v>25.39</v>
      </c>
      <c r="S137" s="140">
        <v>1038678025</v>
      </c>
      <c r="T137" s="134" t="s">
        <v>72</v>
      </c>
      <c r="U137" s="134" t="s">
        <v>265</v>
      </c>
    </row>
    <row r="138" spans="1:21" ht="15" customHeight="1" x14ac:dyDescent="0.55000000000000004">
      <c r="A138" s="134" t="s">
        <v>423</v>
      </c>
      <c r="B138" s="135" t="s">
        <v>424</v>
      </c>
      <c r="C138" s="136" t="s">
        <v>52</v>
      </c>
      <c r="D138" s="134" t="s">
        <v>45</v>
      </c>
      <c r="E138" s="134" t="s">
        <v>46</v>
      </c>
      <c r="F138" s="134" t="s">
        <v>47</v>
      </c>
      <c r="G138" s="137">
        <v>42742</v>
      </c>
      <c r="H138" s="138">
        <v>0</v>
      </c>
      <c r="I138" s="138">
        <v>63.39</v>
      </c>
      <c r="J138" s="134" t="s">
        <v>67</v>
      </c>
      <c r="K138" s="134" t="s">
        <v>67</v>
      </c>
      <c r="L138" s="139">
        <v>0</v>
      </c>
      <c r="M138" s="134">
        <v>1</v>
      </c>
      <c r="N138" s="134">
        <v>3.9</v>
      </c>
      <c r="O138" s="138">
        <v>-61.69</v>
      </c>
      <c r="P138" s="139">
        <v>-0.18090000000000001</v>
      </c>
      <c r="Q138" s="134">
        <v>0</v>
      </c>
      <c r="R138" s="138">
        <v>0</v>
      </c>
      <c r="S138" s="140">
        <v>1102455415</v>
      </c>
      <c r="T138" s="134" t="s">
        <v>72</v>
      </c>
      <c r="U138" s="134" t="s">
        <v>265</v>
      </c>
    </row>
    <row r="139" spans="1:21" ht="15" customHeight="1" x14ac:dyDescent="0.55000000000000004">
      <c r="A139" s="134" t="s">
        <v>425</v>
      </c>
      <c r="B139" s="135" t="s">
        <v>426</v>
      </c>
      <c r="C139" s="136" t="s">
        <v>64</v>
      </c>
      <c r="D139" s="134" t="s">
        <v>45</v>
      </c>
      <c r="E139" s="134" t="s">
        <v>46</v>
      </c>
      <c r="F139" s="134" t="s">
        <v>47</v>
      </c>
      <c r="G139" s="137">
        <v>42833</v>
      </c>
      <c r="H139" s="138">
        <v>22.55</v>
      </c>
      <c r="I139" s="138">
        <v>75.69</v>
      </c>
      <c r="J139" s="139">
        <v>3.3565</v>
      </c>
      <c r="K139" s="134">
        <v>30.77</v>
      </c>
      <c r="L139" s="139">
        <v>2.0500000000000001E-2</v>
      </c>
      <c r="M139" s="134">
        <v>0.8</v>
      </c>
      <c r="N139" s="134">
        <v>1.31</v>
      </c>
      <c r="O139" s="138">
        <v>-8.94</v>
      </c>
      <c r="P139" s="139">
        <v>0.1113</v>
      </c>
      <c r="Q139" s="134">
        <v>20</v>
      </c>
      <c r="R139" s="138">
        <v>0</v>
      </c>
      <c r="S139" s="140">
        <v>66791118788</v>
      </c>
      <c r="T139" s="134" t="s">
        <v>54</v>
      </c>
      <c r="U139" s="134" t="s">
        <v>293</v>
      </c>
    </row>
    <row r="140" spans="1:21" ht="15" customHeight="1" x14ac:dyDescent="0.55000000000000004">
      <c r="A140" s="134" t="s">
        <v>427</v>
      </c>
      <c r="B140" s="135" t="s">
        <v>428</v>
      </c>
      <c r="C140" s="136" t="s">
        <v>52</v>
      </c>
      <c r="D140" s="134" t="s">
        <v>45</v>
      </c>
      <c r="E140" s="134" t="s">
        <v>46</v>
      </c>
      <c r="F140" s="134" t="s">
        <v>47</v>
      </c>
      <c r="G140" s="137">
        <v>42743</v>
      </c>
      <c r="H140" s="138">
        <v>0</v>
      </c>
      <c r="I140" s="138">
        <v>3.45</v>
      </c>
      <c r="J140" s="134" t="s">
        <v>67</v>
      </c>
      <c r="K140" s="134" t="s">
        <v>67</v>
      </c>
      <c r="L140" s="139">
        <v>0</v>
      </c>
      <c r="M140" s="134">
        <v>1.3</v>
      </c>
      <c r="N140" s="134">
        <v>1.61</v>
      </c>
      <c r="O140" s="138">
        <v>-9.34</v>
      </c>
      <c r="P140" s="139">
        <v>-8.5599999999999996E-2</v>
      </c>
      <c r="Q140" s="134">
        <v>0</v>
      </c>
      <c r="R140" s="138">
        <v>0</v>
      </c>
      <c r="S140" s="140">
        <v>258941803</v>
      </c>
      <c r="T140" s="134" t="s">
        <v>72</v>
      </c>
      <c r="U140" s="134" t="s">
        <v>139</v>
      </c>
    </row>
    <row r="141" spans="1:21" ht="15" customHeight="1" x14ac:dyDescent="0.55000000000000004">
      <c r="A141" s="134" t="s">
        <v>429</v>
      </c>
      <c r="B141" s="135" t="s">
        <v>430</v>
      </c>
      <c r="C141" s="136" t="s">
        <v>52</v>
      </c>
      <c r="D141" s="134" t="s">
        <v>45</v>
      </c>
      <c r="E141" s="134" t="s">
        <v>46</v>
      </c>
      <c r="F141" s="134" t="s">
        <v>47</v>
      </c>
      <c r="G141" s="137">
        <v>42746</v>
      </c>
      <c r="H141" s="138">
        <v>0</v>
      </c>
      <c r="I141" s="138">
        <v>6.22</v>
      </c>
      <c r="J141" s="134" t="s">
        <v>67</v>
      </c>
      <c r="K141" s="134" t="s">
        <v>67</v>
      </c>
      <c r="L141" s="139">
        <v>0</v>
      </c>
      <c r="M141" s="134">
        <v>1.8</v>
      </c>
      <c r="N141" s="134">
        <v>2.16</v>
      </c>
      <c r="O141" s="138">
        <v>-12.69</v>
      </c>
      <c r="P141" s="139">
        <v>-4.5400000000000003E-2</v>
      </c>
      <c r="Q141" s="134">
        <v>0</v>
      </c>
      <c r="R141" s="138">
        <v>0</v>
      </c>
      <c r="S141" s="140">
        <v>1861067104</v>
      </c>
      <c r="T141" s="134" t="s">
        <v>72</v>
      </c>
      <c r="U141" s="134" t="s">
        <v>286</v>
      </c>
    </row>
    <row r="142" spans="1:21" ht="15" customHeight="1" x14ac:dyDescent="0.55000000000000004">
      <c r="A142" s="134" t="s">
        <v>431</v>
      </c>
      <c r="B142" s="135" t="s">
        <v>432</v>
      </c>
      <c r="C142" s="136" t="s">
        <v>57</v>
      </c>
      <c r="D142" s="134" t="s">
        <v>45</v>
      </c>
      <c r="E142" s="134" t="s">
        <v>52</v>
      </c>
      <c r="F142" s="134" t="s">
        <v>106</v>
      </c>
      <c r="G142" s="137">
        <v>42743</v>
      </c>
      <c r="H142" s="138">
        <v>48.28</v>
      </c>
      <c r="I142" s="138">
        <v>41.45</v>
      </c>
      <c r="J142" s="139">
        <v>0.85850000000000004</v>
      </c>
      <c r="K142" s="134">
        <v>33.159999999999997</v>
      </c>
      <c r="L142" s="139">
        <v>0</v>
      </c>
      <c r="M142" s="134">
        <v>0.9</v>
      </c>
      <c r="N142" s="134">
        <v>0.68</v>
      </c>
      <c r="O142" s="138">
        <v>-27.87</v>
      </c>
      <c r="P142" s="139">
        <v>0.12330000000000001</v>
      </c>
      <c r="Q142" s="134">
        <v>0</v>
      </c>
      <c r="R142" s="138">
        <v>20.55</v>
      </c>
      <c r="S142" s="140">
        <v>3496671910</v>
      </c>
      <c r="T142" s="134" t="s">
        <v>49</v>
      </c>
      <c r="U142" s="134" t="s">
        <v>53</v>
      </c>
    </row>
    <row r="143" spans="1:21" ht="15" customHeight="1" x14ac:dyDescent="0.55000000000000004">
      <c r="A143" s="134" t="s">
        <v>433</v>
      </c>
      <c r="B143" s="135" t="s">
        <v>434</v>
      </c>
      <c r="C143" s="136" t="s">
        <v>52</v>
      </c>
      <c r="D143" s="134" t="s">
        <v>45</v>
      </c>
      <c r="E143" s="134" t="s">
        <v>46</v>
      </c>
      <c r="F143" s="134" t="s">
        <v>47</v>
      </c>
      <c r="G143" s="137">
        <v>42743</v>
      </c>
      <c r="H143" s="138">
        <v>0</v>
      </c>
      <c r="I143" s="138">
        <v>56.85</v>
      </c>
      <c r="J143" s="134" t="s">
        <v>67</v>
      </c>
      <c r="K143" s="134">
        <v>177.66</v>
      </c>
      <c r="L143" s="139">
        <v>0</v>
      </c>
      <c r="M143" s="134">
        <v>0.8</v>
      </c>
      <c r="N143" s="134">
        <v>1.95</v>
      </c>
      <c r="O143" s="138">
        <v>-27.17</v>
      </c>
      <c r="P143" s="139">
        <v>0.8458</v>
      </c>
      <c r="Q143" s="134">
        <v>0</v>
      </c>
      <c r="R143" s="138">
        <v>0</v>
      </c>
      <c r="S143" s="140">
        <v>3213899429</v>
      </c>
      <c r="T143" s="134" t="s">
        <v>49</v>
      </c>
      <c r="U143" s="134" t="s">
        <v>435</v>
      </c>
    </row>
    <row r="144" spans="1:21" ht="15" customHeight="1" x14ac:dyDescent="0.55000000000000004">
      <c r="A144" s="134" t="s">
        <v>436</v>
      </c>
      <c r="B144" s="135" t="s">
        <v>437</v>
      </c>
      <c r="C144" s="136" t="s">
        <v>57</v>
      </c>
      <c r="D144" s="134" t="s">
        <v>45</v>
      </c>
      <c r="E144" s="134" t="s">
        <v>46</v>
      </c>
      <c r="F144" s="134" t="s">
        <v>47</v>
      </c>
      <c r="G144" s="137">
        <v>42744</v>
      </c>
      <c r="H144" s="138">
        <v>0</v>
      </c>
      <c r="I144" s="138">
        <v>26.58</v>
      </c>
      <c r="J144" s="134" t="s">
        <v>67</v>
      </c>
      <c r="K144" s="134">
        <v>295.33</v>
      </c>
      <c r="L144" s="139">
        <v>2.2599999999999999E-2</v>
      </c>
      <c r="M144" s="134">
        <v>1.2</v>
      </c>
      <c r="N144" s="134">
        <v>0.72</v>
      </c>
      <c r="O144" s="138">
        <v>-27.22</v>
      </c>
      <c r="P144" s="139">
        <v>1.4341999999999999</v>
      </c>
      <c r="Q144" s="134">
        <v>0</v>
      </c>
      <c r="R144" s="138">
        <v>21.09</v>
      </c>
      <c r="S144" s="140">
        <v>2372806029</v>
      </c>
      <c r="T144" s="134" t="s">
        <v>49</v>
      </c>
      <c r="U144" s="134" t="s">
        <v>48</v>
      </c>
    </row>
    <row r="145" spans="1:21" ht="15" customHeight="1" x14ac:dyDescent="0.55000000000000004">
      <c r="A145" s="134" t="s">
        <v>438</v>
      </c>
      <c r="B145" s="135" t="s">
        <v>439</v>
      </c>
      <c r="C145" s="136" t="s">
        <v>127</v>
      </c>
      <c r="D145" s="134" t="s">
        <v>65</v>
      </c>
      <c r="E145" s="134" t="s">
        <v>46</v>
      </c>
      <c r="F145" s="134" t="s">
        <v>66</v>
      </c>
      <c r="G145" s="137">
        <v>42745</v>
      </c>
      <c r="H145" s="138">
        <v>7.4</v>
      </c>
      <c r="I145" s="138">
        <v>8.2799999999999994</v>
      </c>
      <c r="J145" s="139">
        <v>1.1189</v>
      </c>
      <c r="K145" s="134">
        <v>21.79</v>
      </c>
      <c r="L145" s="139">
        <v>7.2499999999999995E-2</v>
      </c>
      <c r="M145" s="134">
        <v>1.1000000000000001</v>
      </c>
      <c r="N145" s="134">
        <v>11.69</v>
      </c>
      <c r="O145" s="138">
        <v>7.4</v>
      </c>
      <c r="P145" s="139">
        <v>6.6400000000000001E-2</v>
      </c>
      <c r="Q145" s="134">
        <v>7</v>
      </c>
      <c r="R145" s="138">
        <v>2.85</v>
      </c>
      <c r="S145" s="140">
        <v>169377256</v>
      </c>
      <c r="T145" s="134" t="s">
        <v>72</v>
      </c>
      <c r="U145" s="134" t="s">
        <v>53</v>
      </c>
    </row>
    <row r="146" spans="1:21" ht="15" customHeight="1" x14ac:dyDescent="0.55000000000000004">
      <c r="A146" s="134" t="s">
        <v>440</v>
      </c>
      <c r="B146" s="135" t="s">
        <v>441</v>
      </c>
      <c r="C146" s="136" t="s">
        <v>57</v>
      </c>
      <c r="D146" s="134" t="s">
        <v>45</v>
      </c>
      <c r="E146" s="134" t="s">
        <v>46</v>
      </c>
      <c r="F146" s="134" t="s">
        <v>47</v>
      </c>
      <c r="G146" s="137">
        <v>42746</v>
      </c>
      <c r="H146" s="138">
        <v>11.15</v>
      </c>
      <c r="I146" s="138">
        <v>45.15</v>
      </c>
      <c r="J146" s="139">
        <v>4.0492999999999997</v>
      </c>
      <c r="K146" s="134">
        <v>17.3</v>
      </c>
      <c r="L146" s="139">
        <v>0</v>
      </c>
      <c r="M146" s="134">
        <v>1.1000000000000001</v>
      </c>
      <c r="N146" s="134">
        <v>1.64</v>
      </c>
      <c r="O146" s="138">
        <v>-39.67</v>
      </c>
      <c r="P146" s="139">
        <v>4.3999999999999997E-2</v>
      </c>
      <c r="Q146" s="134">
        <v>0</v>
      </c>
      <c r="R146" s="138">
        <v>43.96</v>
      </c>
      <c r="S146" s="140">
        <v>741870330</v>
      </c>
      <c r="T146" s="134" t="s">
        <v>72</v>
      </c>
      <c r="U146" s="134" t="s">
        <v>117</v>
      </c>
    </row>
    <row r="147" spans="1:21" ht="15" customHeight="1" x14ac:dyDescent="0.55000000000000004">
      <c r="A147" s="134" t="s">
        <v>442</v>
      </c>
      <c r="B147" s="135" t="s">
        <v>443</v>
      </c>
      <c r="C147" s="136" t="s">
        <v>64</v>
      </c>
      <c r="D147" s="134" t="s">
        <v>45</v>
      </c>
      <c r="E147" s="134" t="s">
        <v>46</v>
      </c>
      <c r="F147" s="134" t="s">
        <v>47</v>
      </c>
      <c r="G147" s="137">
        <v>42763</v>
      </c>
      <c r="H147" s="138">
        <v>63.04</v>
      </c>
      <c r="I147" s="138">
        <v>131.22999999999999</v>
      </c>
      <c r="J147" s="139">
        <v>2.0817000000000001</v>
      </c>
      <c r="K147" s="134">
        <v>27.4</v>
      </c>
      <c r="L147" s="139">
        <v>2.3699999999999999E-2</v>
      </c>
      <c r="M147" s="134">
        <v>0.4</v>
      </c>
      <c r="N147" s="134">
        <v>0.93</v>
      </c>
      <c r="O147" s="138">
        <v>-20.89</v>
      </c>
      <c r="P147" s="139">
        <v>9.4500000000000001E-2</v>
      </c>
      <c r="Q147" s="134">
        <v>20</v>
      </c>
      <c r="R147" s="138">
        <v>16.25</v>
      </c>
      <c r="S147" s="140">
        <v>16642454597</v>
      </c>
      <c r="T147" s="134" t="s">
        <v>54</v>
      </c>
      <c r="U147" s="134" t="s">
        <v>88</v>
      </c>
    </row>
    <row r="148" spans="1:21" ht="15" customHeight="1" x14ac:dyDescent="0.55000000000000004">
      <c r="A148" s="134" t="s">
        <v>444</v>
      </c>
      <c r="B148" s="135" t="s">
        <v>445</v>
      </c>
      <c r="C148" s="136" t="s">
        <v>127</v>
      </c>
      <c r="D148" s="134" t="s">
        <v>65</v>
      </c>
      <c r="E148" s="134" t="s">
        <v>52</v>
      </c>
      <c r="F148" s="134" t="s">
        <v>152</v>
      </c>
      <c r="G148" s="137">
        <v>42796</v>
      </c>
      <c r="H148" s="138">
        <v>70.45</v>
      </c>
      <c r="I148" s="138">
        <v>67.27</v>
      </c>
      <c r="J148" s="139">
        <v>0.95489999999999997</v>
      </c>
      <c r="K148" s="134">
        <v>21.42</v>
      </c>
      <c r="L148" s="139">
        <v>1.32E-2</v>
      </c>
      <c r="M148" s="134">
        <v>1.4</v>
      </c>
      <c r="N148" s="134" t="s">
        <v>67</v>
      </c>
      <c r="O148" s="134" t="s">
        <v>67</v>
      </c>
      <c r="P148" s="139">
        <v>6.4600000000000005E-2</v>
      </c>
      <c r="Q148" s="134">
        <v>8</v>
      </c>
      <c r="R148" s="138">
        <v>61.17</v>
      </c>
      <c r="S148" s="140">
        <v>11976433428</v>
      </c>
      <c r="T148" s="134" t="s">
        <v>54</v>
      </c>
      <c r="U148" s="134" t="s">
        <v>68</v>
      </c>
    </row>
    <row r="149" spans="1:21" ht="15" customHeight="1" x14ac:dyDescent="0.55000000000000004">
      <c r="A149" s="134" t="s">
        <v>446</v>
      </c>
      <c r="B149" s="135" t="s">
        <v>447</v>
      </c>
      <c r="C149" s="136" t="s">
        <v>151</v>
      </c>
      <c r="D149" s="134" t="s">
        <v>65</v>
      </c>
      <c r="E149" s="134" t="s">
        <v>75</v>
      </c>
      <c r="F149" s="134" t="s">
        <v>84</v>
      </c>
      <c r="G149" s="137">
        <v>42748</v>
      </c>
      <c r="H149" s="138">
        <v>24.26</v>
      </c>
      <c r="I149" s="138">
        <v>17.53</v>
      </c>
      <c r="J149" s="139">
        <v>0.72260000000000002</v>
      </c>
      <c r="K149" s="134">
        <v>27.83</v>
      </c>
      <c r="L149" s="139">
        <v>2.7400000000000001E-2</v>
      </c>
      <c r="M149" s="134">
        <v>1.4</v>
      </c>
      <c r="N149" s="134">
        <v>2.58</v>
      </c>
      <c r="O149" s="138">
        <v>2.06</v>
      </c>
      <c r="P149" s="139">
        <v>9.6600000000000005E-2</v>
      </c>
      <c r="Q149" s="134">
        <v>0</v>
      </c>
      <c r="R149" s="138">
        <v>12.47</v>
      </c>
      <c r="S149" s="140">
        <v>2038572492</v>
      </c>
      <c r="T149" s="134" t="s">
        <v>49</v>
      </c>
      <c r="U149" s="134" t="s">
        <v>286</v>
      </c>
    </row>
    <row r="150" spans="1:21" ht="15" customHeight="1" x14ac:dyDescent="0.55000000000000004">
      <c r="A150" s="134" t="s">
        <v>448</v>
      </c>
      <c r="B150" s="135" t="s">
        <v>449</v>
      </c>
      <c r="C150" s="136" t="s">
        <v>151</v>
      </c>
      <c r="D150" s="134" t="s">
        <v>45</v>
      </c>
      <c r="E150" s="134" t="s">
        <v>75</v>
      </c>
      <c r="F150" s="134" t="s">
        <v>76</v>
      </c>
      <c r="G150" s="137">
        <v>42541</v>
      </c>
      <c r="H150" s="138">
        <v>113.17</v>
      </c>
      <c r="I150" s="138">
        <v>38.1</v>
      </c>
      <c r="J150" s="139">
        <v>0.3367</v>
      </c>
      <c r="K150" s="134">
        <v>12.1</v>
      </c>
      <c r="L150" s="139">
        <v>2.7E-2</v>
      </c>
      <c r="M150" s="134">
        <v>1</v>
      </c>
      <c r="N150" s="134">
        <v>0.8</v>
      </c>
      <c r="O150" s="138">
        <v>-41.75</v>
      </c>
      <c r="P150" s="139">
        <v>1.7999999999999999E-2</v>
      </c>
      <c r="Q150" s="134">
        <v>9</v>
      </c>
      <c r="R150" s="138">
        <v>41.05</v>
      </c>
      <c r="S150" s="140">
        <v>180011102872</v>
      </c>
      <c r="T150" s="134" t="s">
        <v>54</v>
      </c>
      <c r="U150" s="134" t="s">
        <v>236</v>
      </c>
    </row>
    <row r="151" spans="1:21" ht="15" customHeight="1" x14ac:dyDescent="0.55000000000000004">
      <c r="A151" s="134" t="s">
        <v>450</v>
      </c>
      <c r="B151" s="135" t="s">
        <v>451</v>
      </c>
      <c r="C151" s="136" t="s">
        <v>57</v>
      </c>
      <c r="D151" s="134" t="s">
        <v>45</v>
      </c>
      <c r="E151" s="134" t="s">
        <v>46</v>
      </c>
      <c r="F151" s="134" t="s">
        <v>47</v>
      </c>
      <c r="G151" s="137">
        <v>42771</v>
      </c>
      <c r="H151" s="138">
        <v>64.38</v>
      </c>
      <c r="I151" s="138">
        <v>115.12</v>
      </c>
      <c r="J151" s="139">
        <v>1.7881</v>
      </c>
      <c r="K151" s="134">
        <v>27.94</v>
      </c>
      <c r="L151" s="139">
        <v>2.0799999999999999E-2</v>
      </c>
      <c r="M151" s="134">
        <v>0.8</v>
      </c>
      <c r="N151" s="134">
        <v>1.03</v>
      </c>
      <c r="O151" s="138">
        <v>-26.51</v>
      </c>
      <c r="P151" s="139">
        <v>9.7199999999999995E-2</v>
      </c>
      <c r="Q151" s="134">
        <v>7</v>
      </c>
      <c r="R151" s="138">
        <v>78.680000000000007</v>
      </c>
      <c r="S151" s="140">
        <v>38926240848</v>
      </c>
      <c r="T151" s="134" t="s">
        <v>54</v>
      </c>
      <c r="U151" s="134" t="s">
        <v>53</v>
      </c>
    </row>
    <row r="152" spans="1:21" ht="15" customHeight="1" x14ac:dyDescent="0.55000000000000004">
      <c r="A152" s="134" t="s">
        <v>107</v>
      </c>
      <c r="B152" s="135" t="s">
        <v>108</v>
      </c>
      <c r="C152" s="136" t="s">
        <v>52</v>
      </c>
      <c r="D152" s="134" t="s">
        <v>45</v>
      </c>
      <c r="E152" s="134" t="s">
        <v>46</v>
      </c>
      <c r="F152" s="134" t="s">
        <v>47</v>
      </c>
      <c r="G152" s="137">
        <v>42819</v>
      </c>
      <c r="H152" s="138">
        <v>54.45</v>
      </c>
      <c r="I152" s="138">
        <v>479.83</v>
      </c>
      <c r="J152" s="139">
        <v>8.8123000000000005</v>
      </c>
      <c r="K152" s="134">
        <v>61.67</v>
      </c>
      <c r="L152" s="139">
        <v>0</v>
      </c>
      <c r="M152" s="134">
        <v>0.5</v>
      </c>
      <c r="N152" s="134">
        <v>1.85</v>
      </c>
      <c r="O152" s="138">
        <v>-3.4</v>
      </c>
      <c r="P152" s="139">
        <v>0.26590000000000003</v>
      </c>
      <c r="Q152" s="134">
        <v>0</v>
      </c>
      <c r="R152" s="138">
        <v>80.53</v>
      </c>
      <c r="S152" s="140">
        <v>13776432333</v>
      </c>
      <c r="T152" s="134" t="s">
        <v>54</v>
      </c>
      <c r="U152" s="134" t="s">
        <v>109</v>
      </c>
    </row>
    <row r="153" spans="1:21" ht="15" customHeight="1" x14ac:dyDescent="0.55000000000000004">
      <c r="A153" s="134" t="s">
        <v>452</v>
      </c>
      <c r="B153" s="135" t="s">
        <v>453</v>
      </c>
      <c r="C153" s="136" t="s">
        <v>151</v>
      </c>
      <c r="D153" s="134" t="s">
        <v>57</v>
      </c>
      <c r="E153" s="134" t="s">
        <v>46</v>
      </c>
      <c r="F153" s="134" t="s">
        <v>128</v>
      </c>
      <c r="G153" s="137">
        <v>42557</v>
      </c>
      <c r="H153" s="138">
        <v>99.03</v>
      </c>
      <c r="I153" s="138">
        <v>153.31</v>
      </c>
      <c r="J153" s="139">
        <v>1.5481</v>
      </c>
      <c r="K153" s="134">
        <v>19.260000000000002</v>
      </c>
      <c r="L153" s="139">
        <v>2.4199999999999999E-2</v>
      </c>
      <c r="M153" s="134">
        <v>1.2</v>
      </c>
      <c r="N153" s="134">
        <v>1.91</v>
      </c>
      <c r="O153" s="138">
        <v>-2.5499999999999998</v>
      </c>
      <c r="P153" s="139">
        <v>5.3800000000000001E-2</v>
      </c>
      <c r="Q153" s="134">
        <v>11</v>
      </c>
      <c r="R153" s="138">
        <v>80.75</v>
      </c>
      <c r="S153" s="140">
        <v>25887127289</v>
      </c>
      <c r="T153" s="134" t="s">
        <v>54</v>
      </c>
      <c r="U153" s="134" t="s">
        <v>91</v>
      </c>
    </row>
    <row r="154" spans="1:21" ht="15" customHeight="1" x14ac:dyDescent="0.55000000000000004">
      <c r="A154" s="134" t="s">
        <v>454</v>
      </c>
      <c r="B154" s="135" t="s">
        <v>455</v>
      </c>
      <c r="C154" s="136" t="s">
        <v>127</v>
      </c>
      <c r="D154" s="134" t="s">
        <v>45</v>
      </c>
      <c r="E154" s="134" t="s">
        <v>46</v>
      </c>
      <c r="F154" s="134" t="s">
        <v>47</v>
      </c>
      <c r="G154" s="137">
        <v>42751</v>
      </c>
      <c r="H154" s="138">
        <v>0</v>
      </c>
      <c r="I154" s="138">
        <v>10.36</v>
      </c>
      <c r="J154" s="134" t="s">
        <v>67</v>
      </c>
      <c r="K154" s="134">
        <v>10.36</v>
      </c>
      <c r="L154" s="139">
        <v>9.4600000000000004E-2</v>
      </c>
      <c r="M154" s="134">
        <v>0.4</v>
      </c>
      <c r="N154" s="134" t="s">
        <v>67</v>
      </c>
      <c r="O154" s="134" t="s">
        <v>67</v>
      </c>
      <c r="P154" s="139">
        <v>9.2999999999999992E-3</v>
      </c>
      <c r="Q154" s="134">
        <v>0</v>
      </c>
      <c r="R154" s="138">
        <v>13.64</v>
      </c>
      <c r="S154" s="140">
        <v>995211425</v>
      </c>
      <c r="T154" s="134" t="s">
        <v>72</v>
      </c>
      <c r="U154" s="134" t="s">
        <v>53</v>
      </c>
    </row>
    <row r="155" spans="1:21" ht="15" customHeight="1" x14ac:dyDescent="0.55000000000000004">
      <c r="A155" s="134" t="s">
        <v>456</v>
      </c>
      <c r="B155" s="135" t="s">
        <v>457</v>
      </c>
      <c r="C155" s="136" t="s">
        <v>94</v>
      </c>
      <c r="D155" s="134" t="s">
        <v>65</v>
      </c>
      <c r="E155" s="134" t="s">
        <v>46</v>
      </c>
      <c r="F155" s="134" t="s">
        <v>66</v>
      </c>
      <c r="G155" s="137">
        <v>42751</v>
      </c>
      <c r="H155" s="138">
        <v>43.55</v>
      </c>
      <c r="I155" s="138">
        <v>67.650000000000006</v>
      </c>
      <c r="J155" s="139">
        <v>1.5533999999999999</v>
      </c>
      <c r="K155" s="134">
        <v>16.11</v>
      </c>
      <c r="L155" s="139">
        <v>4.07E-2</v>
      </c>
      <c r="M155" s="134">
        <v>0.5</v>
      </c>
      <c r="N155" s="134">
        <v>6.41</v>
      </c>
      <c r="O155" s="138">
        <v>-17</v>
      </c>
      <c r="P155" s="139">
        <v>3.7999999999999999E-2</v>
      </c>
      <c r="Q155" s="134">
        <v>13</v>
      </c>
      <c r="R155" s="138">
        <v>35.83</v>
      </c>
      <c r="S155" s="140">
        <v>2283083641</v>
      </c>
      <c r="T155" s="134" t="s">
        <v>49</v>
      </c>
      <c r="U155" s="134" t="s">
        <v>218</v>
      </c>
    </row>
    <row r="156" spans="1:21" ht="15" customHeight="1" x14ac:dyDescent="0.55000000000000004">
      <c r="A156" s="134" t="s">
        <v>458</v>
      </c>
      <c r="B156" s="135" t="s">
        <v>459</v>
      </c>
      <c r="C156" s="136" t="s">
        <v>57</v>
      </c>
      <c r="D156" s="134" t="s">
        <v>45</v>
      </c>
      <c r="E156" s="134" t="s">
        <v>46</v>
      </c>
      <c r="F156" s="134" t="s">
        <v>47</v>
      </c>
      <c r="G156" s="137">
        <v>42548</v>
      </c>
      <c r="H156" s="138">
        <v>30.74</v>
      </c>
      <c r="I156" s="138">
        <v>45.56</v>
      </c>
      <c r="J156" s="139">
        <v>1.4821</v>
      </c>
      <c r="K156" s="134">
        <v>25.89</v>
      </c>
      <c r="L156" s="139">
        <v>2.5899999999999999E-2</v>
      </c>
      <c r="M156" s="134">
        <v>0.1</v>
      </c>
      <c r="N156" s="134">
        <v>0.92</v>
      </c>
      <c r="O156" s="138">
        <v>-50.51</v>
      </c>
      <c r="P156" s="139">
        <v>8.6900000000000005E-2</v>
      </c>
      <c r="Q156" s="134">
        <v>10</v>
      </c>
      <c r="R156" s="138">
        <v>24.23</v>
      </c>
      <c r="S156" s="140">
        <v>12665640517</v>
      </c>
      <c r="T156" s="134" t="s">
        <v>54</v>
      </c>
      <c r="U156" s="134" t="s">
        <v>71</v>
      </c>
    </row>
    <row r="157" spans="1:21" ht="15" customHeight="1" x14ac:dyDescent="0.55000000000000004">
      <c r="A157" s="134" t="s">
        <v>460</v>
      </c>
      <c r="B157" s="135" t="s">
        <v>461</v>
      </c>
      <c r="C157" s="136" t="s">
        <v>44</v>
      </c>
      <c r="D157" s="134" t="s">
        <v>45</v>
      </c>
      <c r="E157" s="134" t="s">
        <v>46</v>
      </c>
      <c r="F157" s="134" t="s">
        <v>47</v>
      </c>
      <c r="G157" s="137">
        <v>42759</v>
      </c>
      <c r="H157" s="138">
        <v>0</v>
      </c>
      <c r="I157" s="138">
        <v>13.91</v>
      </c>
      <c r="J157" s="134" t="s">
        <v>67</v>
      </c>
      <c r="K157" s="134">
        <v>28.98</v>
      </c>
      <c r="L157" s="139">
        <v>8.6300000000000002E-2</v>
      </c>
      <c r="M157" s="134">
        <v>1.8</v>
      </c>
      <c r="N157" s="134">
        <v>1.65</v>
      </c>
      <c r="O157" s="138">
        <v>-6.38</v>
      </c>
      <c r="P157" s="139">
        <v>0.1024</v>
      </c>
      <c r="Q157" s="134">
        <v>0</v>
      </c>
      <c r="R157" s="138">
        <v>9.6300000000000008</v>
      </c>
      <c r="S157" s="140">
        <v>337601705</v>
      </c>
      <c r="T157" s="134" t="s">
        <v>72</v>
      </c>
      <c r="U157" s="134" t="s">
        <v>123</v>
      </c>
    </row>
    <row r="158" spans="1:21" ht="15" customHeight="1" x14ac:dyDescent="0.55000000000000004">
      <c r="A158" s="134" t="s">
        <v>462</v>
      </c>
      <c r="B158" s="135" t="s">
        <v>463</v>
      </c>
      <c r="C158" s="136" t="s">
        <v>44</v>
      </c>
      <c r="D158" s="134" t="s">
        <v>45</v>
      </c>
      <c r="E158" s="134" t="s">
        <v>52</v>
      </c>
      <c r="F158" s="134" t="s">
        <v>106</v>
      </c>
      <c r="G158" s="137">
        <v>42760</v>
      </c>
      <c r="H158" s="138">
        <v>89.65</v>
      </c>
      <c r="I158" s="138">
        <v>75.42</v>
      </c>
      <c r="J158" s="139">
        <v>0.84130000000000005</v>
      </c>
      <c r="K158" s="134">
        <v>32.369999999999997</v>
      </c>
      <c r="L158" s="139">
        <v>0</v>
      </c>
      <c r="M158" s="134">
        <v>0.7</v>
      </c>
      <c r="N158" s="134">
        <v>0.86</v>
      </c>
      <c r="O158" s="138">
        <v>-35.39</v>
      </c>
      <c r="P158" s="139">
        <v>0.1193</v>
      </c>
      <c r="Q158" s="134">
        <v>0</v>
      </c>
      <c r="R158" s="138">
        <v>45.39</v>
      </c>
      <c r="S158" s="140">
        <v>12999989116</v>
      </c>
      <c r="T158" s="134" t="s">
        <v>54</v>
      </c>
      <c r="U158" s="134" t="s">
        <v>120</v>
      </c>
    </row>
    <row r="159" spans="1:21" ht="15" customHeight="1" x14ac:dyDescent="0.55000000000000004">
      <c r="A159" s="134" t="s">
        <v>464</v>
      </c>
      <c r="B159" s="135" t="s">
        <v>465</v>
      </c>
      <c r="C159" s="136" t="s">
        <v>151</v>
      </c>
      <c r="D159" s="134" t="s">
        <v>65</v>
      </c>
      <c r="E159" s="134" t="s">
        <v>52</v>
      </c>
      <c r="F159" s="134" t="s">
        <v>152</v>
      </c>
      <c r="G159" s="137">
        <v>42761</v>
      </c>
      <c r="H159" s="138">
        <v>41.19</v>
      </c>
      <c r="I159" s="138">
        <v>41.01</v>
      </c>
      <c r="J159" s="139">
        <v>0.99560000000000004</v>
      </c>
      <c r="K159" s="134">
        <v>23.84</v>
      </c>
      <c r="L159" s="139">
        <v>2.58E-2</v>
      </c>
      <c r="M159" s="134">
        <v>0.9</v>
      </c>
      <c r="N159" s="134">
        <v>1.81</v>
      </c>
      <c r="O159" s="138">
        <v>-20.11</v>
      </c>
      <c r="P159" s="139">
        <v>7.6700000000000004E-2</v>
      </c>
      <c r="Q159" s="134">
        <v>1</v>
      </c>
      <c r="R159" s="138">
        <v>21.03</v>
      </c>
      <c r="S159" s="140">
        <v>4772197146</v>
      </c>
      <c r="T159" s="134" t="s">
        <v>49</v>
      </c>
      <c r="U159" s="134" t="s">
        <v>236</v>
      </c>
    </row>
    <row r="160" spans="1:21" ht="15" customHeight="1" x14ac:dyDescent="0.55000000000000004">
      <c r="A160" s="134" t="s">
        <v>466</v>
      </c>
      <c r="B160" s="135" t="s">
        <v>467</v>
      </c>
      <c r="C160" s="136" t="s">
        <v>64</v>
      </c>
      <c r="D160" s="134" t="s">
        <v>65</v>
      </c>
      <c r="E160" s="134" t="s">
        <v>46</v>
      </c>
      <c r="F160" s="134" t="s">
        <v>66</v>
      </c>
      <c r="G160" s="137">
        <v>42762</v>
      </c>
      <c r="H160" s="138">
        <v>17.600000000000001</v>
      </c>
      <c r="I160" s="138">
        <v>50.19</v>
      </c>
      <c r="J160" s="139">
        <v>2.8517000000000001</v>
      </c>
      <c r="K160" s="134">
        <v>47.35</v>
      </c>
      <c r="L160" s="139">
        <v>1.5900000000000001E-2</v>
      </c>
      <c r="M160" s="134">
        <v>0.7</v>
      </c>
      <c r="N160" s="134">
        <v>3.27</v>
      </c>
      <c r="O160" s="138">
        <v>-13.49</v>
      </c>
      <c r="P160" s="139">
        <v>0.19420000000000001</v>
      </c>
      <c r="Q160" s="134">
        <v>0</v>
      </c>
      <c r="R160" s="138">
        <v>19.68</v>
      </c>
      <c r="S160" s="140">
        <v>1403828265</v>
      </c>
      <c r="T160" s="134" t="s">
        <v>72</v>
      </c>
      <c r="U160" s="134" t="s">
        <v>120</v>
      </c>
    </row>
    <row r="161" spans="1:21" ht="15" customHeight="1" x14ac:dyDescent="0.55000000000000004">
      <c r="A161" s="134" t="s">
        <v>468</v>
      </c>
      <c r="B161" s="135" t="s">
        <v>469</v>
      </c>
      <c r="C161" s="136" t="s">
        <v>100</v>
      </c>
      <c r="D161" s="134" t="s">
        <v>65</v>
      </c>
      <c r="E161" s="134" t="s">
        <v>75</v>
      </c>
      <c r="F161" s="134" t="s">
        <v>84</v>
      </c>
      <c r="G161" s="137">
        <v>42763</v>
      </c>
      <c r="H161" s="138">
        <v>42.3</v>
      </c>
      <c r="I161" s="138">
        <v>20.09</v>
      </c>
      <c r="J161" s="139">
        <v>0.47489999999999999</v>
      </c>
      <c r="K161" s="134">
        <v>18.260000000000002</v>
      </c>
      <c r="L161" s="139">
        <v>1.49E-2</v>
      </c>
      <c r="M161" s="134">
        <v>1.2</v>
      </c>
      <c r="N161" s="134" t="s">
        <v>67</v>
      </c>
      <c r="O161" s="134" t="s">
        <v>67</v>
      </c>
      <c r="P161" s="139">
        <v>4.8800000000000003E-2</v>
      </c>
      <c r="Q161" s="134">
        <v>5</v>
      </c>
      <c r="R161" s="138">
        <v>24.73</v>
      </c>
      <c r="S161" s="140">
        <v>3465885320</v>
      </c>
      <c r="T161" s="134" t="s">
        <v>49</v>
      </c>
      <c r="U161" s="134" t="s">
        <v>192</v>
      </c>
    </row>
    <row r="162" spans="1:21" ht="15" customHeight="1" x14ac:dyDescent="0.55000000000000004">
      <c r="A162" s="134" t="s">
        <v>470</v>
      </c>
      <c r="B162" s="135" t="s">
        <v>471</v>
      </c>
      <c r="C162" s="136" t="s">
        <v>57</v>
      </c>
      <c r="D162" s="134" t="s">
        <v>45</v>
      </c>
      <c r="E162" s="134" t="s">
        <v>46</v>
      </c>
      <c r="F162" s="134" t="s">
        <v>47</v>
      </c>
      <c r="G162" s="137">
        <v>42550</v>
      </c>
      <c r="H162" s="138">
        <v>0</v>
      </c>
      <c r="I162" s="138">
        <v>27.17</v>
      </c>
      <c r="J162" s="134" t="s">
        <v>67</v>
      </c>
      <c r="K162" s="134">
        <v>75.47</v>
      </c>
      <c r="L162" s="139">
        <v>3.6799999999999999E-2</v>
      </c>
      <c r="M162" s="134">
        <v>0.6</v>
      </c>
      <c r="N162" s="134">
        <v>0.92</v>
      </c>
      <c r="O162" s="138">
        <v>-35.020000000000003</v>
      </c>
      <c r="P162" s="139">
        <v>0.33489999999999998</v>
      </c>
      <c r="Q162" s="134">
        <v>11</v>
      </c>
      <c r="R162" s="138">
        <v>13.74</v>
      </c>
      <c r="S162" s="140">
        <v>11611092604</v>
      </c>
      <c r="T162" s="134" t="s">
        <v>54</v>
      </c>
      <c r="U162" s="134" t="s">
        <v>71</v>
      </c>
    </row>
    <row r="163" spans="1:21" ht="15" customHeight="1" x14ac:dyDescent="0.55000000000000004">
      <c r="A163" s="134" t="s">
        <v>472</v>
      </c>
      <c r="B163" s="135" t="s">
        <v>473</v>
      </c>
      <c r="C163" s="136" t="s">
        <v>57</v>
      </c>
      <c r="D163" s="134" t="s">
        <v>45</v>
      </c>
      <c r="E163" s="134" t="s">
        <v>46</v>
      </c>
      <c r="F163" s="134" t="s">
        <v>47</v>
      </c>
      <c r="G163" s="137">
        <v>42766</v>
      </c>
      <c r="H163" s="138">
        <v>0</v>
      </c>
      <c r="I163" s="138">
        <v>19.88</v>
      </c>
      <c r="J163" s="134" t="s">
        <v>67</v>
      </c>
      <c r="K163" s="134">
        <v>64.13</v>
      </c>
      <c r="L163" s="139">
        <v>7.8E-2</v>
      </c>
      <c r="M163" s="134">
        <v>1.2</v>
      </c>
      <c r="N163" s="134">
        <v>0.85</v>
      </c>
      <c r="O163" s="138">
        <v>-35.17</v>
      </c>
      <c r="P163" s="139">
        <v>0.27810000000000001</v>
      </c>
      <c r="Q163" s="134">
        <v>0</v>
      </c>
      <c r="R163" s="138">
        <v>6.12</v>
      </c>
      <c r="S163" s="140">
        <v>992342642</v>
      </c>
      <c r="T163" s="134" t="s">
        <v>72</v>
      </c>
      <c r="U163" s="134" t="s">
        <v>123</v>
      </c>
    </row>
    <row r="164" spans="1:21" ht="15" customHeight="1" x14ac:dyDescent="0.55000000000000004">
      <c r="A164" s="134" t="s">
        <v>474</v>
      </c>
      <c r="B164" s="135" t="s">
        <v>475</v>
      </c>
      <c r="C164" s="136" t="s">
        <v>52</v>
      </c>
      <c r="D164" s="134" t="s">
        <v>45</v>
      </c>
      <c r="E164" s="134" t="s">
        <v>46</v>
      </c>
      <c r="F164" s="134" t="s">
        <v>47</v>
      </c>
      <c r="G164" s="137">
        <v>42808</v>
      </c>
      <c r="H164" s="138">
        <v>0</v>
      </c>
      <c r="I164" s="138">
        <v>15.54</v>
      </c>
      <c r="J164" s="134" t="s">
        <v>67</v>
      </c>
      <c r="K164" s="134" t="s">
        <v>67</v>
      </c>
      <c r="L164" s="139">
        <v>1.2999999999999999E-3</v>
      </c>
      <c r="M164" s="134">
        <v>1.4</v>
      </c>
      <c r="N164" s="134">
        <v>0.67</v>
      </c>
      <c r="O164" s="138">
        <v>-20.75</v>
      </c>
      <c r="P164" s="139">
        <v>-0.121</v>
      </c>
      <c r="Q164" s="134">
        <v>1</v>
      </c>
      <c r="R164" s="138">
        <v>6.96</v>
      </c>
      <c r="S164" s="140">
        <v>3568364597</v>
      </c>
      <c r="T164" s="134" t="s">
        <v>49</v>
      </c>
      <c r="U164" s="134" t="s">
        <v>139</v>
      </c>
    </row>
    <row r="165" spans="1:21" ht="15" customHeight="1" x14ac:dyDescent="0.55000000000000004">
      <c r="A165" s="134" t="s">
        <v>476</v>
      </c>
      <c r="B165" s="135" t="s">
        <v>477</v>
      </c>
      <c r="C165" s="136" t="s">
        <v>87</v>
      </c>
      <c r="D165" s="134" t="s">
        <v>65</v>
      </c>
      <c r="E165" s="134" t="s">
        <v>75</v>
      </c>
      <c r="F165" s="134" t="s">
        <v>84</v>
      </c>
      <c r="G165" s="137">
        <v>42557</v>
      </c>
      <c r="H165" s="138">
        <v>142.36000000000001</v>
      </c>
      <c r="I165" s="138">
        <v>78.47</v>
      </c>
      <c r="J165" s="139">
        <v>0.55120000000000002</v>
      </c>
      <c r="K165" s="134">
        <v>11.01</v>
      </c>
      <c r="L165" s="139">
        <v>2.0400000000000001E-2</v>
      </c>
      <c r="M165" s="134">
        <v>1.2</v>
      </c>
      <c r="N165" s="134" t="s">
        <v>67</v>
      </c>
      <c r="O165" s="134" t="s">
        <v>67</v>
      </c>
      <c r="P165" s="139">
        <v>1.2500000000000001E-2</v>
      </c>
      <c r="Q165" s="134">
        <v>4</v>
      </c>
      <c r="R165" s="138">
        <v>122.14</v>
      </c>
      <c r="S165" s="140">
        <v>37683721663</v>
      </c>
      <c r="T165" s="134" t="s">
        <v>54</v>
      </c>
      <c r="U165" s="134" t="s">
        <v>53</v>
      </c>
    </row>
    <row r="166" spans="1:21" ht="15" customHeight="1" x14ac:dyDescent="0.55000000000000004">
      <c r="A166" s="134" t="s">
        <v>478</v>
      </c>
      <c r="B166" s="135" t="s">
        <v>479</v>
      </c>
      <c r="C166" s="136" t="s">
        <v>52</v>
      </c>
      <c r="D166" s="134" t="s">
        <v>45</v>
      </c>
      <c r="E166" s="134" t="s">
        <v>46</v>
      </c>
      <c r="F166" s="134" t="s">
        <v>47</v>
      </c>
      <c r="G166" s="137">
        <v>42810</v>
      </c>
      <c r="H166" s="138">
        <v>0</v>
      </c>
      <c r="I166" s="138">
        <v>23.22</v>
      </c>
      <c r="J166" s="134" t="s">
        <v>67</v>
      </c>
      <c r="K166" s="134" t="s">
        <v>67</v>
      </c>
      <c r="L166" s="139">
        <v>3.3999999999999998E-3</v>
      </c>
      <c r="M166" s="134">
        <v>0.7</v>
      </c>
      <c r="N166" s="134">
        <v>2.78</v>
      </c>
      <c r="O166" s="138">
        <v>-4.03</v>
      </c>
      <c r="P166" s="139">
        <v>-0.72540000000000004</v>
      </c>
      <c r="Q166" s="134">
        <v>0</v>
      </c>
      <c r="R166" s="138">
        <v>4.17</v>
      </c>
      <c r="S166" s="140">
        <v>10613406087</v>
      </c>
      <c r="T166" s="134" t="s">
        <v>54</v>
      </c>
      <c r="U166" s="134" t="s">
        <v>265</v>
      </c>
    </row>
    <row r="167" spans="1:21" ht="15" customHeight="1" x14ac:dyDescent="0.55000000000000004">
      <c r="A167" s="134" t="s">
        <v>480</v>
      </c>
      <c r="B167" s="135" t="s">
        <v>481</v>
      </c>
      <c r="C167" s="136" t="s">
        <v>94</v>
      </c>
      <c r="D167" s="134" t="s">
        <v>65</v>
      </c>
      <c r="E167" s="134" t="s">
        <v>46</v>
      </c>
      <c r="F167" s="134" t="s">
        <v>66</v>
      </c>
      <c r="G167" s="137">
        <v>42586</v>
      </c>
      <c r="H167" s="138">
        <v>5.24</v>
      </c>
      <c r="I167" s="138">
        <v>44.75</v>
      </c>
      <c r="J167" s="139">
        <v>8.5401000000000007</v>
      </c>
      <c r="K167" s="134">
        <v>19.98</v>
      </c>
      <c r="L167" s="139">
        <v>3.0200000000000001E-2</v>
      </c>
      <c r="M167" s="134">
        <v>0.4</v>
      </c>
      <c r="N167" s="134">
        <v>3.1</v>
      </c>
      <c r="O167" s="138">
        <v>0.77</v>
      </c>
      <c r="P167" s="139">
        <v>5.74E-2</v>
      </c>
      <c r="Q167" s="134">
        <v>1</v>
      </c>
      <c r="R167" s="138">
        <v>19.23</v>
      </c>
      <c r="S167" s="140">
        <v>12464151180</v>
      </c>
      <c r="T167" s="134" t="s">
        <v>54</v>
      </c>
      <c r="U167" s="134" t="s">
        <v>114</v>
      </c>
    </row>
    <row r="168" spans="1:21" ht="15" customHeight="1" x14ac:dyDescent="0.55000000000000004">
      <c r="A168" s="134" t="s">
        <v>482</v>
      </c>
      <c r="B168" s="135" t="s">
        <v>483</v>
      </c>
      <c r="C168" s="136" t="s">
        <v>64</v>
      </c>
      <c r="D168" s="134" t="s">
        <v>65</v>
      </c>
      <c r="E168" s="134" t="s">
        <v>46</v>
      </c>
      <c r="F168" s="134" t="s">
        <v>66</v>
      </c>
      <c r="G168" s="137">
        <v>42768</v>
      </c>
      <c r="H168" s="138">
        <v>156.97999999999999</v>
      </c>
      <c r="I168" s="138">
        <v>245.1</v>
      </c>
      <c r="J168" s="139">
        <v>1.5612999999999999</v>
      </c>
      <c r="K168" s="134">
        <v>53.99</v>
      </c>
      <c r="L168" s="139">
        <v>0</v>
      </c>
      <c r="M168" s="134">
        <v>0.8</v>
      </c>
      <c r="N168" s="134">
        <v>4.05</v>
      </c>
      <c r="O168" s="138">
        <v>23.15</v>
      </c>
      <c r="P168" s="139">
        <v>0.22739999999999999</v>
      </c>
      <c r="Q168" s="134">
        <v>0</v>
      </c>
      <c r="R168" s="138">
        <v>79.180000000000007</v>
      </c>
      <c r="S168" s="140">
        <v>6186537881</v>
      </c>
      <c r="T168" s="134" t="s">
        <v>49</v>
      </c>
      <c r="U168" s="134" t="s">
        <v>136</v>
      </c>
    </row>
    <row r="169" spans="1:21" ht="15" customHeight="1" x14ac:dyDescent="0.55000000000000004">
      <c r="A169" s="134" t="s">
        <v>484</v>
      </c>
      <c r="B169" s="135" t="s">
        <v>485</v>
      </c>
      <c r="C169" s="136" t="s">
        <v>52</v>
      </c>
      <c r="D169" s="134" t="s">
        <v>45</v>
      </c>
      <c r="E169" s="134" t="s">
        <v>46</v>
      </c>
      <c r="F169" s="134" t="s">
        <v>47</v>
      </c>
      <c r="G169" s="137">
        <v>42768</v>
      </c>
      <c r="H169" s="138">
        <v>4.91</v>
      </c>
      <c r="I169" s="138">
        <v>18.07</v>
      </c>
      <c r="J169" s="139">
        <v>3.6802000000000001</v>
      </c>
      <c r="K169" s="134" t="s">
        <v>67</v>
      </c>
      <c r="L169" s="139">
        <v>1.3299999999999999E-2</v>
      </c>
      <c r="M169" s="134">
        <v>1</v>
      </c>
      <c r="N169" s="134">
        <v>3.79</v>
      </c>
      <c r="O169" s="138">
        <v>4.91</v>
      </c>
      <c r="P169" s="139">
        <v>-0.8639</v>
      </c>
      <c r="Q169" s="134">
        <v>0</v>
      </c>
      <c r="R169" s="138">
        <v>4.7300000000000004</v>
      </c>
      <c r="S169" s="140">
        <v>504321819</v>
      </c>
      <c r="T169" s="134" t="s">
        <v>72</v>
      </c>
      <c r="U169" s="134" t="s">
        <v>136</v>
      </c>
    </row>
    <row r="170" spans="1:21" ht="15" customHeight="1" x14ac:dyDescent="0.55000000000000004">
      <c r="A170" s="134" t="s">
        <v>486</v>
      </c>
      <c r="B170" s="135" t="s">
        <v>487</v>
      </c>
      <c r="C170" s="136" t="s">
        <v>57</v>
      </c>
      <c r="D170" s="134" t="s">
        <v>45</v>
      </c>
      <c r="E170" s="134" t="s">
        <v>46</v>
      </c>
      <c r="F170" s="134" t="s">
        <v>47</v>
      </c>
      <c r="G170" s="137">
        <v>42745</v>
      </c>
      <c r="H170" s="138">
        <v>80.739999999999995</v>
      </c>
      <c r="I170" s="138">
        <v>102.07</v>
      </c>
      <c r="J170" s="139">
        <v>1.2642</v>
      </c>
      <c r="K170" s="134">
        <v>19.78</v>
      </c>
      <c r="L170" s="139">
        <v>1.29E-2</v>
      </c>
      <c r="M170" s="134">
        <v>0.8</v>
      </c>
      <c r="N170" s="134">
        <v>1.49</v>
      </c>
      <c r="O170" s="138">
        <v>-16.190000000000001</v>
      </c>
      <c r="P170" s="139">
        <v>5.6399999999999999E-2</v>
      </c>
      <c r="Q170" s="134">
        <v>3</v>
      </c>
      <c r="R170" s="138">
        <v>43.63</v>
      </c>
      <c r="S170" s="140">
        <v>16614426032</v>
      </c>
      <c r="T170" s="134" t="s">
        <v>54</v>
      </c>
      <c r="U170" s="134" t="s">
        <v>77</v>
      </c>
    </row>
    <row r="171" spans="1:21" ht="15" customHeight="1" x14ac:dyDescent="0.55000000000000004">
      <c r="A171" s="134" t="s">
        <v>488</v>
      </c>
      <c r="B171" s="135" t="s">
        <v>489</v>
      </c>
      <c r="C171" s="136" t="s">
        <v>57</v>
      </c>
      <c r="D171" s="134" t="s">
        <v>45</v>
      </c>
      <c r="E171" s="134" t="s">
        <v>46</v>
      </c>
      <c r="F171" s="134" t="s">
        <v>47</v>
      </c>
      <c r="G171" s="137">
        <v>42769</v>
      </c>
      <c r="H171" s="138">
        <v>12.1</v>
      </c>
      <c r="I171" s="138">
        <v>37.54</v>
      </c>
      <c r="J171" s="139">
        <v>3.1025</v>
      </c>
      <c r="K171" s="134">
        <v>33.82</v>
      </c>
      <c r="L171" s="139">
        <v>2.0500000000000001E-2</v>
      </c>
      <c r="M171" s="134">
        <v>1.3</v>
      </c>
      <c r="N171" s="134" t="s">
        <v>67</v>
      </c>
      <c r="O171" s="134" t="s">
        <v>67</v>
      </c>
      <c r="P171" s="139">
        <v>0.12659999999999999</v>
      </c>
      <c r="Q171" s="134">
        <v>7</v>
      </c>
      <c r="R171" s="138">
        <v>0</v>
      </c>
      <c r="S171" s="140">
        <v>2201936834</v>
      </c>
      <c r="T171" s="134" t="s">
        <v>49</v>
      </c>
      <c r="U171" s="134" t="s">
        <v>68</v>
      </c>
    </row>
    <row r="172" spans="1:21" ht="15" customHeight="1" x14ac:dyDescent="0.55000000000000004">
      <c r="A172" s="134" t="s">
        <v>490</v>
      </c>
      <c r="B172" s="135" t="s">
        <v>491</v>
      </c>
      <c r="C172" s="136" t="s">
        <v>127</v>
      </c>
      <c r="D172" s="134" t="s">
        <v>65</v>
      </c>
      <c r="E172" s="134" t="s">
        <v>46</v>
      </c>
      <c r="F172" s="134" t="s">
        <v>66</v>
      </c>
      <c r="G172" s="137">
        <v>42769</v>
      </c>
      <c r="H172" s="138">
        <v>138.34</v>
      </c>
      <c r="I172" s="138">
        <v>209.41</v>
      </c>
      <c r="J172" s="139">
        <v>1.5137</v>
      </c>
      <c r="K172" s="134">
        <v>32.369999999999997</v>
      </c>
      <c r="L172" s="139">
        <v>0</v>
      </c>
      <c r="M172" s="134">
        <v>0.6</v>
      </c>
      <c r="N172" s="134">
        <v>1.74</v>
      </c>
      <c r="O172" s="138">
        <v>-17.170000000000002</v>
      </c>
      <c r="P172" s="139">
        <v>0.1193</v>
      </c>
      <c r="Q172" s="134">
        <v>0</v>
      </c>
      <c r="R172" s="138">
        <v>106.27</v>
      </c>
      <c r="S172" s="140">
        <v>10276536261</v>
      </c>
      <c r="T172" s="134" t="s">
        <v>54</v>
      </c>
      <c r="U172" s="134" t="s">
        <v>120</v>
      </c>
    </row>
    <row r="173" spans="1:21" ht="15" customHeight="1" x14ac:dyDescent="0.55000000000000004">
      <c r="A173" s="134" t="s">
        <v>492</v>
      </c>
      <c r="B173" s="135" t="s">
        <v>493</v>
      </c>
      <c r="C173" s="136" t="s">
        <v>57</v>
      </c>
      <c r="D173" s="134" t="s">
        <v>45</v>
      </c>
      <c r="E173" s="134" t="s">
        <v>46</v>
      </c>
      <c r="F173" s="134" t="s">
        <v>47</v>
      </c>
      <c r="G173" s="137">
        <v>42573</v>
      </c>
      <c r="H173" s="138">
        <v>0</v>
      </c>
      <c r="I173" s="138">
        <v>46.41</v>
      </c>
      <c r="J173" s="134" t="s">
        <v>67</v>
      </c>
      <c r="K173" s="134">
        <v>71.400000000000006</v>
      </c>
      <c r="L173" s="139">
        <v>5.2999999999999999E-2</v>
      </c>
      <c r="M173" s="134">
        <v>1.5</v>
      </c>
      <c r="N173" s="134">
        <v>1.24</v>
      </c>
      <c r="O173" s="138">
        <v>-40.020000000000003</v>
      </c>
      <c r="P173" s="139">
        <v>0.3145</v>
      </c>
      <c r="Q173" s="134">
        <v>0</v>
      </c>
      <c r="R173" s="138">
        <v>0</v>
      </c>
      <c r="S173" s="140">
        <v>57038819173</v>
      </c>
      <c r="T173" s="134" t="s">
        <v>54</v>
      </c>
      <c r="U173" s="134" t="s">
        <v>265</v>
      </c>
    </row>
    <row r="174" spans="1:21" ht="15" customHeight="1" x14ac:dyDescent="0.55000000000000004">
      <c r="A174" s="134" t="s">
        <v>494</v>
      </c>
      <c r="B174" s="135" t="s">
        <v>495</v>
      </c>
      <c r="C174" s="136" t="s">
        <v>57</v>
      </c>
      <c r="D174" s="134" t="s">
        <v>45</v>
      </c>
      <c r="E174" s="134" t="s">
        <v>46</v>
      </c>
      <c r="F174" s="134" t="s">
        <v>47</v>
      </c>
      <c r="G174" s="137">
        <v>42770</v>
      </c>
      <c r="H174" s="138">
        <v>37.35</v>
      </c>
      <c r="I174" s="138">
        <v>99.16</v>
      </c>
      <c r="J174" s="139">
        <v>2.6549</v>
      </c>
      <c r="K174" s="134">
        <v>102.23</v>
      </c>
      <c r="L174" s="139">
        <v>2.1399999999999999E-2</v>
      </c>
      <c r="M174" s="134">
        <v>0.6</v>
      </c>
      <c r="N174" s="134">
        <v>0.18</v>
      </c>
      <c r="O174" s="138">
        <v>-26.36</v>
      </c>
      <c r="P174" s="139">
        <v>0.46860000000000002</v>
      </c>
      <c r="Q174" s="134">
        <v>7</v>
      </c>
      <c r="R174" s="138">
        <v>17.79</v>
      </c>
      <c r="S174" s="140">
        <v>3357340266</v>
      </c>
      <c r="T174" s="134" t="s">
        <v>49</v>
      </c>
      <c r="U174" s="134" t="s">
        <v>48</v>
      </c>
    </row>
    <row r="175" spans="1:21" ht="15" customHeight="1" x14ac:dyDescent="0.55000000000000004">
      <c r="A175" s="134" t="s">
        <v>496</v>
      </c>
      <c r="B175" s="135" t="s">
        <v>497</v>
      </c>
      <c r="C175" s="136" t="s">
        <v>127</v>
      </c>
      <c r="D175" s="134" t="s">
        <v>65</v>
      </c>
      <c r="E175" s="134" t="s">
        <v>46</v>
      </c>
      <c r="F175" s="134" t="s">
        <v>66</v>
      </c>
      <c r="G175" s="137">
        <v>42771</v>
      </c>
      <c r="H175" s="138">
        <v>28.86</v>
      </c>
      <c r="I175" s="138">
        <v>34.49</v>
      </c>
      <c r="J175" s="139">
        <v>1.1951000000000001</v>
      </c>
      <c r="K175" s="134">
        <v>32.85</v>
      </c>
      <c r="L175" s="139">
        <v>9.2999999999999992E-3</v>
      </c>
      <c r="M175" s="134">
        <v>0.6</v>
      </c>
      <c r="N175" s="134">
        <v>2.0699999999999998</v>
      </c>
      <c r="O175" s="138">
        <v>4.71</v>
      </c>
      <c r="P175" s="139">
        <v>0.1217</v>
      </c>
      <c r="Q175" s="134">
        <v>3</v>
      </c>
      <c r="R175" s="138">
        <v>17.440000000000001</v>
      </c>
      <c r="S175" s="140">
        <v>1602093999</v>
      </c>
      <c r="T175" s="134" t="s">
        <v>72</v>
      </c>
      <c r="U175" s="134" t="s">
        <v>498</v>
      </c>
    </row>
    <row r="176" spans="1:21" ht="15" customHeight="1" x14ac:dyDescent="0.55000000000000004">
      <c r="A176" s="134" t="s">
        <v>499</v>
      </c>
      <c r="B176" s="135" t="s">
        <v>500</v>
      </c>
      <c r="C176" s="136" t="s">
        <v>57</v>
      </c>
      <c r="D176" s="134" t="s">
        <v>45</v>
      </c>
      <c r="E176" s="134" t="s">
        <v>46</v>
      </c>
      <c r="F176" s="134" t="s">
        <v>47</v>
      </c>
      <c r="G176" s="137">
        <v>42569</v>
      </c>
      <c r="H176" s="138">
        <v>119.95</v>
      </c>
      <c r="I176" s="138">
        <v>169.15</v>
      </c>
      <c r="J176" s="139">
        <v>1.4101999999999999</v>
      </c>
      <c r="K176" s="134">
        <v>33.9</v>
      </c>
      <c r="L176" s="139">
        <v>9.7999999999999997E-3</v>
      </c>
      <c r="M176" s="134">
        <v>0.9</v>
      </c>
      <c r="N176" s="134">
        <v>0.97</v>
      </c>
      <c r="O176" s="138">
        <v>-13.21</v>
      </c>
      <c r="P176" s="139">
        <v>0.127</v>
      </c>
      <c r="Q176" s="134">
        <v>13</v>
      </c>
      <c r="R176" s="138">
        <v>55.63</v>
      </c>
      <c r="S176" s="140">
        <v>74000238661</v>
      </c>
      <c r="T176" s="134" t="s">
        <v>54</v>
      </c>
      <c r="U176" s="134" t="s">
        <v>114</v>
      </c>
    </row>
    <row r="177" spans="1:21" ht="15" customHeight="1" x14ac:dyDescent="0.55000000000000004">
      <c r="A177" s="134" t="s">
        <v>501</v>
      </c>
      <c r="B177" s="135" t="s">
        <v>502</v>
      </c>
      <c r="C177" s="136" t="s">
        <v>57</v>
      </c>
      <c r="D177" s="134" t="s">
        <v>45</v>
      </c>
      <c r="E177" s="134" t="s">
        <v>52</v>
      </c>
      <c r="F177" s="134" t="s">
        <v>106</v>
      </c>
      <c r="G177" s="137">
        <v>42772</v>
      </c>
      <c r="H177" s="138">
        <v>19.71</v>
      </c>
      <c r="I177" s="138">
        <v>18.66</v>
      </c>
      <c r="J177" s="139">
        <v>0.94669999999999999</v>
      </c>
      <c r="K177" s="134">
        <v>36.590000000000003</v>
      </c>
      <c r="L177" s="139">
        <v>1.4999999999999999E-2</v>
      </c>
      <c r="M177" s="134">
        <v>0.3</v>
      </c>
      <c r="N177" s="134">
        <v>1.1200000000000001</v>
      </c>
      <c r="O177" s="138">
        <v>-14.38</v>
      </c>
      <c r="P177" s="139">
        <v>0.1404</v>
      </c>
      <c r="Q177" s="134">
        <v>2</v>
      </c>
      <c r="R177" s="138">
        <v>3.71</v>
      </c>
      <c r="S177" s="140">
        <v>13732611271</v>
      </c>
      <c r="T177" s="134" t="s">
        <v>54</v>
      </c>
      <c r="U177" s="134" t="s">
        <v>293</v>
      </c>
    </row>
    <row r="178" spans="1:21" ht="15" customHeight="1" x14ac:dyDescent="0.55000000000000004">
      <c r="A178" s="134" t="s">
        <v>503</v>
      </c>
      <c r="B178" s="135" t="s">
        <v>504</v>
      </c>
      <c r="C178" s="136" t="s">
        <v>44</v>
      </c>
      <c r="D178" s="134" t="s">
        <v>45</v>
      </c>
      <c r="E178" s="134" t="s">
        <v>46</v>
      </c>
      <c r="F178" s="134" t="s">
        <v>47</v>
      </c>
      <c r="G178" s="137">
        <v>42569</v>
      </c>
      <c r="H178" s="138">
        <v>16.600000000000001</v>
      </c>
      <c r="I178" s="138">
        <v>57.41</v>
      </c>
      <c r="J178" s="139">
        <v>3.4584000000000001</v>
      </c>
      <c r="K178" s="134">
        <v>24.85</v>
      </c>
      <c r="L178" s="139">
        <v>2.18E-2</v>
      </c>
      <c r="M178" s="134">
        <v>0.4</v>
      </c>
      <c r="N178" s="134">
        <v>0.86</v>
      </c>
      <c r="O178" s="138">
        <v>-14.03</v>
      </c>
      <c r="P178" s="139">
        <v>8.1799999999999998E-2</v>
      </c>
      <c r="Q178" s="134">
        <v>0</v>
      </c>
      <c r="R178" s="138">
        <v>17.600000000000001</v>
      </c>
      <c r="S178" s="140">
        <v>17358900561</v>
      </c>
      <c r="T178" s="134" t="s">
        <v>54</v>
      </c>
      <c r="U178" s="134" t="s">
        <v>58</v>
      </c>
    </row>
    <row r="179" spans="1:21" ht="15" customHeight="1" x14ac:dyDescent="0.55000000000000004">
      <c r="A179" s="134" t="s">
        <v>505</v>
      </c>
      <c r="B179" s="135" t="s">
        <v>506</v>
      </c>
      <c r="C179" s="136" t="s">
        <v>83</v>
      </c>
      <c r="D179" s="134" t="s">
        <v>65</v>
      </c>
      <c r="E179" s="134" t="s">
        <v>75</v>
      </c>
      <c r="F179" s="134" t="s">
        <v>84</v>
      </c>
      <c r="G179" s="137">
        <v>42773</v>
      </c>
      <c r="H179" s="138">
        <v>60.98</v>
      </c>
      <c r="I179" s="138">
        <v>30.08</v>
      </c>
      <c r="J179" s="139">
        <v>0.49330000000000002</v>
      </c>
      <c r="K179" s="134">
        <v>19.04</v>
      </c>
      <c r="L179" s="139">
        <v>1.9900000000000001E-2</v>
      </c>
      <c r="M179" s="134">
        <v>1.2</v>
      </c>
      <c r="N179" s="134" t="s">
        <v>67</v>
      </c>
      <c r="O179" s="134" t="s">
        <v>67</v>
      </c>
      <c r="P179" s="139">
        <v>5.2699999999999997E-2</v>
      </c>
      <c r="Q179" s="134">
        <v>5</v>
      </c>
      <c r="R179" s="138">
        <v>23.27</v>
      </c>
      <c r="S179" s="140">
        <v>921224182</v>
      </c>
      <c r="T179" s="134" t="s">
        <v>72</v>
      </c>
      <c r="U179" s="134" t="s">
        <v>68</v>
      </c>
    </row>
    <row r="180" spans="1:21" ht="15" customHeight="1" x14ac:dyDescent="0.55000000000000004">
      <c r="A180" s="134" t="s">
        <v>507</v>
      </c>
      <c r="B180" s="135" t="s">
        <v>508</v>
      </c>
      <c r="C180" s="136" t="s">
        <v>127</v>
      </c>
      <c r="D180" s="134" t="s">
        <v>65</v>
      </c>
      <c r="E180" s="134" t="s">
        <v>46</v>
      </c>
      <c r="F180" s="134" t="s">
        <v>66</v>
      </c>
      <c r="G180" s="137">
        <v>42774</v>
      </c>
      <c r="H180" s="138">
        <v>35.11</v>
      </c>
      <c r="I180" s="138">
        <v>89.05</v>
      </c>
      <c r="J180" s="139">
        <v>2.5363000000000002</v>
      </c>
      <c r="K180" s="134">
        <v>27.48</v>
      </c>
      <c r="L180" s="139">
        <v>1.7500000000000002E-2</v>
      </c>
      <c r="M180" s="134">
        <v>0.7</v>
      </c>
      <c r="N180" s="134">
        <v>3.01</v>
      </c>
      <c r="O180" s="138">
        <v>8.57</v>
      </c>
      <c r="P180" s="139">
        <v>9.4899999999999998E-2</v>
      </c>
      <c r="Q180" s="134">
        <v>4</v>
      </c>
      <c r="R180" s="138">
        <v>37.53</v>
      </c>
      <c r="S180" s="140">
        <v>1018222669</v>
      </c>
      <c r="T180" s="134" t="s">
        <v>72</v>
      </c>
      <c r="U180" s="134" t="s">
        <v>98</v>
      </c>
    </row>
    <row r="181" spans="1:21" ht="15" customHeight="1" x14ac:dyDescent="0.55000000000000004">
      <c r="A181" s="134" t="s">
        <v>509</v>
      </c>
      <c r="B181" s="135" t="s">
        <v>510</v>
      </c>
      <c r="C181" s="136" t="s">
        <v>151</v>
      </c>
      <c r="D181" s="134" t="s">
        <v>65</v>
      </c>
      <c r="E181" s="134" t="s">
        <v>75</v>
      </c>
      <c r="F181" s="134" t="s">
        <v>84</v>
      </c>
      <c r="G181" s="137">
        <v>42774</v>
      </c>
      <c r="H181" s="138">
        <v>53.57</v>
      </c>
      <c r="I181" s="138">
        <v>29.18</v>
      </c>
      <c r="J181" s="139">
        <v>0.54469999999999996</v>
      </c>
      <c r="K181" s="134">
        <v>14.74</v>
      </c>
      <c r="L181" s="139">
        <v>0</v>
      </c>
      <c r="M181" s="134">
        <v>1</v>
      </c>
      <c r="N181" s="134">
        <v>1.76</v>
      </c>
      <c r="O181" s="138">
        <v>-2.8</v>
      </c>
      <c r="P181" s="139">
        <v>3.1199999999999999E-2</v>
      </c>
      <c r="Q181" s="134">
        <v>0</v>
      </c>
      <c r="R181" s="138">
        <v>19.309999999999999</v>
      </c>
      <c r="S181" s="140">
        <v>6700269242</v>
      </c>
      <c r="T181" s="134" t="s">
        <v>49</v>
      </c>
      <c r="U181" s="134" t="s">
        <v>103</v>
      </c>
    </row>
    <row r="182" spans="1:21" ht="15" customHeight="1" x14ac:dyDescent="0.55000000000000004">
      <c r="A182" s="134" t="s">
        <v>511</v>
      </c>
      <c r="B182" s="135" t="s">
        <v>512</v>
      </c>
      <c r="C182" s="136" t="s">
        <v>44</v>
      </c>
      <c r="D182" s="134" t="s">
        <v>45</v>
      </c>
      <c r="E182" s="134" t="s">
        <v>75</v>
      </c>
      <c r="F182" s="134" t="s">
        <v>76</v>
      </c>
      <c r="G182" s="137">
        <v>42775</v>
      </c>
      <c r="H182" s="138">
        <v>204.2</v>
      </c>
      <c r="I182" s="138">
        <v>109.47</v>
      </c>
      <c r="J182" s="139">
        <v>0.53610000000000002</v>
      </c>
      <c r="K182" s="134">
        <v>20.65</v>
      </c>
      <c r="L182" s="139">
        <v>0</v>
      </c>
      <c r="M182" s="134">
        <v>0.8</v>
      </c>
      <c r="N182" s="134">
        <v>1.7</v>
      </c>
      <c r="O182" s="138">
        <v>-27.08</v>
      </c>
      <c r="P182" s="139">
        <v>6.08E-2</v>
      </c>
      <c r="Q182" s="134">
        <v>0</v>
      </c>
      <c r="R182" s="138">
        <v>83.9</v>
      </c>
      <c r="S182" s="140">
        <v>1960382870</v>
      </c>
      <c r="T182" s="134" t="s">
        <v>72</v>
      </c>
      <c r="U182" s="134" t="s">
        <v>103</v>
      </c>
    </row>
    <row r="183" spans="1:21" ht="15" customHeight="1" x14ac:dyDescent="0.55000000000000004">
      <c r="A183" s="134" t="s">
        <v>513</v>
      </c>
      <c r="B183" s="135" t="s">
        <v>514</v>
      </c>
      <c r="C183" s="136" t="s">
        <v>44</v>
      </c>
      <c r="D183" s="134" t="s">
        <v>45</v>
      </c>
      <c r="E183" s="134" t="s">
        <v>46</v>
      </c>
      <c r="F183" s="134" t="s">
        <v>47</v>
      </c>
      <c r="G183" s="137">
        <v>42775</v>
      </c>
      <c r="H183" s="138">
        <v>3.89</v>
      </c>
      <c r="I183" s="138">
        <v>33.1</v>
      </c>
      <c r="J183" s="139">
        <v>8.5090000000000003</v>
      </c>
      <c r="K183" s="134">
        <v>19.47</v>
      </c>
      <c r="L183" s="139">
        <v>6.83E-2</v>
      </c>
      <c r="M183" s="134">
        <v>0.3</v>
      </c>
      <c r="N183" s="134">
        <v>1.41</v>
      </c>
      <c r="O183" s="138">
        <v>-10.38</v>
      </c>
      <c r="P183" s="139">
        <v>5.4899999999999997E-2</v>
      </c>
      <c r="Q183" s="134">
        <v>0</v>
      </c>
      <c r="R183" s="138">
        <v>9.26</v>
      </c>
      <c r="S183" s="140">
        <v>458193680</v>
      </c>
      <c r="T183" s="134" t="s">
        <v>72</v>
      </c>
      <c r="U183" s="134" t="s">
        <v>161</v>
      </c>
    </row>
    <row r="184" spans="1:21" ht="15" customHeight="1" x14ac:dyDescent="0.55000000000000004">
      <c r="A184" s="134" t="s">
        <v>515</v>
      </c>
      <c r="B184" s="135" t="s">
        <v>516</v>
      </c>
      <c r="C184" s="136" t="s">
        <v>83</v>
      </c>
      <c r="D184" s="134" t="s">
        <v>65</v>
      </c>
      <c r="E184" s="134" t="s">
        <v>75</v>
      </c>
      <c r="F184" s="134" t="s">
        <v>84</v>
      </c>
      <c r="G184" s="137">
        <v>42776</v>
      </c>
      <c r="H184" s="138">
        <v>132.41</v>
      </c>
      <c r="I184" s="138">
        <v>81.47</v>
      </c>
      <c r="J184" s="139">
        <v>0.61529999999999996</v>
      </c>
      <c r="K184" s="134">
        <v>20.02</v>
      </c>
      <c r="L184" s="139">
        <v>3.6799999999999999E-2</v>
      </c>
      <c r="M184" s="134">
        <v>0.4</v>
      </c>
      <c r="N184" s="134" t="s">
        <v>67</v>
      </c>
      <c r="O184" s="134" t="s">
        <v>67</v>
      </c>
      <c r="P184" s="139">
        <v>5.7599999999999998E-2</v>
      </c>
      <c r="Q184" s="134">
        <v>7</v>
      </c>
      <c r="R184" s="138">
        <v>31.26</v>
      </c>
      <c r="S184" s="140">
        <v>7092956644</v>
      </c>
      <c r="T184" s="134" t="s">
        <v>49</v>
      </c>
      <c r="U184" s="134" t="s">
        <v>48</v>
      </c>
    </row>
    <row r="185" spans="1:21" ht="15" customHeight="1" x14ac:dyDescent="0.55000000000000004">
      <c r="A185" s="134" t="s">
        <v>517</v>
      </c>
      <c r="B185" s="135" t="s">
        <v>518</v>
      </c>
      <c r="C185" s="136" t="s">
        <v>52</v>
      </c>
      <c r="D185" s="134" t="s">
        <v>45</v>
      </c>
      <c r="E185" s="134" t="s">
        <v>46</v>
      </c>
      <c r="F185" s="134" t="s">
        <v>47</v>
      </c>
      <c r="G185" s="137">
        <v>42779</v>
      </c>
      <c r="H185" s="138">
        <v>8.8000000000000007</v>
      </c>
      <c r="I185" s="138">
        <v>18</v>
      </c>
      <c r="J185" s="139">
        <v>2.0455000000000001</v>
      </c>
      <c r="K185" s="134">
        <v>52.94</v>
      </c>
      <c r="L185" s="139">
        <v>0</v>
      </c>
      <c r="M185" s="134">
        <v>1.6</v>
      </c>
      <c r="N185" s="134">
        <v>3.51</v>
      </c>
      <c r="O185" s="138">
        <v>8.8000000000000007</v>
      </c>
      <c r="P185" s="139">
        <v>0.22220000000000001</v>
      </c>
      <c r="Q185" s="134">
        <v>0</v>
      </c>
      <c r="R185" s="138">
        <v>0</v>
      </c>
      <c r="S185" s="140">
        <v>727143840</v>
      </c>
      <c r="T185" s="134" t="s">
        <v>72</v>
      </c>
      <c r="U185" s="134" t="s">
        <v>136</v>
      </c>
    </row>
    <row r="186" spans="1:21" ht="15" customHeight="1" x14ac:dyDescent="0.55000000000000004">
      <c r="A186" s="134" t="s">
        <v>519</v>
      </c>
      <c r="B186" s="135" t="s">
        <v>520</v>
      </c>
      <c r="C186" s="136" t="s">
        <v>52</v>
      </c>
      <c r="D186" s="134" t="s">
        <v>45</v>
      </c>
      <c r="E186" s="134" t="s">
        <v>46</v>
      </c>
      <c r="F186" s="134" t="s">
        <v>47</v>
      </c>
      <c r="G186" s="137">
        <v>42779</v>
      </c>
      <c r="H186" s="138">
        <v>0</v>
      </c>
      <c r="I186" s="138">
        <v>12.09</v>
      </c>
      <c r="J186" s="134" t="s">
        <v>67</v>
      </c>
      <c r="K186" s="134" t="s">
        <v>67</v>
      </c>
      <c r="L186" s="139">
        <v>8.3000000000000001E-3</v>
      </c>
      <c r="M186" s="134" t="e">
        <v>#N/A</v>
      </c>
      <c r="N186" s="134">
        <v>0.54</v>
      </c>
      <c r="O186" s="138">
        <v>-154.76</v>
      </c>
      <c r="P186" s="139">
        <v>-4.48E-2</v>
      </c>
      <c r="Q186" s="134">
        <v>0</v>
      </c>
      <c r="R186" s="138">
        <v>0</v>
      </c>
      <c r="S186" s="140">
        <v>504860030</v>
      </c>
      <c r="T186" s="134" t="s">
        <v>72</v>
      </c>
      <c r="U186" s="134" t="s">
        <v>265</v>
      </c>
    </row>
    <row r="187" spans="1:21" ht="15" customHeight="1" x14ac:dyDescent="0.55000000000000004">
      <c r="A187" s="134" t="s">
        <v>521</v>
      </c>
      <c r="B187" s="135" t="s">
        <v>522</v>
      </c>
      <c r="C187" s="136" t="s">
        <v>52</v>
      </c>
      <c r="D187" s="134" t="s">
        <v>45</v>
      </c>
      <c r="E187" s="134" t="s">
        <v>46</v>
      </c>
      <c r="F187" s="134" t="s">
        <v>47</v>
      </c>
      <c r="G187" s="137">
        <v>42780</v>
      </c>
      <c r="H187" s="138">
        <v>11.09</v>
      </c>
      <c r="I187" s="138">
        <v>21.73</v>
      </c>
      <c r="J187" s="139">
        <v>1.9594</v>
      </c>
      <c r="K187" s="134">
        <v>271.63</v>
      </c>
      <c r="L187" s="139">
        <v>0</v>
      </c>
      <c r="M187" s="134">
        <v>1.2</v>
      </c>
      <c r="N187" s="134">
        <v>6.99</v>
      </c>
      <c r="O187" s="138">
        <v>11.09</v>
      </c>
      <c r="P187" s="139">
        <v>1.3156000000000001</v>
      </c>
      <c r="Q187" s="134">
        <v>0</v>
      </c>
      <c r="R187" s="138">
        <v>9.93</v>
      </c>
      <c r="S187" s="140">
        <v>2096417699</v>
      </c>
      <c r="T187" s="134" t="s">
        <v>49</v>
      </c>
      <c r="U187" s="134" t="s">
        <v>136</v>
      </c>
    </row>
    <row r="188" spans="1:21" ht="15" customHeight="1" x14ac:dyDescent="0.55000000000000004">
      <c r="A188" s="134" t="s">
        <v>523</v>
      </c>
      <c r="B188" s="135" t="s">
        <v>524</v>
      </c>
      <c r="C188" s="136" t="s">
        <v>151</v>
      </c>
      <c r="D188" s="134" t="s">
        <v>65</v>
      </c>
      <c r="E188" s="134" t="s">
        <v>75</v>
      </c>
      <c r="F188" s="134" t="s">
        <v>84</v>
      </c>
      <c r="G188" s="137">
        <v>42780</v>
      </c>
      <c r="H188" s="138">
        <v>138.47999999999999</v>
      </c>
      <c r="I188" s="138">
        <v>84.46</v>
      </c>
      <c r="J188" s="139">
        <v>0.6099</v>
      </c>
      <c r="K188" s="134">
        <v>20.399999999999999</v>
      </c>
      <c r="L188" s="139">
        <v>1.43E-2</v>
      </c>
      <c r="M188" s="134">
        <v>0.3</v>
      </c>
      <c r="N188" s="134">
        <v>3.7</v>
      </c>
      <c r="O188" s="138">
        <v>-2.33</v>
      </c>
      <c r="P188" s="139">
        <v>5.9499999999999997E-2</v>
      </c>
      <c r="Q188" s="134">
        <v>4</v>
      </c>
      <c r="R188" s="138">
        <v>41.94</v>
      </c>
      <c r="S188" s="140">
        <v>3968343006</v>
      </c>
      <c r="T188" s="134" t="s">
        <v>49</v>
      </c>
      <c r="U188" s="134" t="s">
        <v>184</v>
      </c>
    </row>
    <row r="189" spans="1:21" ht="15" customHeight="1" x14ac:dyDescent="0.55000000000000004">
      <c r="A189" s="134" t="s">
        <v>525</v>
      </c>
      <c r="B189" s="135" t="s">
        <v>526</v>
      </c>
      <c r="C189" s="136" t="s">
        <v>151</v>
      </c>
      <c r="D189" s="134" t="s">
        <v>65</v>
      </c>
      <c r="E189" s="134" t="s">
        <v>75</v>
      </c>
      <c r="F189" s="134" t="s">
        <v>84</v>
      </c>
      <c r="G189" s="137">
        <v>42786</v>
      </c>
      <c r="H189" s="138">
        <v>139.88</v>
      </c>
      <c r="I189" s="138">
        <v>88.48</v>
      </c>
      <c r="J189" s="139">
        <v>0.63249999999999995</v>
      </c>
      <c r="K189" s="134">
        <v>24.37</v>
      </c>
      <c r="L189" s="139">
        <v>0</v>
      </c>
      <c r="M189" s="134">
        <v>1</v>
      </c>
      <c r="N189" s="134">
        <v>1.53</v>
      </c>
      <c r="O189" s="138">
        <v>-25.4</v>
      </c>
      <c r="P189" s="139">
        <v>7.9399999999999998E-2</v>
      </c>
      <c r="Q189" s="134">
        <v>0</v>
      </c>
      <c r="R189" s="138">
        <v>44.36</v>
      </c>
      <c r="S189" s="140">
        <v>4241467602</v>
      </c>
      <c r="T189" s="134" t="s">
        <v>49</v>
      </c>
      <c r="U189" s="134" t="s">
        <v>120</v>
      </c>
    </row>
    <row r="190" spans="1:21" ht="15" customHeight="1" x14ac:dyDescent="0.55000000000000004">
      <c r="A190" s="134" t="s">
        <v>527</v>
      </c>
      <c r="B190" s="135" t="s">
        <v>528</v>
      </c>
      <c r="C190" s="136" t="s">
        <v>52</v>
      </c>
      <c r="D190" s="134" t="s">
        <v>45</v>
      </c>
      <c r="E190" s="134" t="s">
        <v>46</v>
      </c>
      <c r="F190" s="134" t="s">
        <v>47</v>
      </c>
      <c r="G190" s="137">
        <v>42837</v>
      </c>
      <c r="H190" s="138">
        <v>15.27</v>
      </c>
      <c r="I190" s="138">
        <v>87.84</v>
      </c>
      <c r="J190" s="139">
        <v>5.7525000000000004</v>
      </c>
      <c r="K190" s="134">
        <v>219.6</v>
      </c>
      <c r="L190" s="139">
        <v>0</v>
      </c>
      <c r="M190" s="134">
        <v>1.3</v>
      </c>
      <c r="N190" s="134">
        <v>0.83</v>
      </c>
      <c r="O190" s="138">
        <v>-5.84</v>
      </c>
      <c r="P190" s="139">
        <v>1.0555000000000001</v>
      </c>
      <c r="Q190" s="134">
        <v>0</v>
      </c>
      <c r="R190" s="138">
        <v>17.399999999999999</v>
      </c>
      <c r="S190" s="140">
        <v>62236446997</v>
      </c>
      <c r="T190" s="134" t="s">
        <v>54</v>
      </c>
      <c r="U190" s="134" t="s">
        <v>529</v>
      </c>
    </row>
    <row r="191" spans="1:21" ht="15" customHeight="1" x14ac:dyDescent="0.55000000000000004">
      <c r="A191" s="134" t="s">
        <v>530</v>
      </c>
      <c r="B191" s="135" t="s">
        <v>531</v>
      </c>
      <c r="C191" s="136" t="s">
        <v>52</v>
      </c>
      <c r="D191" s="134" t="s">
        <v>45</v>
      </c>
      <c r="E191" s="134" t="s">
        <v>46</v>
      </c>
      <c r="F191" s="134" t="s">
        <v>47</v>
      </c>
      <c r="G191" s="137">
        <v>42786</v>
      </c>
      <c r="H191" s="138">
        <v>1.7</v>
      </c>
      <c r="I191" s="138">
        <v>6.3</v>
      </c>
      <c r="J191" s="139">
        <v>3.7059000000000002</v>
      </c>
      <c r="K191" s="134" t="s">
        <v>67</v>
      </c>
      <c r="L191" s="139">
        <v>0</v>
      </c>
      <c r="M191" s="134">
        <v>0.7</v>
      </c>
      <c r="N191" s="134">
        <v>3.09</v>
      </c>
      <c r="O191" s="138">
        <v>1.7</v>
      </c>
      <c r="P191" s="139">
        <v>-0.12759999999999999</v>
      </c>
      <c r="Q191" s="134">
        <v>0</v>
      </c>
      <c r="R191" s="138">
        <v>0</v>
      </c>
      <c r="S191" s="140">
        <v>469601435</v>
      </c>
      <c r="T191" s="134" t="s">
        <v>72</v>
      </c>
      <c r="U191" s="134" t="s">
        <v>184</v>
      </c>
    </row>
    <row r="192" spans="1:21" ht="15" customHeight="1" x14ac:dyDescent="0.55000000000000004">
      <c r="A192" s="134" t="s">
        <v>532</v>
      </c>
      <c r="B192" s="135" t="s">
        <v>533</v>
      </c>
      <c r="C192" s="136" t="s">
        <v>52</v>
      </c>
      <c r="D192" s="134" t="s">
        <v>45</v>
      </c>
      <c r="E192" s="134" t="s">
        <v>46</v>
      </c>
      <c r="F192" s="134" t="s">
        <v>47</v>
      </c>
      <c r="G192" s="137">
        <v>42802</v>
      </c>
      <c r="H192" s="138">
        <v>4.53</v>
      </c>
      <c r="I192" s="138">
        <v>9.14</v>
      </c>
      <c r="J192" s="139">
        <v>2.0177</v>
      </c>
      <c r="K192" s="134" t="s">
        <v>67</v>
      </c>
      <c r="L192" s="139">
        <v>1.09E-2</v>
      </c>
      <c r="M192" s="134">
        <v>1.4</v>
      </c>
      <c r="N192" s="134">
        <v>6.24</v>
      </c>
      <c r="O192" s="138">
        <v>4.53</v>
      </c>
      <c r="P192" s="139">
        <v>-6.0600000000000001E-2</v>
      </c>
      <c r="Q192" s="134">
        <v>1</v>
      </c>
      <c r="R192" s="138">
        <v>0</v>
      </c>
      <c r="S192" s="140">
        <v>257311035</v>
      </c>
      <c r="T192" s="134" t="s">
        <v>72</v>
      </c>
      <c r="U192" s="134" t="s">
        <v>265</v>
      </c>
    </row>
    <row r="193" spans="1:21" ht="15" customHeight="1" x14ac:dyDescent="0.55000000000000004">
      <c r="A193" s="134" t="s">
        <v>534</v>
      </c>
      <c r="B193" s="135" t="s">
        <v>535</v>
      </c>
      <c r="C193" s="136" t="s">
        <v>127</v>
      </c>
      <c r="D193" s="134" t="s">
        <v>65</v>
      </c>
      <c r="E193" s="134" t="s">
        <v>46</v>
      </c>
      <c r="F193" s="134" t="s">
        <v>66</v>
      </c>
      <c r="G193" s="137">
        <v>42789</v>
      </c>
      <c r="H193" s="138">
        <v>0</v>
      </c>
      <c r="I193" s="138">
        <v>35.64</v>
      </c>
      <c r="J193" s="134" t="s">
        <v>67</v>
      </c>
      <c r="K193" s="134">
        <v>35.29</v>
      </c>
      <c r="L193" s="139">
        <v>2.0199999999999999E-2</v>
      </c>
      <c r="M193" s="134">
        <v>2.1</v>
      </c>
      <c r="N193" s="134">
        <v>3.29</v>
      </c>
      <c r="O193" s="138">
        <v>-13.18</v>
      </c>
      <c r="P193" s="139">
        <v>0.13389999999999999</v>
      </c>
      <c r="Q193" s="134">
        <v>0</v>
      </c>
      <c r="R193" s="138">
        <v>18.829999999999998</v>
      </c>
      <c r="S193" s="140">
        <v>1684610749</v>
      </c>
      <c r="T193" s="134" t="s">
        <v>72</v>
      </c>
      <c r="U193" s="134" t="s">
        <v>286</v>
      </c>
    </row>
    <row r="194" spans="1:21" ht="15" customHeight="1" x14ac:dyDescent="0.55000000000000004">
      <c r="A194" s="134" t="s">
        <v>536</v>
      </c>
      <c r="B194" s="135" t="s">
        <v>537</v>
      </c>
      <c r="C194" s="136" t="s">
        <v>127</v>
      </c>
      <c r="D194" s="134" t="s">
        <v>65</v>
      </c>
      <c r="E194" s="134" t="s">
        <v>46</v>
      </c>
      <c r="F194" s="134" t="s">
        <v>66</v>
      </c>
      <c r="G194" s="137">
        <v>42789</v>
      </c>
      <c r="H194" s="138">
        <v>25.29</v>
      </c>
      <c r="I194" s="138">
        <v>45.7</v>
      </c>
      <c r="J194" s="139">
        <v>1.8069999999999999</v>
      </c>
      <c r="K194" s="134">
        <v>31.96</v>
      </c>
      <c r="L194" s="139">
        <v>0</v>
      </c>
      <c r="M194" s="134">
        <v>0.7</v>
      </c>
      <c r="N194" s="134">
        <v>1.55</v>
      </c>
      <c r="O194" s="138">
        <v>2.09</v>
      </c>
      <c r="P194" s="139">
        <v>0.1173</v>
      </c>
      <c r="Q194" s="134">
        <v>0</v>
      </c>
      <c r="R194" s="138">
        <v>15.36</v>
      </c>
      <c r="S194" s="140">
        <v>843655238</v>
      </c>
      <c r="T194" s="134" t="s">
        <v>72</v>
      </c>
      <c r="U194" s="134" t="s">
        <v>120</v>
      </c>
    </row>
    <row r="195" spans="1:21" ht="15" customHeight="1" x14ac:dyDescent="0.55000000000000004">
      <c r="A195" s="134" t="s">
        <v>538</v>
      </c>
      <c r="B195" s="135" t="s">
        <v>539</v>
      </c>
      <c r="C195" s="136" t="s">
        <v>64</v>
      </c>
      <c r="D195" s="134" t="s">
        <v>65</v>
      </c>
      <c r="E195" s="134" t="s">
        <v>46</v>
      </c>
      <c r="F195" s="134" t="s">
        <v>66</v>
      </c>
      <c r="G195" s="137">
        <v>42790</v>
      </c>
      <c r="H195" s="138">
        <v>1.68</v>
      </c>
      <c r="I195" s="138">
        <v>18.25</v>
      </c>
      <c r="J195" s="139">
        <v>10.863099999999999</v>
      </c>
      <c r="K195" s="134">
        <v>57.03</v>
      </c>
      <c r="L195" s="139">
        <v>1.6000000000000001E-3</v>
      </c>
      <c r="M195" s="134">
        <v>1.2</v>
      </c>
      <c r="N195" s="134">
        <v>4.8899999999999997</v>
      </c>
      <c r="O195" s="138">
        <v>1.22</v>
      </c>
      <c r="P195" s="139">
        <v>0.2427</v>
      </c>
      <c r="Q195" s="134">
        <v>1</v>
      </c>
      <c r="R195" s="138">
        <v>7.57</v>
      </c>
      <c r="S195" s="140">
        <v>610217713</v>
      </c>
      <c r="T195" s="134" t="s">
        <v>72</v>
      </c>
      <c r="U195" s="134" t="s">
        <v>120</v>
      </c>
    </row>
    <row r="196" spans="1:21" ht="15" customHeight="1" x14ac:dyDescent="0.55000000000000004">
      <c r="A196" s="134" t="s">
        <v>540</v>
      </c>
      <c r="B196" s="135" t="s">
        <v>541</v>
      </c>
      <c r="C196" s="136" t="s">
        <v>52</v>
      </c>
      <c r="D196" s="134" t="s">
        <v>45</v>
      </c>
      <c r="E196" s="134" t="s">
        <v>46</v>
      </c>
      <c r="F196" s="134" t="s">
        <v>47</v>
      </c>
      <c r="G196" s="137">
        <v>42791</v>
      </c>
      <c r="H196" s="138">
        <v>0</v>
      </c>
      <c r="I196" s="138">
        <v>23.91</v>
      </c>
      <c r="J196" s="134" t="s">
        <v>67</v>
      </c>
      <c r="K196" s="134" t="s">
        <v>67</v>
      </c>
      <c r="L196" s="139">
        <v>0</v>
      </c>
      <c r="M196" s="134">
        <v>2.1</v>
      </c>
      <c r="N196" s="134">
        <v>0.34</v>
      </c>
      <c r="O196" s="138">
        <v>-24.06</v>
      </c>
      <c r="P196" s="139">
        <v>-6.0999999999999999E-2</v>
      </c>
      <c r="Q196" s="134">
        <v>0</v>
      </c>
      <c r="R196" s="138">
        <v>2.79</v>
      </c>
      <c r="S196" s="140">
        <v>1548481814</v>
      </c>
      <c r="T196" s="134" t="s">
        <v>72</v>
      </c>
      <c r="U196" s="134" t="s">
        <v>265</v>
      </c>
    </row>
    <row r="197" spans="1:21" ht="15" customHeight="1" x14ac:dyDescent="0.55000000000000004">
      <c r="A197" s="134" t="s">
        <v>542</v>
      </c>
      <c r="B197" s="135" t="s">
        <v>543</v>
      </c>
      <c r="C197" s="136" t="s">
        <v>83</v>
      </c>
      <c r="D197" s="134" t="s">
        <v>57</v>
      </c>
      <c r="E197" s="134" t="s">
        <v>52</v>
      </c>
      <c r="F197" s="134" t="s">
        <v>191</v>
      </c>
      <c r="G197" s="137">
        <v>42746</v>
      </c>
      <c r="H197" s="138">
        <v>37.19</v>
      </c>
      <c r="I197" s="138">
        <v>33.82</v>
      </c>
      <c r="J197" s="139">
        <v>0.90939999999999999</v>
      </c>
      <c r="K197" s="134">
        <v>16.91</v>
      </c>
      <c r="L197" s="139">
        <v>2.93E-2</v>
      </c>
      <c r="M197" s="134">
        <v>1.4</v>
      </c>
      <c r="N197" s="134">
        <v>3.58</v>
      </c>
      <c r="O197" s="138">
        <v>4</v>
      </c>
      <c r="P197" s="139">
        <v>4.2099999999999999E-2</v>
      </c>
      <c r="Q197" s="134">
        <v>7</v>
      </c>
      <c r="R197" s="138">
        <v>25.55</v>
      </c>
      <c r="S197" s="140">
        <v>169712078240</v>
      </c>
      <c r="T197" s="134" t="s">
        <v>54</v>
      </c>
      <c r="U197" s="134" t="s">
        <v>80</v>
      </c>
    </row>
    <row r="198" spans="1:21" ht="15" customHeight="1" x14ac:dyDescent="0.55000000000000004">
      <c r="A198" s="134" t="s">
        <v>544</v>
      </c>
      <c r="B198" s="135" t="s">
        <v>545</v>
      </c>
      <c r="C198" s="136" t="s">
        <v>94</v>
      </c>
      <c r="D198" s="134" t="s">
        <v>65</v>
      </c>
      <c r="E198" s="134" t="s">
        <v>52</v>
      </c>
      <c r="F198" s="134" t="s">
        <v>152</v>
      </c>
      <c r="G198" s="137">
        <v>42792</v>
      </c>
      <c r="H198" s="138">
        <v>43.69</v>
      </c>
      <c r="I198" s="138">
        <v>39.08</v>
      </c>
      <c r="J198" s="139">
        <v>0.89449999999999996</v>
      </c>
      <c r="K198" s="134">
        <v>20.46</v>
      </c>
      <c r="L198" s="139">
        <v>1.89E-2</v>
      </c>
      <c r="M198" s="134">
        <v>0.8</v>
      </c>
      <c r="N198" s="134">
        <v>2.2200000000000002</v>
      </c>
      <c r="O198" s="138">
        <v>-2.4500000000000002</v>
      </c>
      <c r="P198" s="139">
        <v>5.9799999999999999E-2</v>
      </c>
      <c r="Q198" s="134">
        <v>5</v>
      </c>
      <c r="R198" s="138">
        <v>20.47</v>
      </c>
      <c r="S198" s="140">
        <v>1320340333</v>
      </c>
      <c r="T198" s="134" t="s">
        <v>72</v>
      </c>
      <c r="U198" s="134" t="s">
        <v>161</v>
      </c>
    </row>
    <row r="199" spans="1:21" ht="15" customHeight="1" x14ac:dyDescent="0.55000000000000004">
      <c r="A199" s="134" t="s">
        <v>546</v>
      </c>
      <c r="B199" s="135" t="s">
        <v>547</v>
      </c>
      <c r="C199" s="136" t="s">
        <v>83</v>
      </c>
      <c r="D199" s="134" t="s">
        <v>65</v>
      </c>
      <c r="E199" s="134" t="s">
        <v>52</v>
      </c>
      <c r="F199" s="134" t="s">
        <v>152</v>
      </c>
      <c r="G199" s="137">
        <v>42793</v>
      </c>
      <c r="H199" s="138">
        <v>99.67</v>
      </c>
      <c r="I199" s="138">
        <v>100.12</v>
      </c>
      <c r="J199" s="139">
        <v>1.0044999999999999</v>
      </c>
      <c r="K199" s="134">
        <v>21.58</v>
      </c>
      <c r="L199" s="139">
        <v>1.2999999999999999E-2</v>
      </c>
      <c r="M199" s="134">
        <v>0.8</v>
      </c>
      <c r="N199" s="134">
        <v>2.64</v>
      </c>
      <c r="O199" s="138">
        <v>-2.21</v>
      </c>
      <c r="P199" s="139">
        <v>6.54E-2</v>
      </c>
      <c r="Q199" s="134">
        <v>20</v>
      </c>
      <c r="R199" s="138">
        <v>70.650000000000006</v>
      </c>
      <c r="S199" s="140">
        <v>6415534290</v>
      </c>
      <c r="T199" s="134" t="s">
        <v>49</v>
      </c>
      <c r="U199" s="134" t="s">
        <v>548</v>
      </c>
    </row>
    <row r="200" spans="1:21" ht="15" customHeight="1" x14ac:dyDescent="0.55000000000000004">
      <c r="A200" s="134" t="s">
        <v>549</v>
      </c>
      <c r="B200" s="135" t="s">
        <v>550</v>
      </c>
      <c r="C200" s="136" t="s">
        <v>44</v>
      </c>
      <c r="D200" s="134" t="s">
        <v>45</v>
      </c>
      <c r="E200" s="134" t="s">
        <v>52</v>
      </c>
      <c r="F200" s="134" t="s">
        <v>106</v>
      </c>
      <c r="G200" s="137">
        <v>42794</v>
      </c>
      <c r="H200" s="138">
        <v>31.42</v>
      </c>
      <c r="I200" s="138">
        <v>28.79</v>
      </c>
      <c r="J200" s="139">
        <v>0.9163</v>
      </c>
      <c r="K200" s="134">
        <v>35.11</v>
      </c>
      <c r="L200" s="139">
        <v>1.3899999999999999E-2</v>
      </c>
      <c r="M200" s="134" t="e">
        <v>#N/A</v>
      </c>
      <c r="N200" s="134">
        <v>0.99</v>
      </c>
      <c r="O200" s="138">
        <v>-21.64</v>
      </c>
      <c r="P200" s="139">
        <v>0.13300000000000001</v>
      </c>
      <c r="Q200" s="134">
        <v>2</v>
      </c>
      <c r="R200" s="138">
        <v>9.3000000000000007</v>
      </c>
      <c r="S200" s="140">
        <v>4768065330</v>
      </c>
      <c r="T200" s="134" t="s">
        <v>49</v>
      </c>
      <c r="U200" s="134" t="s">
        <v>161</v>
      </c>
    </row>
    <row r="201" spans="1:21" ht="15" customHeight="1" x14ac:dyDescent="0.55000000000000004">
      <c r="A201" s="134" t="s">
        <v>551</v>
      </c>
      <c r="B201" s="135" t="s">
        <v>552</v>
      </c>
      <c r="C201" s="136" t="s">
        <v>57</v>
      </c>
      <c r="D201" s="134" t="s">
        <v>45</v>
      </c>
      <c r="E201" s="134" t="s">
        <v>46</v>
      </c>
      <c r="F201" s="134" t="s">
        <v>47</v>
      </c>
      <c r="G201" s="137">
        <v>42795</v>
      </c>
      <c r="H201" s="138">
        <v>25.33</v>
      </c>
      <c r="I201" s="138">
        <v>48.3</v>
      </c>
      <c r="J201" s="139">
        <v>1.9068000000000001</v>
      </c>
      <c r="K201" s="134">
        <v>24.77</v>
      </c>
      <c r="L201" s="139">
        <v>5.1999999999999998E-3</v>
      </c>
      <c r="M201" s="134">
        <v>1</v>
      </c>
      <c r="N201" s="134">
        <v>0.89</v>
      </c>
      <c r="O201" s="138">
        <v>-32.54</v>
      </c>
      <c r="P201" s="139">
        <v>8.1299999999999997E-2</v>
      </c>
      <c r="Q201" s="134">
        <v>1</v>
      </c>
      <c r="R201" s="138">
        <v>22.54</v>
      </c>
      <c r="S201" s="140">
        <v>3667923339</v>
      </c>
      <c r="T201" s="134" t="s">
        <v>49</v>
      </c>
      <c r="U201" s="134" t="s">
        <v>265</v>
      </c>
    </row>
    <row r="202" spans="1:21" ht="15" customHeight="1" x14ac:dyDescent="0.55000000000000004">
      <c r="A202" s="134" t="s">
        <v>553</v>
      </c>
      <c r="B202" s="135" t="s">
        <v>554</v>
      </c>
      <c r="C202" s="136" t="s">
        <v>127</v>
      </c>
      <c r="D202" s="134" t="s">
        <v>57</v>
      </c>
      <c r="E202" s="134" t="s">
        <v>46</v>
      </c>
      <c r="F202" s="134" t="s">
        <v>128</v>
      </c>
      <c r="G202" s="137">
        <v>42586</v>
      </c>
      <c r="H202" s="138">
        <v>27.64</v>
      </c>
      <c r="I202" s="138">
        <v>49.47</v>
      </c>
      <c r="J202" s="139">
        <v>1.7898000000000001</v>
      </c>
      <c r="K202" s="134">
        <v>26.89</v>
      </c>
      <c r="L202" s="139">
        <v>1.46E-2</v>
      </c>
      <c r="M202" s="134">
        <v>1.3</v>
      </c>
      <c r="N202" s="134">
        <v>0.98</v>
      </c>
      <c r="O202" s="138">
        <v>-21.75</v>
      </c>
      <c r="P202" s="139">
        <v>9.1899999999999996E-2</v>
      </c>
      <c r="Q202" s="134">
        <v>12</v>
      </c>
      <c r="R202" s="138">
        <v>21.49</v>
      </c>
      <c r="S202" s="140">
        <v>45446492488</v>
      </c>
      <c r="T202" s="134" t="s">
        <v>54</v>
      </c>
      <c r="U202" s="134" t="s">
        <v>555</v>
      </c>
    </row>
    <row r="203" spans="1:21" ht="15" customHeight="1" x14ac:dyDescent="0.55000000000000004">
      <c r="A203" s="134" t="s">
        <v>556</v>
      </c>
      <c r="B203" s="135" t="s">
        <v>557</v>
      </c>
      <c r="C203" s="136" t="s">
        <v>100</v>
      </c>
      <c r="D203" s="134" t="s">
        <v>65</v>
      </c>
      <c r="E203" s="134" t="s">
        <v>75</v>
      </c>
      <c r="F203" s="134" t="s">
        <v>84</v>
      </c>
      <c r="G203" s="137">
        <v>42572</v>
      </c>
      <c r="H203" s="138">
        <v>167.73</v>
      </c>
      <c r="I203" s="138">
        <v>120.17</v>
      </c>
      <c r="J203" s="139">
        <v>0.71640000000000004</v>
      </c>
      <c r="K203" s="134">
        <v>27.56</v>
      </c>
      <c r="L203" s="139">
        <v>8.6999999999999994E-3</v>
      </c>
      <c r="M203" s="134">
        <v>0.9</v>
      </c>
      <c r="N203" s="134">
        <v>1.95</v>
      </c>
      <c r="O203" s="138">
        <v>-6.11</v>
      </c>
      <c r="P203" s="139">
        <v>9.5299999999999996E-2</v>
      </c>
      <c r="Q203" s="134">
        <v>20</v>
      </c>
      <c r="R203" s="138">
        <v>40.340000000000003</v>
      </c>
      <c r="S203" s="140">
        <v>12677301391</v>
      </c>
      <c r="T203" s="134" t="s">
        <v>54</v>
      </c>
      <c r="U203" s="134" t="s">
        <v>98</v>
      </c>
    </row>
    <row r="204" spans="1:21" ht="15" customHeight="1" x14ac:dyDescent="0.55000000000000004">
      <c r="A204" s="134" t="s">
        <v>558</v>
      </c>
      <c r="B204" s="135" t="s">
        <v>559</v>
      </c>
      <c r="C204" s="136" t="s">
        <v>127</v>
      </c>
      <c r="D204" s="134" t="s">
        <v>45</v>
      </c>
      <c r="E204" s="134" t="s">
        <v>46</v>
      </c>
      <c r="F204" s="134" t="s">
        <v>47</v>
      </c>
      <c r="G204" s="137">
        <v>42412</v>
      </c>
      <c r="H204" s="138">
        <v>0</v>
      </c>
      <c r="I204" s="138">
        <v>24.55</v>
      </c>
      <c r="J204" s="134" t="s">
        <v>67</v>
      </c>
      <c r="K204" s="134">
        <v>17.41</v>
      </c>
      <c r="L204" s="139">
        <v>8.7999999999999995E-2</v>
      </c>
      <c r="M204" s="134">
        <v>0.8</v>
      </c>
      <c r="N204" s="134">
        <v>0.57999999999999996</v>
      </c>
      <c r="O204" s="138">
        <v>-55.66</v>
      </c>
      <c r="P204" s="139">
        <v>4.4600000000000001E-2</v>
      </c>
      <c r="Q204" s="134">
        <v>0</v>
      </c>
      <c r="R204" s="138">
        <v>34.369999999999997</v>
      </c>
      <c r="S204" s="140">
        <v>13451618455</v>
      </c>
      <c r="T204" s="134" t="s">
        <v>54</v>
      </c>
      <c r="U204" s="134" t="s">
        <v>123</v>
      </c>
    </row>
    <row r="205" spans="1:21" ht="15" customHeight="1" x14ac:dyDescent="0.55000000000000004">
      <c r="A205" s="134" t="s">
        <v>560</v>
      </c>
      <c r="B205" s="135" t="s">
        <v>561</v>
      </c>
      <c r="C205" s="136" t="s">
        <v>57</v>
      </c>
      <c r="D205" s="134" t="s">
        <v>45</v>
      </c>
      <c r="E205" s="134" t="s">
        <v>46</v>
      </c>
      <c r="F205" s="134" t="s">
        <v>47</v>
      </c>
      <c r="G205" s="137">
        <v>42801</v>
      </c>
      <c r="H205" s="138">
        <v>13.01</v>
      </c>
      <c r="I205" s="138">
        <v>18.25</v>
      </c>
      <c r="J205" s="139">
        <v>1.4028</v>
      </c>
      <c r="K205" s="134">
        <v>53.68</v>
      </c>
      <c r="L205" s="139">
        <v>3.6700000000000003E-2</v>
      </c>
      <c r="M205" s="134" t="e">
        <v>#N/A</v>
      </c>
      <c r="N205" s="134">
        <v>0.64</v>
      </c>
      <c r="O205" s="138">
        <v>-8.18</v>
      </c>
      <c r="P205" s="139">
        <v>0.22589999999999999</v>
      </c>
      <c r="Q205" s="134">
        <v>1</v>
      </c>
      <c r="R205" s="138">
        <v>9.6300000000000008</v>
      </c>
      <c r="S205" s="140">
        <v>1337392065</v>
      </c>
      <c r="T205" s="134" t="s">
        <v>72</v>
      </c>
      <c r="U205" s="134" t="s">
        <v>48</v>
      </c>
    </row>
    <row r="206" spans="1:21" ht="15" customHeight="1" x14ac:dyDescent="0.55000000000000004">
      <c r="A206" s="134" t="s">
        <v>562</v>
      </c>
      <c r="B206" s="135" t="s">
        <v>563</v>
      </c>
      <c r="C206" s="136" t="s">
        <v>151</v>
      </c>
      <c r="D206" s="134" t="s">
        <v>65</v>
      </c>
      <c r="E206" s="134" t="s">
        <v>75</v>
      </c>
      <c r="F206" s="134" t="s">
        <v>84</v>
      </c>
      <c r="G206" s="137">
        <v>42802</v>
      </c>
      <c r="H206" s="138">
        <v>30.65</v>
      </c>
      <c r="I206" s="138">
        <v>20.45</v>
      </c>
      <c r="J206" s="139">
        <v>0.66720000000000002</v>
      </c>
      <c r="K206" s="134">
        <v>25.56</v>
      </c>
      <c r="L206" s="139">
        <v>7.7999999999999996E-3</v>
      </c>
      <c r="M206" s="134">
        <v>1.3</v>
      </c>
      <c r="N206" s="134">
        <v>2.2000000000000002</v>
      </c>
      <c r="O206" s="138">
        <v>0.48</v>
      </c>
      <c r="P206" s="139">
        <v>8.5300000000000001E-2</v>
      </c>
      <c r="Q206" s="134">
        <v>0</v>
      </c>
      <c r="R206" s="138">
        <v>15.85</v>
      </c>
      <c r="S206" s="140">
        <v>678081984</v>
      </c>
      <c r="T206" s="134" t="s">
        <v>72</v>
      </c>
      <c r="U206" s="134" t="s">
        <v>136</v>
      </c>
    </row>
    <row r="207" spans="1:21" ht="15" customHeight="1" x14ac:dyDescent="0.55000000000000004">
      <c r="A207" s="134" t="s">
        <v>564</v>
      </c>
      <c r="B207" s="135" t="s">
        <v>565</v>
      </c>
      <c r="C207" s="136" t="s">
        <v>151</v>
      </c>
      <c r="D207" s="134" t="s">
        <v>65</v>
      </c>
      <c r="E207" s="134" t="s">
        <v>75</v>
      </c>
      <c r="F207" s="134" t="s">
        <v>84</v>
      </c>
      <c r="G207" s="137">
        <v>42552</v>
      </c>
      <c r="H207" s="138">
        <v>98.59</v>
      </c>
      <c r="I207" s="138">
        <v>64.5</v>
      </c>
      <c r="J207" s="139">
        <v>0.6542</v>
      </c>
      <c r="K207" s="134">
        <v>24.34</v>
      </c>
      <c r="L207" s="139">
        <v>0</v>
      </c>
      <c r="M207" s="134">
        <v>1.3</v>
      </c>
      <c r="N207" s="134">
        <v>3.69</v>
      </c>
      <c r="O207" s="138">
        <v>7.27</v>
      </c>
      <c r="P207" s="139">
        <v>7.9200000000000007E-2</v>
      </c>
      <c r="Q207" s="134">
        <v>0</v>
      </c>
      <c r="R207" s="138">
        <v>34.21</v>
      </c>
      <c r="S207" s="140">
        <v>38402663901</v>
      </c>
      <c r="T207" s="134" t="s">
        <v>54</v>
      </c>
      <c r="U207" s="134" t="s">
        <v>161</v>
      </c>
    </row>
    <row r="208" spans="1:21" ht="15" customHeight="1" x14ac:dyDescent="0.55000000000000004">
      <c r="A208" s="134" t="s">
        <v>566</v>
      </c>
      <c r="B208" s="135" t="s">
        <v>567</v>
      </c>
      <c r="C208" s="136" t="s">
        <v>44</v>
      </c>
      <c r="D208" s="134" t="s">
        <v>45</v>
      </c>
      <c r="E208" s="134" t="s">
        <v>52</v>
      </c>
      <c r="F208" s="134" t="s">
        <v>106</v>
      </c>
      <c r="G208" s="137">
        <v>42511</v>
      </c>
      <c r="H208" s="138">
        <v>87.53</v>
      </c>
      <c r="I208" s="138">
        <v>82.74</v>
      </c>
      <c r="J208" s="139">
        <v>0.94530000000000003</v>
      </c>
      <c r="K208" s="134">
        <v>29.34</v>
      </c>
      <c r="L208" s="139">
        <v>0</v>
      </c>
      <c r="M208" s="134">
        <v>1.6</v>
      </c>
      <c r="N208" s="134">
        <v>1.1000000000000001</v>
      </c>
      <c r="O208" s="138">
        <v>-10.66</v>
      </c>
      <c r="P208" s="139">
        <v>0.1042</v>
      </c>
      <c r="Q208" s="134">
        <v>0</v>
      </c>
      <c r="R208" s="138">
        <v>38.479999999999997</v>
      </c>
      <c r="S208" s="140">
        <v>12288715424</v>
      </c>
      <c r="T208" s="134" t="s">
        <v>54</v>
      </c>
      <c r="U208" s="134" t="s">
        <v>80</v>
      </c>
    </row>
    <row r="209" spans="1:21" ht="15" customHeight="1" x14ac:dyDescent="0.55000000000000004">
      <c r="A209" s="134" t="s">
        <v>568</v>
      </c>
      <c r="B209" s="135" t="s">
        <v>569</v>
      </c>
      <c r="C209" s="136" t="s">
        <v>52</v>
      </c>
      <c r="D209" s="134" t="s">
        <v>45</v>
      </c>
      <c r="E209" s="134" t="s">
        <v>46</v>
      </c>
      <c r="F209" s="134" t="s">
        <v>47</v>
      </c>
      <c r="G209" s="137">
        <v>42804</v>
      </c>
      <c r="H209" s="138">
        <v>0</v>
      </c>
      <c r="I209" s="138">
        <v>44.25</v>
      </c>
      <c r="J209" s="134" t="s">
        <v>67</v>
      </c>
      <c r="K209" s="134">
        <v>58.22</v>
      </c>
      <c r="L209" s="139">
        <v>6.1000000000000004E-3</v>
      </c>
      <c r="M209" s="134">
        <v>1</v>
      </c>
      <c r="N209" s="134">
        <v>1.5</v>
      </c>
      <c r="O209" s="138">
        <v>-2.16</v>
      </c>
      <c r="P209" s="139">
        <v>0.24859999999999999</v>
      </c>
      <c r="Q209" s="134">
        <v>0</v>
      </c>
      <c r="R209" s="138">
        <v>16.8</v>
      </c>
      <c r="S209" s="140">
        <v>1197024892</v>
      </c>
      <c r="T209" s="134" t="s">
        <v>72</v>
      </c>
      <c r="U209" s="134" t="s">
        <v>77</v>
      </c>
    </row>
    <row r="210" spans="1:21" ht="15" customHeight="1" x14ac:dyDescent="0.55000000000000004">
      <c r="A210" s="134" t="s">
        <v>570</v>
      </c>
      <c r="B210" s="135" t="s">
        <v>571</v>
      </c>
      <c r="C210" s="136" t="s">
        <v>94</v>
      </c>
      <c r="D210" s="134" t="s">
        <v>45</v>
      </c>
      <c r="E210" s="134" t="s">
        <v>75</v>
      </c>
      <c r="F210" s="134" t="s">
        <v>76</v>
      </c>
      <c r="G210" s="137">
        <v>42807</v>
      </c>
      <c r="H210" s="138">
        <v>47.79</v>
      </c>
      <c r="I210" s="138">
        <v>28.69</v>
      </c>
      <c r="J210" s="139">
        <v>0.60029999999999994</v>
      </c>
      <c r="K210" s="134">
        <v>14</v>
      </c>
      <c r="L210" s="139">
        <v>0</v>
      </c>
      <c r="M210" s="134">
        <v>0.4</v>
      </c>
      <c r="N210" s="134" t="s">
        <v>67</v>
      </c>
      <c r="O210" s="134" t="s">
        <v>67</v>
      </c>
      <c r="P210" s="139">
        <v>2.75E-2</v>
      </c>
      <c r="Q210" s="134">
        <v>0</v>
      </c>
      <c r="R210" s="138">
        <v>32.590000000000003</v>
      </c>
      <c r="S210" s="140">
        <v>872823980</v>
      </c>
      <c r="T210" s="134" t="s">
        <v>72</v>
      </c>
      <c r="U210" s="134" t="s">
        <v>68</v>
      </c>
    </row>
    <row r="211" spans="1:21" ht="15" customHeight="1" x14ac:dyDescent="0.55000000000000004">
      <c r="A211" s="134" t="s">
        <v>572</v>
      </c>
      <c r="B211" s="135" t="s">
        <v>573</v>
      </c>
      <c r="C211" s="136" t="s">
        <v>127</v>
      </c>
      <c r="D211" s="134" t="s">
        <v>45</v>
      </c>
      <c r="E211" s="134" t="s">
        <v>75</v>
      </c>
      <c r="F211" s="134" t="s">
        <v>76</v>
      </c>
      <c r="G211" s="137">
        <v>42810</v>
      </c>
      <c r="H211" s="138">
        <v>14.84</v>
      </c>
      <c r="I211" s="138">
        <v>8.4499999999999993</v>
      </c>
      <c r="J211" s="139">
        <v>0.56940000000000002</v>
      </c>
      <c r="K211" s="134">
        <v>21.67</v>
      </c>
      <c r="L211" s="139">
        <v>3.7900000000000003E-2</v>
      </c>
      <c r="M211" s="134">
        <v>1.2</v>
      </c>
      <c r="N211" s="134">
        <v>0.83</v>
      </c>
      <c r="O211" s="138">
        <v>-6.24</v>
      </c>
      <c r="P211" s="139">
        <v>6.5799999999999997E-2</v>
      </c>
      <c r="Q211" s="134">
        <v>1</v>
      </c>
      <c r="R211" s="138">
        <v>6.69</v>
      </c>
      <c r="S211" s="140">
        <v>3552288592</v>
      </c>
      <c r="T211" s="134" t="s">
        <v>49</v>
      </c>
      <c r="U211" s="134" t="s">
        <v>48</v>
      </c>
    </row>
    <row r="212" spans="1:21" ht="15" customHeight="1" x14ac:dyDescent="0.55000000000000004">
      <c r="A212" s="134" t="s">
        <v>574</v>
      </c>
      <c r="B212" s="135" t="s">
        <v>575</v>
      </c>
      <c r="C212" s="136" t="s">
        <v>127</v>
      </c>
      <c r="D212" s="134" t="s">
        <v>65</v>
      </c>
      <c r="E212" s="134" t="s">
        <v>46</v>
      </c>
      <c r="F212" s="134" t="s">
        <v>66</v>
      </c>
      <c r="G212" s="137">
        <v>42811</v>
      </c>
      <c r="H212" s="138">
        <v>14.95</v>
      </c>
      <c r="I212" s="138">
        <v>20.57</v>
      </c>
      <c r="J212" s="139">
        <v>1.3758999999999999</v>
      </c>
      <c r="K212" s="134">
        <v>21.65</v>
      </c>
      <c r="L212" s="139">
        <v>2.3300000000000001E-2</v>
      </c>
      <c r="M212" s="134">
        <v>1.5</v>
      </c>
      <c r="N212" s="134" t="s">
        <v>67</v>
      </c>
      <c r="O212" s="134" t="s">
        <v>67</v>
      </c>
      <c r="P212" s="139">
        <v>6.5799999999999997E-2</v>
      </c>
      <c r="Q212" s="134">
        <v>0</v>
      </c>
      <c r="R212" s="138">
        <v>14.21</v>
      </c>
      <c r="S212" s="140">
        <v>2278195388</v>
      </c>
      <c r="T212" s="134" t="s">
        <v>49</v>
      </c>
      <c r="U212" s="134" t="s">
        <v>68</v>
      </c>
    </row>
    <row r="213" spans="1:21" ht="15" customHeight="1" x14ac:dyDescent="0.55000000000000004">
      <c r="A213" s="134" t="s">
        <v>576</v>
      </c>
      <c r="B213" s="135" t="s">
        <v>577</v>
      </c>
      <c r="C213" s="136" t="s">
        <v>127</v>
      </c>
      <c r="D213" s="134" t="s">
        <v>65</v>
      </c>
      <c r="E213" s="134" t="s">
        <v>52</v>
      </c>
      <c r="F213" s="134" t="s">
        <v>152</v>
      </c>
      <c r="G213" s="137">
        <v>42812</v>
      </c>
      <c r="H213" s="138">
        <v>115.78</v>
      </c>
      <c r="I213" s="138">
        <v>111.3</v>
      </c>
      <c r="J213" s="139">
        <v>0.96130000000000004</v>
      </c>
      <c r="K213" s="134">
        <v>36.979999999999997</v>
      </c>
      <c r="L213" s="139">
        <v>0</v>
      </c>
      <c r="M213" s="134">
        <v>1.8</v>
      </c>
      <c r="N213" s="134">
        <v>2.66</v>
      </c>
      <c r="O213" s="138">
        <v>14.99</v>
      </c>
      <c r="P213" s="139">
        <v>0.1424</v>
      </c>
      <c r="Q213" s="134">
        <v>0</v>
      </c>
      <c r="R213" s="138">
        <v>62</v>
      </c>
      <c r="S213" s="140">
        <v>997535627</v>
      </c>
      <c r="T213" s="134" t="s">
        <v>72</v>
      </c>
      <c r="U213" s="134" t="s">
        <v>95</v>
      </c>
    </row>
    <row r="214" spans="1:21" ht="15" customHeight="1" x14ac:dyDescent="0.55000000000000004">
      <c r="A214" s="134" t="s">
        <v>578</v>
      </c>
      <c r="B214" s="135" t="s">
        <v>579</v>
      </c>
      <c r="C214" s="136" t="s">
        <v>151</v>
      </c>
      <c r="D214" s="134" t="s">
        <v>65</v>
      </c>
      <c r="E214" s="134" t="s">
        <v>75</v>
      </c>
      <c r="F214" s="134" t="s">
        <v>84</v>
      </c>
      <c r="G214" s="137">
        <v>42812</v>
      </c>
      <c r="H214" s="138">
        <v>45.02</v>
      </c>
      <c r="I214" s="138">
        <v>23.82</v>
      </c>
      <c r="J214" s="139">
        <v>0.52910000000000001</v>
      </c>
      <c r="K214" s="134">
        <v>15.99</v>
      </c>
      <c r="L214" s="139">
        <v>1.47E-2</v>
      </c>
      <c r="M214" s="134">
        <v>0.9</v>
      </c>
      <c r="N214" s="134">
        <v>2.2599999999999998</v>
      </c>
      <c r="O214" s="138">
        <v>-2.64</v>
      </c>
      <c r="P214" s="139">
        <v>3.7400000000000003E-2</v>
      </c>
      <c r="Q214" s="134">
        <v>6</v>
      </c>
      <c r="R214" s="138">
        <v>23.7</v>
      </c>
      <c r="S214" s="140">
        <v>2231869777</v>
      </c>
      <c r="T214" s="134" t="s">
        <v>49</v>
      </c>
      <c r="U214" s="134" t="s">
        <v>161</v>
      </c>
    </row>
    <row r="215" spans="1:21" ht="15" customHeight="1" x14ac:dyDescent="0.55000000000000004">
      <c r="A215" s="134" t="s">
        <v>580</v>
      </c>
      <c r="B215" s="135" t="s">
        <v>581</v>
      </c>
      <c r="C215" s="136" t="s">
        <v>57</v>
      </c>
      <c r="D215" s="134" t="s">
        <v>45</v>
      </c>
      <c r="E215" s="134" t="s">
        <v>52</v>
      </c>
      <c r="F215" s="134" t="s">
        <v>106</v>
      </c>
      <c r="G215" s="137">
        <v>42814</v>
      </c>
      <c r="H215" s="138">
        <v>62.45</v>
      </c>
      <c r="I215" s="138">
        <v>65</v>
      </c>
      <c r="J215" s="139">
        <v>1.0407999999999999</v>
      </c>
      <c r="K215" s="134">
        <v>40.119999999999997</v>
      </c>
      <c r="L215" s="139">
        <v>1.38E-2</v>
      </c>
      <c r="M215" s="134">
        <v>0.6</v>
      </c>
      <c r="N215" s="134">
        <v>1</v>
      </c>
      <c r="O215" s="138">
        <v>-0.28999999999999998</v>
      </c>
      <c r="P215" s="139">
        <v>0.15809999999999999</v>
      </c>
      <c r="Q215" s="134">
        <v>5</v>
      </c>
      <c r="R215" s="138">
        <v>24.83</v>
      </c>
      <c r="S215" s="140">
        <v>1128803520</v>
      </c>
      <c r="T215" s="134" t="s">
        <v>72</v>
      </c>
      <c r="U215" s="134" t="s">
        <v>58</v>
      </c>
    </row>
    <row r="216" spans="1:21" ht="15" customHeight="1" x14ac:dyDescent="0.55000000000000004">
      <c r="A216" s="134" t="s">
        <v>110</v>
      </c>
      <c r="B216" s="135" t="s">
        <v>111</v>
      </c>
      <c r="C216" s="136" t="s">
        <v>52</v>
      </c>
      <c r="D216" s="134" t="s">
        <v>45</v>
      </c>
      <c r="E216" s="134" t="s">
        <v>46</v>
      </c>
      <c r="F216" s="134" t="s">
        <v>47</v>
      </c>
      <c r="G216" s="137">
        <v>42819</v>
      </c>
      <c r="H216" s="138">
        <v>5.19</v>
      </c>
      <c r="I216" s="138">
        <v>55.4</v>
      </c>
      <c r="J216" s="139">
        <v>10.6744</v>
      </c>
      <c r="K216" s="134">
        <v>131.9</v>
      </c>
      <c r="L216" s="139">
        <v>0</v>
      </c>
      <c r="M216" s="134">
        <v>1.5</v>
      </c>
      <c r="N216" s="134">
        <v>2.13</v>
      </c>
      <c r="O216" s="138">
        <v>5.19</v>
      </c>
      <c r="P216" s="139">
        <v>0.61699999999999999</v>
      </c>
      <c r="Q216" s="134">
        <v>0</v>
      </c>
      <c r="R216" s="138">
        <v>6.39</v>
      </c>
      <c r="S216" s="140">
        <v>2455467676</v>
      </c>
      <c r="T216" s="134" t="s">
        <v>49</v>
      </c>
      <c r="U216" s="134" t="s">
        <v>80</v>
      </c>
    </row>
    <row r="217" spans="1:21" ht="15" customHeight="1" x14ac:dyDescent="0.55000000000000004">
      <c r="A217" s="134" t="s">
        <v>582</v>
      </c>
      <c r="B217" s="135" t="s">
        <v>583</v>
      </c>
      <c r="C217" s="136" t="s">
        <v>100</v>
      </c>
      <c r="D217" s="134" t="s">
        <v>57</v>
      </c>
      <c r="E217" s="134" t="s">
        <v>75</v>
      </c>
      <c r="F217" s="134" t="s">
        <v>132</v>
      </c>
      <c r="G217" s="137">
        <v>42814</v>
      </c>
      <c r="H217" s="138">
        <v>132.66999999999999</v>
      </c>
      <c r="I217" s="138">
        <v>76.33</v>
      </c>
      <c r="J217" s="139">
        <v>0.57530000000000003</v>
      </c>
      <c r="K217" s="134">
        <v>15.45</v>
      </c>
      <c r="L217" s="139">
        <v>2.23E-2</v>
      </c>
      <c r="M217" s="134">
        <v>0.8</v>
      </c>
      <c r="N217" s="134">
        <v>1.18</v>
      </c>
      <c r="O217" s="138">
        <v>-24.64</v>
      </c>
      <c r="P217" s="139">
        <v>3.4799999999999998E-2</v>
      </c>
      <c r="Q217" s="134">
        <v>14</v>
      </c>
      <c r="R217" s="138">
        <v>67.31</v>
      </c>
      <c r="S217" s="140">
        <v>76460038843</v>
      </c>
      <c r="T217" s="134" t="s">
        <v>54</v>
      </c>
      <c r="U217" s="134" t="s">
        <v>114</v>
      </c>
    </row>
    <row r="218" spans="1:21" ht="15" customHeight="1" x14ac:dyDescent="0.55000000000000004">
      <c r="A218" s="134" t="s">
        <v>584</v>
      </c>
      <c r="B218" s="135" t="s">
        <v>585</v>
      </c>
      <c r="C218" s="136" t="s">
        <v>127</v>
      </c>
      <c r="D218" s="134" t="s">
        <v>45</v>
      </c>
      <c r="E218" s="134" t="s">
        <v>46</v>
      </c>
      <c r="F218" s="134" t="s">
        <v>47</v>
      </c>
      <c r="G218" s="137">
        <v>42809</v>
      </c>
      <c r="H218" s="138">
        <v>0</v>
      </c>
      <c r="I218" s="138">
        <v>104.7</v>
      </c>
      <c r="J218" s="134" t="s">
        <v>67</v>
      </c>
      <c r="K218" s="134">
        <v>28.37</v>
      </c>
      <c r="L218" s="139">
        <v>4.1000000000000002E-2</v>
      </c>
      <c r="M218" s="134">
        <v>1.2</v>
      </c>
      <c r="N218" s="134">
        <v>0.93</v>
      </c>
      <c r="O218" s="138">
        <v>-45.33</v>
      </c>
      <c r="P218" s="139">
        <v>9.9400000000000002E-2</v>
      </c>
      <c r="Q218" s="134">
        <v>20</v>
      </c>
      <c r="R218" s="138">
        <v>78.37</v>
      </c>
      <c r="S218" s="140">
        <v>199103138681</v>
      </c>
      <c r="T218" s="134" t="s">
        <v>54</v>
      </c>
      <c r="U218" s="134" t="s">
        <v>265</v>
      </c>
    </row>
    <row r="219" spans="1:21" ht="15" customHeight="1" x14ac:dyDescent="0.55000000000000004">
      <c r="A219" s="134" t="s">
        <v>69</v>
      </c>
      <c r="B219" s="135" t="s">
        <v>70</v>
      </c>
      <c r="C219" s="136" t="s">
        <v>64</v>
      </c>
      <c r="D219" s="134" t="s">
        <v>45</v>
      </c>
      <c r="E219" s="134" t="s">
        <v>46</v>
      </c>
      <c r="F219" s="134" t="s">
        <v>47</v>
      </c>
      <c r="G219" s="137">
        <v>42820</v>
      </c>
      <c r="H219" s="138">
        <v>11.5</v>
      </c>
      <c r="I219" s="138">
        <v>33.799999999999997</v>
      </c>
      <c r="J219" s="139">
        <v>2.9390999999999998</v>
      </c>
      <c r="K219" s="134">
        <v>31.01</v>
      </c>
      <c r="L219" s="139">
        <v>2.0400000000000001E-2</v>
      </c>
      <c r="M219" s="134">
        <v>0.7</v>
      </c>
      <c r="N219" s="134">
        <v>0.56999999999999995</v>
      </c>
      <c r="O219" s="138">
        <v>-33.58</v>
      </c>
      <c r="P219" s="139">
        <v>0.1125</v>
      </c>
      <c r="Q219" s="134">
        <v>20</v>
      </c>
      <c r="R219" s="138">
        <v>19.350000000000001</v>
      </c>
      <c r="S219" s="140">
        <v>1616076930</v>
      </c>
      <c r="T219" s="134" t="s">
        <v>72</v>
      </c>
      <c r="U219" s="134" t="s">
        <v>71</v>
      </c>
    </row>
    <row r="220" spans="1:21" ht="15" customHeight="1" x14ac:dyDescent="0.55000000000000004">
      <c r="A220" s="134" t="s">
        <v>586</v>
      </c>
      <c r="B220" s="135" t="s">
        <v>587</v>
      </c>
      <c r="C220" s="136" t="s">
        <v>52</v>
      </c>
      <c r="D220" s="134" t="s">
        <v>45</v>
      </c>
      <c r="E220" s="134" t="s">
        <v>46</v>
      </c>
      <c r="F220" s="134" t="s">
        <v>47</v>
      </c>
      <c r="G220" s="137">
        <v>42796</v>
      </c>
      <c r="H220" s="138">
        <v>0</v>
      </c>
      <c r="I220" s="138">
        <v>132.47</v>
      </c>
      <c r="J220" s="134" t="s">
        <v>67</v>
      </c>
      <c r="K220" s="134" t="s">
        <v>67</v>
      </c>
      <c r="L220" s="139">
        <v>0</v>
      </c>
      <c r="M220" s="134">
        <v>1.2</v>
      </c>
      <c r="N220" s="134">
        <v>0.73</v>
      </c>
      <c r="O220" s="138">
        <v>-29.31</v>
      </c>
      <c r="P220" s="139">
        <v>-0.36399999999999999</v>
      </c>
      <c r="Q220" s="134">
        <v>0</v>
      </c>
      <c r="R220" s="138">
        <v>0</v>
      </c>
      <c r="S220" s="140">
        <v>19524719965</v>
      </c>
      <c r="T220" s="134" t="s">
        <v>54</v>
      </c>
      <c r="U220" s="134" t="s">
        <v>265</v>
      </c>
    </row>
    <row r="221" spans="1:21" ht="15" customHeight="1" x14ac:dyDescent="0.55000000000000004">
      <c r="A221" s="134" t="s">
        <v>42</v>
      </c>
      <c r="B221" s="135" t="s">
        <v>43</v>
      </c>
      <c r="C221" s="136" t="s">
        <v>44</v>
      </c>
      <c r="D221" s="134" t="s">
        <v>45</v>
      </c>
      <c r="E221" s="134" t="s">
        <v>46</v>
      </c>
      <c r="F221" s="134" t="s">
        <v>47</v>
      </c>
      <c r="G221" s="137">
        <v>42821</v>
      </c>
      <c r="H221" s="138">
        <v>11.34</v>
      </c>
      <c r="I221" s="138">
        <v>30.74</v>
      </c>
      <c r="J221" s="139">
        <v>2.7107999999999999</v>
      </c>
      <c r="K221" s="134">
        <v>17.37</v>
      </c>
      <c r="L221" s="139">
        <v>6.6400000000000001E-2</v>
      </c>
      <c r="M221" s="134">
        <v>1.1000000000000001</v>
      </c>
      <c r="N221" s="134">
        <v>1.1000000000000001</v>
      </c>
      <c r="O221" s="138">
        <v>-12.85</v>
      </c>
      <c r="P221" s="139">
        <v>4.4299999999999999E-2</v>
      </c>
      <c r="Q221" s="134">
        <v>0</v>
      </c>
      <c r="R221" s="138">
        <v>20.260000000000002</v>
      </c>
      <c r="S221" s="140">
        <v>3665822192</v>
      </c>
      <c r="T221" s="134" t="s">
        <v>49</v>
      </c>
      <c r="U221" s="134" t="s">
        <v>48</v>
      </c>
    </row>
    <row r="222" spans="1:21" ht="15" customHeight="1" x14ac:dyDescent="0.55000000000000004">
      <c r="A222" s="134" t="s">
        <v>1890</v>
      </c>
      <c r="B222" s="135" t="s">
        <v>1891</v>
      </c>
      <c r="C222" s="136" t="s">
        <v>57</v>
      </c>
      <c r="D222" s="134" t="s">
        <v>45</v>
      </c>
      <c r="E222" s="134" t="s">
        <v>46</v>
      </c>
      <c r="F222" s="134" t="s">
        <v>47</v>
      </c>
      <c r="G222" s="137">
        <v>42829</v>
      </c>
      <c r="H222" s="138">
        <v>0</v>
      </c>
      <c r="I222" s="138">
        <v>12.79</v>
      </c>
      <c r="J222" s="134" t="s">
        <v>67</v>
      </c>
      <c r="K222" s="134" t="s">
        <v>67</v>
      </c>
      <c r="L222" s="139">
        <v>3.44E-2</v>
      </c>
      <c r="M222" s="134">
        <v>2</v>
      </c>
      <c r="N222" s="134">
        <v>1.27</v>
      </c>
      <c r="O222" s="138">
        <v>-3.4</v>
      </c>
      <c r="P222" s="139">
        <v>-0.14399999999999999</v>
      </c>
      <c r="Q222" s="134">
        <v>0</v>
      </c>
      <c r="R222" s="138">
        <v>8.9700000000000006</v>
      </c>
      <c r="S222" s="140">
        <v>4278384384</v>
      </c>
      <c r="T222" s="134" t="s">
        <v>49</v>
      </c>
      <c r="U222" s="134" t="s">
        <v>136</v>
      </c>
    </row>
    <row r="223" spans="1:21" ht="15" customHeight="1" x14ac:dyDescent="0.55000000000000004">
      <c r="A223" s="134" t="s">
        <v>1898</v>
      </c>
      <c r="B223" s="135" t="s">
        <v>1899</v>
      </c>
      <c r="C223" s="136" t="s">
        <v>52</v>
      </c>
      <c r="D223" s="134" t="s">
        <v>45</v>
      </c>
      <c r="E223" s="134" t="s">
        <v>46</v>
      </c>
      <c r="F223" s="134" t="s">
        <v>47</v>
      </c>
      <c r="G223" s="137">
        <v>42833</v>
      </c>
      <c r="H223" s="138">
        <v>0</v>
      </c>
      <c r="I223" s="138">
        <v>9.6199999999999992</v>
      </c>
      <c r="J223" s="134" t="s">
        <v>67</v>
      </c>
      <c r="K223" s="134" t="s">
        <v>67</v>
      </c>
      <c r="L223" s="139">
        <v>0</v>
      </c>
      <c r="M223" s="134">
        <v>1.8</v>
      </c>
      <c r="N223" s="134">
        <v>1.62</v>
      </c>
      <c r="O223" s="138">
        <v>-141.44999999999999</v>
      </c>
      <c r="P223" s="139">
        <v>-5.5800000000000002E-2</v>
      </c>
      <c r="Q223" s="134">
        <v>0</v>
      </c>
      <c r="R223" s="138">
        <v>5.65</v>
      </c>
      <c r="S223" s="140">
        <v>1062175433</v>
      </c>
      <c r="T223" s="134" t="s">
        <v>72</v>
      </c>
      <c r="U223" s="134" t="s">
        <v>120</v>
      </c>
    </row>
    <row r="224" spans="1:21" ht="15" customHeight="1" x14ac:dyDescent="0.55000000000000004">
      <c r="A224" s="134" t="s">
        <v>57</v>
      </c>
      <c r="B224" s="135" t="s">
        <v>1920</v>
      </c>
      <c r="C224" s="136" t="s">
        <v>57</v>
      </c>
      <c r="D224" s="134" t="s">
        <v>45</v>
      </c>
      <c r="E224" s="134" t="s">
        <v>46</v>
      </c>
      <c r="F224" s="134" t="s">
        <v>47</v>
      </c>
      <c r="G224" s="137">
        <v>42573</v>
      </c>
      <c r="H224" s="138">
        <v>51.21</v>
      </c>
      <c r="I224" s="138">
        <v>77.48</v>
      </c>
      <c r="J224" s="139">
        <v>1.5129999999999999</v>
      </c>
      <c r="K224" s="134">
        <v>26.26</v>
      </c>
      <c r="L224" s="139">
        <v>3.4099999999999998E-2</v>
      </c>
      <c r="M224" s="134">
        <v>0.3</v>
      </c>
      <c r="N224" s="134">
        <v>0.49</v>
      </c>
      <c r="O224" s="138">
        <v>-71.739999999999995</v>
      </c>
      <c r="P224" s="139">
        <v>8.8800000000000004E-2</v>
      </c>
      <c r="Q224" s="134">
        <v>13</v>
      </c>
      <c r="R224" s="138">
        <v>42.27</v>
      </c>
      <c r="S224" s="140">
        <v>48258793235</v>
      </c>
      <c r="T224" s="134" t="s">
        <v>54</v>
      </c>
      <c r="U224" s="134" t="s">
        <v>71</v>
      </c>
    </row>
    <row r="225" spans="1:21" ht="15" customHeight="1" x14ac:dyDescent="0.55000000000000004">
      <c r="A225" s="134" t="s">
        <v>1921</v>
      </c>
      <c r="B225" s="135" t="s">
        <v>1922</v>
      </c>
      <c r="C225" s="136" t="s">
        <v>94</v>
      </c>
      <c r="D225" s="134" t="s">
        <v>65</v>
      </c>
      <c r="E225" s="134" t="s">
        <v>46</v>
      </c>
      <c r="F225" s="134" t="s">
        <v>66</v>
      </c>
      <c r="G225" s="137">
        <v>42837</v>
      </c>
      <c r="H225" s="138">
        <v>2.35</v>
      </c>
      <c r="I225" s="138">
        <v>8.94</v>
      </c>
      <c r="J225" s="139">
        <v>3.8043</v>
      </c>
      <c r="K225" s="134">
        <v>31.93</v>
      </c>
      <c r="L225" s="139">
        <v>3.3599999999999998E-2</v>
      </c>
      <c r="M225" s="134">
        <v>1.5</v>
      </c>
      <c r="N225" s="134">
        <v>2.1</v>
      </c>
      <c r="O225" s="138">
        <v>2.35</v>
      </c>
      <c r="P225" s="139">
        <v>0.1171</v>
      </c>
      <c r="Q225" s="134">
        <v>0</v>
      </c>
      <c r="R225" s="138">
        <v>4.6100000000000003</v>
      </c>
      <c r="S225" s="140">
        <v>386823966</v>
      </c>
      <c r="T225" s="134" t="s">
        <v>72</v>
      </c>
      <c r="U225" s="134" t="s">
        <v>136</v>
      </c>
    </row>
    <row r="226" spans="1:21" ht="15" customHeight="1" x14ac:dyDescent="0.55000000000000004">
      <c r="A226" s="134" t="s">
        <v>588</v>
      </c>
      <c r="B226" s="135" t="s">
        <v>589</v>
      </c>
      <c r="C226" s="136" t="s">
        <v>64</v>
      </c>
      <c r="D226" s="134" t="s">
        <v>45</v>
      </c>
      <c r="E226" s="134" t="s">
        <v>75</v>
      </c>
      <c r="F226" s="134" t="s">
        <v>76</v>
      </c>
      <c r="G226" s="137">
        <v>42559</v>
      </c>
      <c r="H226" s="138">
        <v>201.82</v>
      </c>
      <c r="I226" s="138">
        <v>47.74</v>
      </c>
      <c r="J226" s="139">
        <v>0.23649999999999999</v>
      </c>
      <c r="K226" s="134">
        <v>9.11</v>
      </c>
      <c r="L226" s="139">
        <v>1.0500000000000001E-2</v>
      </c>
      <c r="M226" s="134">
        <v>0.9</v>
      </c>
      <c r="N226" s="134">
        <v>0.51</v>
      </c>
      <c r="O226" s="138">
        <v>-42.03</v>
      </c>
      <c r="P226" s="139">
        <v>3.0999999999999999E-3</v>
      </c>
      <c r="Q226" s="134">
        <v>4</v>
      </c>
      <c r="R226" s="138">
        <v>42.87</v>
      </c>
      <c r="S226" s="140">
        <v>35138646888</v>
      </c>
      <c r="T226" s="134" t="s">
        <v>54</v>
      </c>
      <c r="U226" s="134" t="s">
        <v>142</v>
      </c>
    </row>
    <row r="227" spans="1:21" ht="15" customHeight="1" x14ac:dyDescent="0.55000000000000004">
      <c r="A227" s="134" t="s">
        <v>590</v>
      </c>
      <c r="B227" s="135" t="s">
        <v>591</v>
      </c>
      <c r="C227" s="136" t="s">
        <v>127</v>
      </c>
      <c r="D227" s="134" t="s">
        <v>65</v>
      </c>
      <c r="E227" s="134" t="s">
        <v>46</v>
      </c>
      <c r="F227" s="134" t="s">
        <v>66</v>
      </c>
      <c r="G227" s="137">
        <v>42610</v>
      </c>
      <c r="H227" s="138">
        <v>36.35</v>
      </c>
      <c r="I227" s="138">
        <v>76.56</v>
      </c>
      <c r="J227" s="139">
        <v>2.1061999999999999</v>
      </c>
      <c r="K227" s="134">
        <v>23.27</v>
      </c>
      <c r="L227" s="139">
        <v>1.9900000000000001E-2</v>
      </c>
      <c r="M227" s="134">
        <v>1.7</v>
      </c>
      <c r="N227" s="134">
        <v>2.16</v>
      </c>
      <c r="O227" s="138">
        <v>-15.74</v>
      </c>
      <c r="P227" s="139">
        <v>7.3899999999999993E-2</v>
      </c>
      <c r="Q227" s="134">
        <v>0</v>
      </c>
      <c r="R227" s="138">
        <v>28.57</v>
      </c>
      <c r="S227" s="140">
        <v>66079226811</v>
      </c>
      <c r="T227" s="134" t="s">
        <v>54</v>
      </c>
      <c r="U227" s="134" t="s">
        <v>548</v>
      </c>
    </row>
    <row r="228" spans="1:21" ht="15" customHeight="1" x14ac:dyDescent="0.55000000000000004">
      <c r="A228" s="134" t="s">
        <v>592</v>
      </c>
      <c r="B228" s="135" t="s">
        <v>593</v>
      </c>
      <c r="C228" s="136" t="s">
        <v>151</v>
      </c>
      <c r="D228" s="134" t="s">
        <v>57</v>
      </c>
      <c r="E228" s="134" t="s">
        <v>46</v>
      </c>
      <c r="F228" s="134" t="s">
        <v>128</v>
      </c>
      <c r="G228" s="137">
        <v>42545</v>
      </c>
      <c r="H228" s="138">
        <v>68.11</v>
      </c>
      <c r="I228" s="138">
        <v>113.23</v>
      </c>
      <c r="J228" s="139">
        <v>1.6625000000000001</v>
      </c>
      <c r="K228" s="134">
        <v>18.149999999999999</v>
      </c>
      <c r="L228" s="139">
        <v>2.12E-2</v>
      </c>
      <c r="M228" s="134">
        <v>0.8</v>
      </c>
      <c r="N228" s="134">
        <v>2.1</v>
      </c>
      <c r="O228" s="138">
        <v>-29.52</v>
      </c>
      <c r="P228" s="139">
        <v>4.82E-2</v>
      </c>
      <c r="Q228" s="134">
        <v>13</v>
      </c>
      <c r="R228" s="138">
        <v>43.86</v>
      </c>
      <c r="S228" s="140">
        <v>36355895479</v>
      </c>
      <c r="T228" s="134" t="s">
        <v>54</v>
      </c>
      <c r="U228" s="134" t="s">
        <v>91</v>
      </c>
    </row>
    <row r="229" spans="1:21" ht="15" customHeight="1" x14ac:dyDescent="0.55000000000000004">
      <c r="A229" s="134" t="s">
        <v>594</v>
      </c>
      <c r="B229" s="135" t="s">
        <v>595</v>
      </c>
      <c r="C229" s="136" t="s">
        <v>87</v>
      </c>
      <c r="D229" s="134" t="s">
        <v>57</v>
      </c>
      <c r="E229" s="134" t="s">
        <v>75</v>
      </c>
      <c r="F229" s="134" t="s">
        <v>132</v>
      </c>
      <c r="G229" s="137">
        <v>42763</v>
      </c>
      <c r="H229" s="138">
        <v>109.91</v>
      </c>
      <c r="I229" s="138">
        <v>58.84</v>
      </c>
      <c r="J229" s="139">
        <v>0.5353</v>
      </c>
      <c r="K229" s="134">
        <v>10.7</v>
      </c>
      <c r="L229" s="139">
        <v>1.9699999999999999E-2</v>
      </c>
      <c r="M229" s="134">
        <v>1.4</v>
      </c>
      <c r="N229" s="134" t="s">
        <v>67</v>
      </c>
      <c r="O229" s="134" t="s">
        <v>67</v>
      </c>
      <c r="P229" s="139">
        <v>1.0999999999999999E-2</v>
      </c>
      <c r="Q229" s="134">
        <v>7</v>
      </c>
      <c r="R229" s="138">
        <v>62.08</v>
      </c>
      <c r="S229" s="140">
        <v>22134986884</v>
      </c>
      <c r="T229" s="134" t="s">
        <v>54</v>
      </c>
      <c r="U229" s="134" t="s">
        <v>596</v>
      </c>
    </row>
    <row r="230" spans="1:21" ht="15" customHeight="1" x14ac:dyDescent="0.55000000000000004">
      <c r="A230" s="134" t="s">
        <v>597</v>
      </c>
      <c r="B230" s="135" t="s">
        <v>598</v>
      </c>
      <c r="C230" s="136" t="s">
        <v>151</v>
      </c>
      <c r="D230" s="134" t="s">
        <v>65</v>
      </c>
      <c r="E230" s="134" t="s">
        <v>75</v>
      </c>
      <c r="F230" s="134" t="s">
        <v>84</v>
      </c>
      <c r="G230" s="137">
        <v>42586</v>
      </c>
      <c r="H230" s="138">
        <v>136.62</v>
      </c>
      <c r="I230" s="138">
        <v>70.67</v>
      </c>
      <c r="J230" s="139">
        <v>0.51729999999999998</v>
      </c>
      <c r="K230" s="134">
        <v>18.12</v>
      </c>
      <c r="L230" s="139">
        <v>1.29E-2</v>
      </c>
      <c r="M230" s="134">
        <v>0.8</v>
      </c>
      <c r="N230" s="134">
        <v>1.73</v>
      </c>
      <c r="O230" s="138">
        <v>-8.5399999999999991</v>
      </c>
      <c r="P230" s="139">
        <v>4.8099999999999997E-2</v>
      </c>
      <c r="Q230" s="134">
        <v>2</v>
      </c>
      <c r="R230" s="138">
        <v>44.12</v>
      </c>
      <c r="S230" s="140">
        <v>19215351863</v>
      </c>
      <c r="T230" s="134" t="s">
        <v>54</v>
      </c>
      <c r="U230" s="134" t="s">
        <v>114</v>
      </c>
    </row>
    <row r="231" spans="1:21" ht="15" customHeight="1" x14ac:dyDescent="0.55000000000000004">
      <c r="A231" s="134" t="s">
        <v>599</v>
      </c>
      <c r="B231" s="135" t="s">
        <v>600</v>
      </c>
      <c r="C231" s="136" t="s">
        <v>94</v>
      </c>
      <c r="D231" s="134" t="s">
        <v>57</v>
      </c>
      <c r="E231" s="134" t="s">
        <v>46</v>
      </c>
      <c r="F231" s="134" t="s">
        <v>128</v>
      </c>
      <c r="G231" s="137">
        <v>42579</v>
      </c>
      <c r="H231" s="138">
        <v>91.91</v>
      </c>
      <c r="I231" s="138">
        <v>105.12</v>
      </c>
      <c r="J231" s="139">
        <v>1.1436999999999999</v>
      </c>
      <c r="K231" s="134">
        <v>22.27</v>
      </c>
      <c r="L231" s="139">
        <v>1.4800000000000001E-2</v>
      </c>
      <c r="M231" s="134">
        <v>0.7</v>
      </c>
      <c r="N231" s="134">
        <v>1.36</v>
      </c>
      <c r="O231" s="138">
        <v>-28.61</v>
      </c>
      <c r="P231" s="139">
        <v>6.8900000000000003E-2</v>
      </c>
      <c r="Q231" s="134">
        <v>2</v>
      </c>
      <c r="R231" s="138">
        <v>60.49</v>
      </c>
      <c r="S231" s="140">
        <v>14222680658</v>
      </c>
      <c r="T231" s="134" t="s">
        <v>54</v>
      </c>
      <c r="U231" s="134" t="s">
        <v>120</v>
      </c>
    </row>
    <row r="232" spans="1:21" ht="15" customHeight="1" x14ac:dyDescent="0.55000000000000004">
      <c r="A232" s="134" t="s">
        <v>601</v>
      </c>
      <c r="B232" s="135" t="s">
        <v>602</v>
      </c>
      <c r="C232" s="136" t="s">
        <v>151</v>
      </c>
      <c r="D232" s="134" t="s">
        <v>65</v>
      </c>
      <c r="E232" s="134" t="s">
        <v>75</v>
      </c>
      <c r="F232" s="134" t="s">
        <v>84</v>
      </c>
      <c r="G232" s="137">
        <v>42746</v>
      </c>
      <c r="H232" s="138">
        <v>70.209999999999994</v>
      </c>
      <c r="I232" s="138">
        <v>32.86</v>
      </c>
      <c r="J232" s="139">
        <v>0.46800000000000003</v>
      </c>
      <c r="K232" s="134">
        <v>15.07</v>
      </c>
      <c r="L232" s="139">
        <v>9.7000000000000003E-3</v>
      </c>
      <c r="M232" s="134">
        <v>1.2</v>
      </c>
      <c r="N232" s="134">
        <v>6.64</v>
      </c>
      <c r="O232" s="138">
        <v>13.03</v>
      </c>
      <c r="P232" s="139">
        <v>3.2899999999999999E-2</v>
      </c>
      <c r="Q232" s="134">
        <v>4</v>
      </c>
      <c r="R232" s="138">
        <v>32.39</v>
      </c>
      <c r="S232" s="140">
        <v>12382050995</v>
      </c>
      <c r="T232" s="134" t="s">
        <v>54</v>
      </c>
      <c r="U232" s="134" t="s">
        <v>95</v>
      </c>
    </row>
    <row r="233" spans="1:21" ht="15" customHeight="1" x14ac:dyDescent="0.55000000000000004">
      <c r="A233" s="134" t="s">
        <v>603</v>
      </c>
      <c r="B233" s="135" t="s">
        <v>604</v>
      </c>
      <c r="C233" s="136" t="s">
        <v>57</v>
      </c>
      <c r="D233" s="134" t="s">
        <v>45</v>
      </c>
      <c r="E233" s="134" t="s">
        <v>46</v>
      </c>
      <c r="F233" s="134" t="s">
        <v>47</v>
      </c>
      <c r="G233" s="137">
        <v>42791</v>
      </c>
      <c r="H233" s="138">
        <v>59.28</v>
      </c>
      <c r="I233" s="138">
        <v>81.900000000000006</v>
      </c>
      <c r="J233" s="139">
        <v>1.3815999999999999</v>
      </c>
      <c r="K233" s="134">
        <v>20.68</v>
      </c>
      <c r="L233" s="139">
        <v>7.0000000000000001E-3</v>
      </c>
      <c r="M233" s="134">
        <v>1</v>
      </c>
      <c r="N233" s="134">
        <v>0.97</v>
      </c>
      <c r="O233" s="138">
        <v>-22.33</v>
      </c>
      <c r="P233" s="139">
        <v>6.0900000000000003E-2</v>
      </c>
      <c r="Q233" s="134">
        <v>4</v>
      </c>
      <c r="R233" s="138">
        <v>53.93</v>
      </c>
      <c r="S233" s="140">
        <v>56664150534</v>
      </c>
      <c r="T233" s="134" t="s">
        <v>54</v>
      </c>
      <c r="U233" s="134" t="s">
        <v>91</v>
      </c>
    </row>
    <row r="234" spans="1:21" ht="15" customHeight="1" x14ac:dyDescent="0.55000000000000004">
      <c r="A234" s="134" t="s">
        <v>605</v>
      </c>
      <c r="B234" s="135" t="s">
        <v>606</v>
      </c>
      <c r="C234" s="136" t="s">
        <v>64</v>
      </c>
      <c r="D234" s="134" t="s">
        <v>45</v>
      </c>
      <c r="E234" s="134" t="s">
        <v>75</v>
      </c>
      <c r="F234" s="134" t="s">
        <v>76</v>
      </c>
      <c r="G234" s="137">
        <v>42811</v>
      </c>
      <c r="H234" s="138">
        <v>174.08</v>
      </c>
      <c r="I234" s="138">
        <v>106.31</v>
      </c>
      <c r="J234" s="139">
        <v>0.61070000000000002</v>
      </c>
      <c r="K234" s="134">
        <v>20.37</v>
      </c>
      <c r="L234" s="139">
        <v>1.4E-2</v>
      </c>
      <c r="M234" s="134">
        <v>1.2</v>
      </c>
      <c r="N234" s="134">
        <v>0.86</v>
      </c>
      <c r="O234" s="138">
        <v>-19.78</v>
      </c>
      <c r="P234" s="139">
        <v>5.9299999999999999E-2</v>
      </c>
      <c r="Q234" s="134">
        <v>1</v>
      </c>
      <c r="R234" s="138">
        <v>59.11</v>
      </c>
      <c r="S234" s="140">
        <v>164609141616</v>
      </c>
      <c r="T234" s="134" t="s">
        <v>54</v>
      </c>
      <c r="U234" s="134" t="s">
        <v>236</v>
      </c>
    </row>
    <row r="235" spans="1:21" ht="15" customHeight="1" x14ac:dyDescent="0.55000000000000004">
      <c r="A235" s="134" t="s">
        <v>607</v>
      </c>
      <c r="B235" s="135" t="s">
        <v>608</v>
      </c>
      <c r="C235" s="136" t="s">
        <v>64</v>
      </c>
      <c r="D235" s="134" t="s">
        <v>45</v>
      </c>
      <c r="E235" s="134" t="s">
        <v>75</v>
      </c>
      <c r="F235" s="134" t="s">
        <v>76</v>
      </c>
      <c r="G235" s="137">
        <v>42583</v>
      </c>
      <c r="H235" s="138">
        <v>40.1</v>
      </c>
      <c r="I235" s="138">
        <v>25.11</v>
      </c>
      <c r="J235" s="139">
        <v>0.62619999999999998</v>
      </c>
      <c r="K235" s="134">
        <v>15.4</v>
      </c>
      <c r="L235" s="139">
        <v>0</v>
      </c>
      <c r="M235" s="134">
        <v>1.6</v>
      </c>
      <c r="N235" s="134">
        <v>1.94</v>
      </c>
      <c r="O235" s="138">
        <v>-12.45</v>
      </c>
      <c r="P235" s="139">
        <v>3.4500000000000003E-2</v>
      </c>
      <c r="Q235" s="134">
        <v>0</v>
      </c>
      <c r="R235" s="138">
        <v>22.86</v>
      </c>
      <c r="S235" s="140">
        <v>9342321014</v>
      </c>
      <c r="T235" s="134" t="s">
        <v>49</v>
      </c>
      <c r="U235" s="134" t="s">
        <v>236</v>
      </c>
    </row>
    <row r="236" spans="1:21" ht="15" customHeight="1" x14ac:dyDescent="0.55000000000000004">
      <c r="A236" s="134" t="s">
        <v>609</v>
      </c>
      <c r="B236" s="135" t="s">
        <v>608</v>
      </c>
      <c r="C236" s="136" t="s">
        <v>64</v>
      </c>
      <c r="D236" s="134" t="s">
        <v>45</v>
      </c>
      <c r="E236" s="134" t="s">
        <v>75</v>
      </c>
      <c r="F236" s="134" t="s">
        <v>76</v>
      </c>
      <c r="G236" s="137">
        <v>42583</v>
      </c>
      <c r="H236" s="138">
        <v>40.1</v>
      </c>
      <c r="I236" s="138">
        <v>24.39</v>
      </c>
      <c r="J236" s="139">
        <v>0.60819999999999996</v>
      </c>
      <c r="K236" s="134">
        <v>14.96</v>
      </c>
      <c r="L236" s="139">
        <v>0</v>
      </c>
      <c r="M236" s="134">
        <v>1.5</v>
      </c>
      <c r="N236" s="134">
        <v>1.94</v>
      </c>
      <c r="O236" s="138">
        <v>-12.45</v>
      </c>
      <c r="P236" s="139">
        <v>3.2300000000000002E-2</v>
      </c>
      <c r="Q236" s="134">
        <v>0</v>
      </c>
      <c r="R236" s="138">
        <v>22.86</v>
      </c>
      <c r="S236" s="140">
        <v>9343871522</v>
      </c>
      <c r="T236" s="134" t="s">
        <v>49</v>
      </c>
      <c r="U236" s="134" t="s">
        <v>236</v>
      </c>
    </row>
    <row r="237" spans="1:21" ht="15" customHeight="1" x14ac:dyDescent="0.55000000000000004">
      <c r="A237" s="134" t="s">
        <v>610</v>
      </c>
      <c r="B237" s="135" t="s">
        <v>611</v>
      </c>
      <c r="C237" s="136" t="s">
        <v>64</v>
      </c>
      <c r="D237" s="134" t="s">
        <v>45</v>
      </c>
      <c r="E237" s="134" t="s">
        <v>75</v>
      </c>
      <c r="F237" s="134" t="s">
        <v>76</v>
      </c>
      <c r="G237" s="137">
        <v>42791</v>
      </c>
      <c r="H237" s="138">
        <v>170.59</v>
      </c>
      <c r="I237" s="138">
        <v>85.2</v>
      </c>
      <c r="J237" s="139">
        <v>0.49940000000000001</v>
      </c>
      <c r="K237" s="134">
        <v>16.45</v>
      </c>
      <c r="L237" s="139">
        <v>1.3599999999999999E-2</v>
      </c>
      <c r="M237" s="134">
        <v>1.2</v>
      </c>
      <c r="N237" s="134">
        <v>1.31</v>
      </c>
      <c r="O237" s="138">
        <v>-16.34</v>
      </c>
      <c r="P237" s="139">
        <v>3.9699999999999999E-2</v>
      </c>
      <c r="Q237" s="134">
        <v>2</v>
      </c>
      <c r="R237" s="138">
        <v>35.31</v>
      </c>
      <c r="S237" s="140">
        <v>22919044896</v>
      </c>
      <c r="T237" s="134" t="s">
        <v>54</v>
      </c>
      <c r="U237" s="134" t="s">
        <v>103</v>
      </c>
    </row>
    <row r="238" spans="1:21" ht="15" customHeight="1" x14ac:dyDescent="0.55000000000000004">
      <c r="A238" s="134" t="s">
        <v>612</v>
      </c>
      <c r="B238" s="135" t="s">
        <v>613</v>
      </c>
      <c r="C238" s="136" t="s">
        <v>57</v>
      </c>
      <c r="D238" s="134" t="s">
        <v>45</v>
      </c>
      <c r="E238" s="134" t="s">
        <v>46</v>
      </c>
      <c r="F238" s="134" t="s">
        <v>47</v>
      </c>
      <c r="G238" s="137">
        <v>42799</v>
      </c>
      <c r="H238" s="138">
        <v>16.57</v>
      </c>
      <c r="I238" s="138">
        <v>115.21</v>
      </c>
      <c r="J238" s="139">
        <v>6.9528999999999996</v>
      </c>
      <c r="K238" s="134">
        <v>72.459999999999994</v>
      </c>
      <c r="L238" s="139">
        <v>3.0599999999999999E-2</v>
      </c>
      <c r="M238" s="134">
        <v>0.1</v>
      </c>
      <c r="N238" s="134">
        <v>0.65</v>
      </c>
      <c r="O238" s="138">
        <v>-42.94</v>
      </c>
      <c r="P238" s="139">
        <v>0.31979999999999997</v>
      </c>
      <c r="Q238" s="134">
        <v>14</v>
      </c>
      <c r="R238" s="138">
        <v>26.99</v>
      </c>
      <c r="S238" s="140">
        <v>18290203383</v>
      </c>
      <c r="T238" s="134" t="s">
        <v>54</v>
      </c>
      <c r="U238" s="134" t="s">
        <v>48</v>
      </c>
    </row>
    <row r="239" spans="1:21" ht="15" customHeight="1" x14ac:dyDescent="0.55000000000000004">
      <c r="A239" s="134" t="s">
        <v>614</v>
      </c>
      <c r="B239" s="135" t="s">
        <v>615</v>
      </c>
      <c r="C239" s="136" t="s">
        <v>57</v>
      </c>
      <c r="D239" s="134" t="s">
        <v>45</v>
      </c>
      <c r="E239" s="134" t="s">
        <v>46</v>
      </c>
      <c r="F239" s="134" t="s">
        <v>47</v>
      </c>
      <c r="G239" s="137">
        <v>42774</v>
      </c>
      <c r="H239" s="138">
        <v>52.92</v>
      </c>
      <c r="I239" s="138">
        <v>78.08</v>
      </c>
      <c r="J239" s="139">
        <v>1.4754</v>
      </c>
      <c r="K239" s="134">
        <v>29.13</v>
      </c>
      <c r="L239" s="139">
        <v>0</v>
      </c>
      <c r="M239" s="134">
        <v>0.6</v>
      </c>
      <c r="N239" s="134">
        <v>2.0299999999999998</v>
      </c>
      <c r="O239" s="138">
        <v>-28.72</v>
      </c>
      <c r="P239" s="139">
        <v>0.1032</v>
      </c>
      <c r="Q239" s="134">
        <v>0</v>
      </c>
      <c r="R239" s="138">
        <v>42.08</v>
      </c>
      <c r="S239" s="140">
        <v>18050815365</v>
      </c>
      <c r="T239" s="134" t="s">
        <v>54</v>
      </c>
      <c r="U239" s="134" t="s">
        <v>114</v>
      </c>
    </row>
    <row r="240" spans="1:21" ht="15" customHeight="1" x14ac:dyDescent="0.55000000000000004">
      <c r="A240" s="134" t="s">
        <v>616</v>
      </c>
      <c r="B240" s="135" t="s">
        <v>617</v>
      </c>
      <c r="C240" s="136" t="s">
        <v>57</v>
      </c>
      <c r="D240" s="134" t="s">
        <v>45</v>
      </c>
      <c r="E240" s="134" t="s">
        <v>46</v>
      </c>
      <c r="F240" s="134" t="s">
        <v>47</v>
      </c>
      <c r="G240" s="137">
        <v>42751</v>
      </c>
      <c r="H240" s="138">
        <v>33.4</v>
      </c>
      <c r="I240" s="138">
        <v>106.32</v>
      </c>
      <c r="J240" s="139">
        <v>3.1831999999999998</v>
      </c>
      <c r="K240" s="134">
        <v>20.059999999999999</v>
      </c>
      <c r="L240" s="139">
        <v>1.7999999999999999E-2</v>
      </c>
      <c r="M240" s="134">
        <v>1.3</v>
      </c>
      <c r="N240" s="134">
        <v>0.83</v>
      </c>
      <c r="O240" s="138">
        <v>-63.37</v>
      </c>
      <c r="P240" s="139">
        <v>5.7799999999999997E-2</v>
      </c>
      <c r="Q240" s="134">
        <v>10</v>
      </c>
      <c r="R240" s="138">
        <v>0</v>
      </c>
      <c r="S240" s="140">
        <v>3888391697</v>
      </c>
      <c r="T240" s="134" t="s">
        <v>49</v>
      </c>
      <c r="U240" s="134" t="s">
        <v>98</v>
      </c>
    </row>
    <row r="241" spans="1:21" ht="15" customHeight="1" x14ac:dyDescent="0.55000000000000004">
      <c r="A241" s="134" t="s">
        <v>618</v>
      </c>
      <c r="B241" s="135" t="s">
        <v>619</v>
      </c>
      <c r="C241" s="136" t="s">
        <v>57</v>
      </c>
      <c r="D241" s="134" t="s">
        <v>45</v>
      </c>
      <c r="E241" s="134" t="s">
        <v>46</v>
      </c>
      <c r="F241" s="134" t="s">
        <v>47</v>
      </c>
      <c r="G241" s="137">
        <v>42787</v>
      </c>
      <c r="H241" s="138">
        <v>0</v>
      </c>
      <c r="I241" s="138">
        <v>1.69</v>
      </c>
      <c r="J241" s="134" t="s">
        <v>67</v>
      </c>
      <c r="K241" s="134" t="s">
        <v>67</v>
      </c>
      <c r="L241" s="139">
        <v>3.5499999999999997E-2</v>
      </c>
      <c r="M241" s="134">
        <v>3.2</v>
      </c>
      <c r="N241" s="134">
        <v>0.4</v>
      </c>
      <c r="O241" s="138">
        <v>-9.8000000000000007</v>
      </c>
      <c r="P241" s="139">
        <v>-4.5100000000000001E-2</v>
      </c>
      <c r="Q241" s="134">
        <v>0</v>
      </c>
      <c r="R241" s="138">
        <v>0</v>
      </c>
      <c r="S241" s="140">
        <v>640790724</v>
      </c>
      <c r="T241" s="134" t="s">
        <v>72</v>
      </c>
      <c r="U241" s="134" t="s">
        <v>265</v>
      </c>
    </row>
    <row r="242" spans="1:21" ht="15" customHeight="1" x14ac:dyDescent="0.55000000000000004">
      <c r="A242" s="134" t="s">
        <v>128</v>
      </c>
      <c r="B242" s="135" t="s">
        <v>620</v>
      </c>
      <c r="C242" s="136" t="s">
        <v>127</v>
      </c>
      <c r="D242" s="134" t="s">
        <v>45</v>
      </c>
      <c r="E242" s="134" t="s">
        <v>46</v>
      </c>
      <c r="F242" s="134" t="s">
        <v>47</v>
      </c>
      <c r="G242" s="137">
        <v>42564</v>
      </c>
      <c r="H242" s="138">
        <v>0</v>
      </c>
      <c r="I242" s="138">
        <v>13.31</v>
      </c>
      <c r="J242" s="134" t="s">
        <v>67</v>
      </c>
      <c r="K242" s="134">
        <v>12.92</v>
      </c>
      <c r="L242" s="139">
        <v>3.7600000000000001E-2</v>
      </c>
      <c r="M242" s="134">
        <v>1.2</v>
      </c>
      <c r="N242" s="134">
        <v>1.61</v>
      </c>
      <c r="O242" s="138">
        <v>-15.56</v>
      </c>
      <c r="P242" s="139">
        <v>2.2100000000000002E-2</v>
      </c>
      <c r="Q242" s="134">
        <v>0</v>
      </c>
      <c r="R242" s="138">
        <v>16.59</v>
      </c>
      <c r="S242" s="140">
        <v>1800454658</v>
      </c>
      <c r="T242" s="134" t="s">
        <v>72</v>
      </c>
      <c r="U242" s="134" t="s">
        <v>265</v>
      </c>
    </row>
    <row r="243" spans="1:21" ht="15" customHeight="1" x14ac:dyDescent="0.55000000000000004">
      <c r="A243" s="134" t="s">
        <v>621</v>
      </c>
      <c r="B243" s="135" t="s">
        <v>622</v>
      </c>
      <c r="C243" s="136" t="s">
        <v>100</v>
      </c>
      <c r="D243" s="134" t="s">
        <v>57</v>
      </c>
      <c r="E243" s="134" t="s">
        <v>46</v>
      </c>
      <c r="F243" s="134" t="s">
        <v>128</v>
      </c>
      <c r="G243" s="137">
        <v>42559</v>
      </c>
      <c r="H243" s="138">
        <v>60.2</v>
      </c>
      <c r="I243" s="138">
        <v>80.31</v>
      </c>
      <c r="J243" s="139">
        <v>1.3341000000000001</v>
      </c>
      <c r="K243" s="134">
        <v>17.61</v>
      </c>
      <c r="L243" s="139">
        <v>2.07E-2</v>
      </c>
      <c r="M243" s="134">
        <v>1.2</v>
      </c>
      <c r="N243" s="134">
        <v>1.42</v>
      </c>
      <c r="O243" s="138">
        <v>-18.809999999999999</v>
      </c>
      <c r="P243" s="139">
        <v>4.5600000000000002E-2</v>
      </c>
      <c r="Q243" s="134">
        <v>20</v>
      </c>
      <c r="R243" s="138">
        <v>42.39</v>
      </c>
      <c r="S243" s="140">
        <v>12481844631</v>
      </c>
      <c r="T243" s="134" t="s">
        <v>54</v>
      </c>
      <c r="U243" s="134" t="s">
        <v>91</v>
      </c>
    </row>
    <row r="244" spans="1:21" ht="15" customHeight="1" x14ac:dyDescent="0.55000000000000004">
      <c r="A244" s="134" t="s">
        <v>623</v>
      </c>
      <c r="B244" s="135" t="s">
        <v>624</v>
      </c>
      <c r="C244" s="136" t="s">
        <v>100</v>
      </c>
      <c r="D244" s="134" t="s">
        <v>57</v>
      </c>
      <c r="E244" s="134" t="s">
        <v>75</v>
      </c>
      <c r="F244" s="134" t="s">
        <v>132</v>
      </c>
      <c r="G244" s="137">
        <v>42552</v>
      </c>
      <c r="H244" s="138">
        <v>148.28</v>
      </c>
      <c r="I244" s="138">
        <v>60.2</v>
      </c>
      <c r="J244" s="139">
        <v>0.40600000000000003</v>
      </c>
      <c r="K244" s="134">
        <v>15.64</v>
      </c>
      <c r="L244" s="139">
        <v>2.92E-2</v>
      </c>
      <c r="M244" s="134">
        <v>1.1000000000000001</v>
      </c>
      <c r="N244" s="134">
        <v>2</v>
      </c>
      <c r="O244" s="138">
        <v>-17.46</v>
      </c>
      <c r="P244" s="139">
        <v>3.5700000000000003E-2</v>
      </c>
      <c r="Q244" s="134">
        <v>6</v>
      </c>
      <c r="R244" s="138">
        <v>37.79</v>
      </c>
      <c r="S244" s="140">
        <v>73428642225</v>
      </c>
      <c r="T244" s="134" t="s">
        <v>54</v>
      </c>
      <c r="U244" s="134" t="s">
        <v>218</v>
      </c>
    </row>
    <row r="245" spans="1:21" ht="15" customHeight="1" x14ac:dyDescent="0.55000000000000004">
      <c r="A245" s="134" t="s">
        <v>625</v>
      </c>
      <c r="B245" s="135" t="s">
        <v>626</v>
      </c>
      <c r="C245" s="136" t="s">
        <v>64</v>
      </c>
      <c r="D245" s="134" t="s">
        <v>45</v>
      </c>
      <c r="E245" s="134" t="s">
        <v>52</v>
      </c>
      <c r="F245" s="134" t="s">
        <v>106</v>
      </c>
      <c r="G245" s="137">
        <v>42764</v>
      </c>
      <c r="H245" s="138">
        <v>111.79</v>
      </c>
      <c r="I245" s="138">
        <v>90.32</v>
      </c>
      <c r="J245" s="139">
        <v>0.80789999999999995</v>
      </c>
      <c r="K245" s="134">
        <v>22.98</v>
      </c>
      <c r="L245" s="139">
        <v>2.29E-2</v>
      </c>
      <c r="M245" s="134">
        <v>0.6</v>
      </c>
      <c r="N245" s="134">
        <v>1.08</v>
      </c>
      <c r="O245" s="138">
        <v>-26.61</v>
      </c>
      <c r="P245" s="139">
        <v>7.2400000000000006E-2</v>
      </c>
      <c r="Q245" s="134">
        <v>8</v>
      </c>
      <c r="R245" s="138">
        <v>34.85</v>
      </c>
      <c r="S245" s="140">
        <v>16580259202</v>
      </c>
      <c r="T245" s="134" t="s">
        <v>54</v>
      </c>
      <c r="U245" s="134" t="s">
        <v>58</v>
      </c>
    </row>
    <row r="246" spans="1:21" ht="15" customHeight="1" x14ac:dyDescent="0.55000000000000004">
      <c r="A246" s="134" t="s">
        <v>627</v>
      </c>
      <c r="B246" s="135" t="s">
        <v>628</v>
      </c>
      <c r="C246" s="136" t="s">
        <v>44</v>
      </c>
      <c r="D246" s="134" t="s">
        <v>45</v>
      </c>
      <c r="E246" s="134" t="s">
        <v>46</v>
      </c>
      <c r="F246" s="134" t="s">
        <v>47</v>
      </c>
      <c r="G246" s="137">
        <v>42769</v>
      </c>
      <c r="H246" s="138">
        <v>44.06</v>
      </c>
      <c r="I246" s="138">
        <v>85.53</v>
      </c>
      <c r="J246" s="139">
        <v>1.9412</v>
      </c>
      <c r="K246" s="134">
        <v>23.63</v>
      </c>
      <c r="L246" s="139">
        <v>2.4799999999999999E-2</v>
      </c>
      <c r="M246" s="134">
        <v>0.2</v>
      </c>
      <c r="N246" s="134">
        <v>0.59</v>
      </c>
      <c r="O246" s="138">
        <v>-15.41</v>
      </c>
      <c r="P246" s="139">
        <v>7.5600000000000001E-2</v>
      </c>
      <c r="Q246" s="134">
        <v>1</v>
      </c>
      <c r="R246" s="138">
        <v>35.630000000000003</v>
      </c>
      <c r="S246" s="140">
        <v>10341147680</v>
      </c>
      <c r="T246" s="134" t="s">
        <v>54</v>
      </c>
      <c r="U246" s="134" t="s">
        <v>109</v>
      </c>
    </row>
    <row r="247" spans="1:21" ht="15" customHeight="1" x14ac:dyDescent="0.55000000000000004">
      <c r="A247" s="134" t="s">
        <v>629</v>
      </c>
      <c r="B247" s="135" t="s">
        <v>630</v>
      </c>
      <c r="C247" s="136" t="s">
        <v>44</v>
      </c>
      <c r="D247" s="134" t="s">
        <v>45</v>
      </c>
      <c r="E247" s="134" t="s">
        <v>46</v>
      </c>
      <c r="F247" s="134" t="s">
        <v>47</v>
      </c>
      <c r="G247" s="137">
        <v>42563</v>
      </c>
      <c r="H247" s="138">
        <v>65.88</v>
      </c>
      <c r="I247" s="138">
        <v>105.17</v>
      </c>
      <c r="J247" s="139">
        <v>1.5964</v>
      </c>
      <c r="K247" s="134">
        <v>23.53</v>
      </c>
      <c r="L247" s="139">
        <v>2.7400000000000001E-2</v>
      </c>
      <c r="M247" s="134">
        <v>0.2</v>
      </c>
      <c r="N247" s="134">
        <v>1.07</v>
      </c>
      <c r="O247" s="138">
        <v>-96.19</v>
      </c>
      <c r="P247" s="139">
        <v>7.51E-2</v>
      </c>
      <c r="Q247" s="134">
        <v>7</v>
      </c>
      <c r="R247" s="138">
        <v>73.89</v>
      </c>
      <c r="S247" s="140">
        <v>18661396236</v>
      </c>
      <c r="T247" s="134" t="s">
        <v>54</v>
      </c>
      <c r="U247" s="134" t="s">
        <v>71</v>
      </c>
    </row>
    <row r="248" spans="1:21" ht="15" customHeight="1" x14ac:dyDescent="0.55000000000000004">
      <c r="A248" s="134" t="s">
        <v>631</v>
      </c>
      <c r="B248" s="135" t="s">
        <v>632</v>
      </c>
      <c r="C248" s="136" t="s">
        <v>44</v>
      </c>
      <c r="D248" s="134" t="s">
        <v>45</v>
      </c>
      <c r="E248" s="134" t="s">
        <v>46</v>
      </c>
      <c r="F248" s="134" t="s">
        <v>47</v>
      </c>
      <c r="G248" s="137">
        <v>42780</v>
      </c>
      <c r="H248" s="138">
        <v>50.2</v>
      </c>
      <c r="I248" s="138">
        <v>82.78</v>
      </c>
      <c r="J248" s="139">
        <v>1.649</v>
      </c>
      <c r="K248" s="134">
        <v>22.25</v>
      </c>
      <c r="L248" s="139">
        <v>4.02E-2</v>
      </c>
      <c r="M248" s="134">
        <v>0.2</v>
      </c>
      <c r="N248" s="134">
        <v>1.1200000000000001</v>
      </c>
      <c r="O248" s="138">
        <v>-109.5</v>
      </c>
      <c r="P248" s="139">
        <v>6.88E-2</v>
      </c>
      <c r="Q248" s="134">
        <v>9</v>
      </c>
      <c r="R248" s="138">
        <v>74.61</v>
      </c>
      <c r="S248" s="140">
        <v>57617493922</v>
      </c>
      <c r="T248" s="134" t="s">
        <v>54</v>
      </c>
      <c r="U248" s="134" t="s">
        <v>71</v>
      </c>
    </row>
    <row r="249" spans="1:21" ht="15" customHeight="1" x14ac:dyDescent="0.55000000000000004">
      <c r="A249" s="134" t="s">
        <v>633</v>
      </c>
      <c r="B249" s="135" t="s">
        <v>634</v>
      </c>
      <c r="C249" s="136" t="s">
        <v>57</v>
      </c>
      <c r="D249" s="134" t="s">
        <v>45</v>
      </c>
      <c r="E249" s="134" t="s">
        <v>46</v>
      </c>
      <c r="F249" s="134" t="s">
        <v>47</v>
      </c>
      <c r="G249" s="137">
        <v>42792</v>
      </c>
      <c r="H249" s="138">
        <v>46.31</v>
      </c>
      <c r="I249" s="138">
        <v>63.95</v>
      </c>
      <c r="J249" s="139">
        <v>1.3809</v>
      </c>
      <c r="K249" s="134">
        <v>20.3</v>
      </c>
      <c r="L249" s="139">
        <v>0</v>
      </c>
      <c r="M249" s="134">
        <v>1</v>
      </c>
      <c r="N249" s="134">
        <v>1.48</v>
      </c>
      <c r="O249" s="138">
        <v>-51.4</v>
      </c>
      <c r="P249" s="139">
        <v>5.8999999999999997E-2</v>
      </c>
      <c r="Q249" s="134">
        <v>0</v>
      </c>
      <c r="R249" s="138">
        <v>42.37</v>
      </c>
      <c r="S249" s="140">
        <v>11701862240</v>
      </c>
      <c r="T249" s="134" t="s">
        <v>54</v>
      </c>
      <c r="U249" s="134" t="s">
        <v>120</v>
      </c>
    </row>
    <row r="250" spans="1:21" ht="15" customHeight="1" x14ac:dyDescent="0.55000000000000004">
      <c r="A250" s="134" t="s">
        <v>635</v>
      </c>
      <c r="B250" s="135" t="s">
        <v>636</v>
      </c>
      <c r="C250" s="136" t="s">
        <v>57</v>
      </c>
      <c r="D250" s="134" t="s">
        <v>45</v>
      </c>
      <c r="E250" s="134" t="s">
        <v>46</v>
      </c>
      <c r="F250" s="134" t="s">
        <v>47</v>
      </c>
      <c r="G250" s="137">
        <v>42569</v>
      </c>
      <c r="H250" s="138">
        <v>0</v>
      </c>
      <c r="I250" s="138">
        <v>37.35</v>
      </c>
      <c r="J250" s="134" t="s">
        <v>67</v>
      </c>
      <c r="K250" s="134" t="s">
        <v>67</v>
      </c>
      <c r="L250" s="139">
        <v>2.5700000000000001E-2</v>
      </c>
      <c r="M250" s="134">
        <v>2.1</v>
      </c>
      <c r="N250" s="134">
        <v>1.1299999999999999</v>
      </c>
      <c r="O250" s="138">
        <v>-40.67</v>
      </c>
      <c r="P250" s="139">
        <v>-6.2799999999999995E-2</v>
      </c>
      <c r="Q250" s="134">
        <v>6</v>
      </c>
      <c r="R250" s="138">
        <v>0</v>
      </c>
      <c r="S250" s="140">
        <v>19511400387</v>
      </c>
      <c r="T250" s="134" t="s">
        <v>54</v>
      </c>
      <c r="U250" s="134" t="s">
        <v>265</v>
      </c>
    </row>
    <row r="251" spans="1:21" ht="15" customHeight="1" x14ac:dyDescent="0.55000000000000004">
      <c r="A251" s="134" t="s">
        <v>637</v>
      </c>
      <c r="B251" s="135" t="s">
        <v>638</v>
      </c>
      <c r="C251" s="136" t="s">
        <v>127</v>
      </c>
      <c r="D251" s="134" t="s">
        <v>65</v>
      </c>
      <c r="E251" s="134" t="s">
        <v>52</v>
      </c>
      <c r="F251" s="134" t="s">
        <v>152</v>
      </c>
      <c r="G251" s="137">
        <v>42510</v>
      </c>
      <c r="H251" s="138">
        <v>102.51</v>
      </c>
      <c r="I251" s="138">
        <v>105.24</v>
      </c>
      <c r="J251" s="139">
        <v>1.0266</v>
      </c>
      <c r="K251" s="134">
        <v>39.56</v>
      </c>
      <c r="L251" s="139">
        <v>0</v>
      </c>
      <c r="M251" s="134">
        <v>0.7</v>
      </c>
      <c r="N251" s="134">
        <v>1.8</v>
      </c>
      <c r="O251" s="138">
        <v>2.12</v>
      </c>
      <c r="P251" s="139">
        <v>0.15529999999999999</v>
      </c>
      <c r="Q251" s="134">
        <v>0</v>
      </c>
      <c r="R251" s="138">
        <v>29.4</v>
      </c>
      <c r="S251" s="140">
        <v>32693332063</v>
      </c>
      <c r="T251" s="134" t="s">
        <v>54</v>
      </c>
      <c r="U251" s="134" t="s">
        <v>639</v>
      </c>
    </row>
    <row r="252" spans="1:21" ht="15" customHeight="1" x14ac:dyDescent="0.55000000000000004">
      <c r="A252" s="134" t="s">
        <v>640</v>
      </c>
      <c r="B252" s="135" t="s">
        <v>641</v>
      </c>
      <c r="C252" s="136" t="s">
        <v>57</v>
      </c>
      <c r="D252" s="134" t="s">
        <v>45</v>
      </c>
      <c r="E252" s="134" t="s">
        <v>46</v>
      </c>
      <c r="F252" s="134" t="s">
        <v>47</v>
      </c>
      <c r="G252" s="137">
        <v>42735</v>
      </c>
      <c r="H252" s="138">
        <v>0</v>
      </c>
      <c r="I252" s="138">
        <v>33.58</v>
      </c>
      <c r="J252" s="134" t="s">
        <v>67</v>
      </c>
      <c r="K252" s="134">
        <v>24.51</v>
      </c>
      <c r="L252" s="139">
        <v>0</v>
      </c>
      <c r="M252" s="134">
        <v>1.3</v>
      </c>
      <c r="N252" s="134">
        <v>2.6</v>
      </c>
      <c r="O252" s="138">
        <v>-3.42</v>
      </c>
      <c r="P252" s="139">
        <v>8.0100000000000005E-2</v>
      </c>
      <c r="Q252" s="134">
        <v>0</v>
      </c>
      <c r="R252" s="138">
        <v>15.15</v>
      </c>
      <c r="S252" s="140">
        <v>37014819458</v>
      </c>
      <c r="T252" s="134" t="s">
        <v>54</v>
      </c>
      <c r="U252" s="134" t="s">
        <v>529</v>
      </c>
    </row>
    <row r="253" spans="1:21" ht="15" customHeight="1" x14ac:dyDescent="0.55000000000000004">
      <c r="A253" s="134" t="s">
        <v>642</v>
      </c>
      <c r="B253" s="135" t="s">
        <v>643</v>
      </c>
      <c r="C253" s="136" t="s">
        <v>64</v>
      </c>
      <c r="D253" s="134" t="s">
        <v>45</v>
      </c>
      <c r="E253" s="134" t="s">
        <v>52</v>
      </c>
      <c r="F253" s="134" t="s">
        <v>106</v>
      </c>
      <c r="G253" s="137">
        <v>42547</v>
      </c>
      <c r="H253" s="138">
        <v>117.4</v>
      </c>
      <c r="I253" s="138">
        <v>126.39</v>
      </c>
      <c r="J253" s="139">
        <v>1.0766</v>
      </c>
      <c r="K253" s="134">
        <v>34.07</v>
      </c>
      <c r="L253" s="139">
        <v>1.0800000000000001E-2</v>
      </c>
      <c r="M253" s="134">
        <v>0.9</v>
      </c>
      <c r="N253" s="134">
        <v>1.01</v>
      </c>
      <c r="O253" s="138">
        <v>-25.36</v>
      </c>
      <c r="P253" s="139">
        <v>0.1278</v>
      </c>
      <c r="Q253" s="134">
        <v>20</v>
      </c>
      <c r="R253" s="138">
        <v>46.97</v>
      </c>
      <c r="S253" s="140">
        <v>36690519225</v>
      </c>
      <c r="T253" s="134" t="s">
        <v>54</v>
      </c>
      <c r="U253" s="134" t="s">
        <v>98</v>
      </c>
    </row>
    <row r="254" spans="1:21" ht="15" customHeight="1" x14ac:dyDescent="0.55000000000000004">
      <c r="A254" s="134" t="s">
        <v>644</v>
      </c>
      <c r="B254" s="135" t="s">
        <v>645</v>
      </c>
      <c r="C254" s="136" t="s">
        <v>127</v>
      </c>
      <c r="D254" s="134" t="s">
        <v>45</v>
      </c>
      <c r="E254" s="134" t="s">
        <v>46</v>
      </c>
      <c r="F254" s="134" t="s">
        <v>47</v>
      </c>
      <c r="G254" s="137">
        <v>42792</v>
      </c>
      <c r="H254" s="138">
        <v>46.08</v>
      </c>
      <c r="I254" s="138">
        <v>79.36</v>
      </c>
      <c r="J254" s="139">
        <v>1.7222</v>
      </c>
      <c r="K254" s="134">
        <v>19.89</v>
      </c>
      <c r="L254" s="139">
        <v>3.3799999999999997E-2</v>
      </c>
      <c r="M254" s="134">
        <v>0.1</v>
      </c>
      <c r="N254" s="134">
        <v>0.89</v>
      </c>
      <c r="O254" s="138">
        <v>-99.77</v>
      </c>
      <c r="P254" s="139">
        <v>5.6899999999999999E-2</v>
      </c>
      <c r="Q254" s="134">
        <v>20</v>
      </c>
      <c r="R254" s="138">
        <v>65.2</v>
      </c>
      <c r="S254" s="140">
        <v>24091875905</v>
      </c>
      <c r="T254" s="134" t="s">
        <v>54</v>
      </c>
      <c r="U254" s="134" t="s">
        <v>71</v>
      </c>
    </row>
    <row r="255" spans="1:21" ht="15" customHeight="1" x14ac:dyDescent="0.55000000000000004">
      <c r="A255" s="134" t="s">
        <v>646</v>
      </c>
      <c r="B255" s="135" t="s">
        <v>647</v>
      </c>
      <c r="C255" s="136" t="s">
        <v>52</v>
      </c>
      <c r="D255" s="134" t="s">
        <v>45</v>
      </c>
      <c r="E255" s="134" t="s">
        <v>46</v>
      </c>
      <c r="F255" s="134" t="s">
        <v>47</v>
      </c>
      <c r="G255" s="137">
        <v>42770</v>
      </c>
      <c r="H255" s="138">
        <v>105.99</v>
      </c>
      <c r="I255" s="138">
        <v>134.22999999999999</v>
      </c>
      <c r="J255" s="139">
        <v>1.2664</v>
      </c>
      <c r="K255" s="134">
        <v>38.130000000000003</v>
      </c>
      <c r="L255" s="139">
        <v>9.4999999999999998E-3</v>
      </c>
      <c r="M255" s="134">
        <v>0.8</v>
      </c>
      <c r="N255" s="134">
        <v>0.51</v>
      </c>
      <c r="O255" s="138">
        <v>-28.02</v>
      </c>
      <c r="P255" s="139">
        <v>0.1482</v>
      </c>
      <c r="Q255" s="134">
        <v>7</v>
      </c>
      <c r="R255" s="138">
        <v>47.46</v>
      </c>
      <c r="S255" s="140">
        <v>16023837151</v>
      </c>
      <c r="T255" s="134" t="s">
        <v>54</v>
      </c>
      <c r="U255" s="134" t="s">
        <v>53</v>
      </c>
    </row>
    <row r="256" spans="1:21" ht="15" customHeight="1" x14ac:dyDescent="0.55000000000000004">
      <c r="A256" s="134" t="s">
        <v>648</v>
      </c>
      <c r="B256" s="135" t="s">
        <v>649</v>
      </c>
      <c r="C256" s="136" t="s">
        <v>127</v>
      </c>
      <c r="D256" s="134" t="s">
        <v>45</v>
      </c>
      <c r="E256" s="134" t="s">
        <v>75</v>
      </c>
      <c r="F256" s="134" t="s">
        <v>76</v>
      </c>
      <c r="G256" s="137">
        <v>42555</v>
      </c>
      <c r="H256" s="138">
        <v>131.34</v>
      </c>
      <c r="I256" s="138">
        <v>77.59</v>
      </c>
      <c r="J256" s="139">
        <v>0.59079999999999999</v>
      </c>
      <c r="K256" s="134">
        <v>22.75</v>
      </c>
      <c r="L256" s="139">
        <v>2.3199999999999998E-2</v>
      </c>
      <c r="M256" s="134">
        <v>0.2</v>
      </c>
      <c r="N256" s="134">
        <v>0.56999999999999995</v>
      </c>
      <c r="O256" s="138">
        <v>-111.56</v>
      </c>
      <c r="P256" s="139">
        <v>7.1300000000000002E-2</v>
      </c>
      <c r="Q256" s="134">
        <v>14</v>
      </c>
      <c r="R256" s="138">
        <v>54.93</v>
      </c>
      <c r="S256" s="140">
        <v>25006727509</v>
      </c>
      <c r="T256" s="134" t="s">
        <v>54</v>
      </c>
      <c r="U256" s="134" t="s">
        <v>71</v>
      </c>
    </row>
    <row r="257" spans="1:21" ht="15" customHeight="1" x14ac:dyDescent="0.55000000000000004">
      <c r="A257" s="134" t="s">
        <v>650</v>
      </c>
      <c r="B257" s="135" t="s">
        <v>651</v>
      </c>
      <c r="C257" s="136" t="s">
        <v>127</v>
      </c>
      <c r="D257" s="134" t="s">
        <v>65</v>
      </c>
      <c r="E257" s="134" t="s">
        <v>52</v>
      </c>
      <c r="F257" s="134" t="s">
        <v>152</v>
      </c>
      <c r="G257" s="137">
        <v>42509</v>
      </c>
      <c r="H257" s="138">
        <v>96.21</v>
      </c>
      <c r="I257" s="138">
        <v>92.1</v>
      </c>
      <c r="J257" s="139">
        <v>0.95730000000000004</v>
      </c>
      <c r="K257" s="134">
        <v>31.98</v>
      </c>
      <c r="L257" s="139">
        <v>1.17E-2</v>
      </c>
      <c r="M257" s="134">
        <v>0.9</v>
      </c>
      <c r="N257" s="134">
        <v>1.75</v>
      </c>
      <c r="O257" s="138">
        <v>-2</v>
      </c>
      <c r="P257" s="139">
        <v>0.1174</v>
      </c>
      <c r="Q257" s="134">
        <v>2</v>
      </c>
      <c r="R257" s="138">
        <v>26.79</v>
      </c>
      <c r="S257" s="140">
        <v>33617633194</v>
      </c>
      <c r="T257" s="134" t="s">
        <v>54</v>
      </c>
      <c r="U257" s="134" t="s">
        <v>293</v>
      </c>
    </row>
    <row r="258" spans="1:21" ht="15" customHeight="1" x14ac:dyDescent="0.55000000000000004">
      <c r="A258" s="134" t="s">
        <v>652</v>
      </c>
      <c r="B258" s="135" t="s">
        <v>653</v>
      </c>
      <c r="C258" s="136" t="s">
        <v>100</v>
      </c>
      <c r="D258" s="134" t="s">
        <v>57</v>
      </c>
      <c r="E258" s="134" t="s">
        <v>75</v>
      </c>
      <c r="F258" s="134" t="s">
        <v>132</v>
      </c>
      <c r="G258" s="137">
        <v>42552</v>
      </c>
      <c r="H258" s="138">
        <v>204.91</v>
      </c>
      <c r="I258" s="138">
        <v>77.260000000000005</v>
      </c>
      <c r="J258" s="139">
        <v>0.377</v>
      </c>
      <c r="K258" s="134">
        <v>13.12</v>
      </c>
      <c r="L258" s="139">
        <v>2.23E-2</v>
      </c>
      <c r="M258" s="134">
        <v>1.4</v>
      </c>
      <c r="N258" s="134">
        <v>1.55</v>
      </c>
      <c r="O258" s="138">
        <v>-57.45</v>
      </c>
      <c r="P258" s="139">
        <v>2.3099999999999999E-2</v>
      </c>
      <c r="Q258" s="134">
        <v>7</v>
      </c>
      <c r="R258" s="138">
        <v>64.98</v>
      </c>
      <c r="S258" s="140">
        <v>11401304330</v>
      </c>
      <c r="T258" s="134" t="s">
        <v>54</v>
      </c>
      <c r="U258" s="134" t="s">
        <v>218</v>
      </c>
    </row>
    <row r="259" spans="1:21" ht="15" customHeight="1" x14ac:dyDescent="0.55000000000000004">
      <c r="A259" s="134" t="s">
        <v>654</v>
      </c>
      <c r="B259" s="135" t="s">
        <v>655</v>
      </c>
      <c r="C259" s="136" t="s">
        <v>127</v>
      </c>
      <c r="D259" s="134" t="s">
        <v>45</v>
      </c>
      <c r="E259" s="134" t="s">
        <v>46</v>
      </c>
      <c r="F259" s="134" t="s">
        <v>47</v>
      </c>
      <c r="G259" s="137">
        <v>42412</v>
      </c>
      <c r="H259" s="138">
        <v>38.39</v>
      </c>
      <c r="I259" s="138">
        <v>57.99</v>
      </c>
      <c r="J259" s="139">
        <v>1.5105</v>
      </c>
      <c r="K259" s="134">
        <v>18.239999999999998</v>
      </c>
      <c r="L259" s="139">
        <v>3.2599999999999997E-2</v>
      </c>
      <c r="M259" s="134">
        <v>1.2</v>
      </c>
      <c r="N259" s="134">
        <v>1.18</v>
      </c>
      <c r="O259" s="138">
        <v>-6.75</v>
      </c>
      <c r="P259" s="139">
        <v>4.87E-2</v>
      </c>
      <c r="Q259" s="134">
        <v>20</v>
      </c>
      <c r="R259" s="138">
        <v>27.4</v>
      </c>
      <c r="S259" s="140">
        <v>37539967748</v>
      </c>
      <c r="T259" s="134" t="s">
        <v>54</v>
      </c>
      <c r="U259" s="134" t="s">
        <v>136</v>
      </c>
    </row>
    <row r="260" spans="1:21" ht="15" customHeight="1" x14ac:dyDescent="0.55000000000000004">
      <c r="A260" s="134" t="s">
        <v>656</v>
      </c>
      <c r="B260" s="135" t="s">
        <v>657</v>
      </c>
      <c r="C260" s="136" t="s">
        <v>44</v>
      </c>
      <c r="D260" s="134" t="s">
        <v>45</v>
      </c>
      <c r="E260" s="134" t="s">
        <v>46</v>
      </c>
      <c r="F260" s="134" t="s">
        <v>47</v>
      </c>
      <c r="G260" s="137">
        <v>42608</v>
      </c>
      <c r="H260" s="138">
        <v>0</v>
      </c>
      <c r="I260" s="138">
        <v>12.52</v>
      </c>
      <c r="J260" s="134" t="s">
        <v>67</v>
      </c>
      <c r="K260" s="134" t="s">
        <v>67</v>
      </c>
      <c r="L260" s="139">
        <v>0</v>
      </c>
      <c r="M260" s="134">
        <v>0.6</v>
      </c>
      <c r="N260" s="134">
        <v>0.9</v>
      </c>
      <c r="O260" s="138">
        <v>-40.49</v>
      </c>
      <c r="P260" s="139">
        <v>-6.3E-2</v>
      </c>
      <c r="Q260" s="134">
        <v>0</v>
      </c>
      <c r="R260" s="138">
        <v>45.34</v>
      </c>
      <c r="S260" s="140">
        <v>2951778900</v>
      </c>
      <c r="T260" s="134" t="s">
        <v>49</v>
      </c>
      <c r="U260" s="134" t="s">
        <v>120</v>
      </c>
    </row>
    <row r="261" spans="1:21" ht="15" customHeight="1" x14ac:dyDescent="0.55000000000000004">
      <c r="A261" s="134" t="s">
        <v>658</v>
      </c>
      <c r="B261" s="135" t="s">
        <v>659</v>
      </c>
      <c r="C261" s="136" t="s">
        <v>52</v>
      </c>
      <c r="D261" s="134" t="s">
        <v>45</v>
      </c>
      <c r="E261" s="134" t="s">
        <v>46</v>
      </c>
      <c r="F261" s="134" t="s">
        <v>47</v>
      </c>
      <c r="G261" s="137">
        <v>42582</v>
      </c>
      <c r="H261" s="138">
        <v>0</v>
      </c>
      <c r="I261" s="138">
        <v>92.95</v>
      </c>
      <c r="J261" s="134" t="s">
        <v>67</v>
      </c>
      <c r="K261" s="134" t="s">
        <v>67</v>
      </c>
      <c r="L261" s="139">
        <v>7.1999999999999998E-3</v>
      </c>
      <c r="M261" s="134">
        <v>0.9</v>
      </c>
      <c r="N261" s="134">
        <v>1.53</v>
      </c>
      <c r="O261" s="138">
        <v>-21.16</v>
      </c>
      <c r="P261" s="139">
        <v>-0.40279999999999999</v>
      </c>
      <c r="Q261" s="134">
        <v>18</v>
      </c>
      <c r="R261" s="138">
        <v>0</v>
      </c>
      <c r="S261" s="140">
        <v>53147322728</v>
      </c>
      <c r="T261" s="134" t="s">
        <v>54</v>
      </c>
      <c r="U261" s="134" t="s">
        <v>265</v>
      </c>
    </row>
    <row r="262" spans="1:21" ht="15" customHeight="1" x14ac:dyDescent="0.55000000000000004">
      <c r="A262" s="134" t="s">
        <v>660</v>
      </c>
      <c r="B262" s="135" t="s">
        <v>661</v>
      </c>
      <c r="C262" s="136" t="s">
        <v>127</v>
      </c>
      <c r="D262" s="134" t="s">
        <v>45</v>
      </c>
      <c r="E262" s="134" t="s">
        <v>46</v>
      </c>
      <c r="F262" s="134" t="s">
        <v>47</v>
      </c>
      <c r="G262" s="137">
        <v>42609</v>
      </c>
      <c r="H262" s="138">
        <v>21.05</v>
      </c>
      <c r="I262" s="138">
        <v>26.36</v>
      </c>
      <c r="J262" s="139">
        <v>1.2523</v>
      </c>
      <c r="K262" s="134">
        <v>20.59</v>
      </c>
      <c r="L262" s="139">
        <v>5.8799999999999998E-2</v>
      </c>
      <c r="M262" s="134">
        <v>0.9</v>
      </c>
      <c r="N262" s="134">
        <v>0.85</v>
      </c>
      <c r="O262" s="138">
        <v>-11.37</v>
      </c>
      <c r="P262" s="139">
        <v>6.0499999999999998E-2</v>
      </c>
      <c r="Q262" s="134">
        <v>20</v>
      </c>
      <c r="R262" s="138">
        <v>16.100000000000001</v>
      </c>
      <c r="S262" s="140">
        <v>56098281791</v>
      </c>
      <c r="T262" s="134" t="s">
        <v>54</v>
      </c>
      <c r="U262" s="134" t="s">
        <v>265</v>
      </c>
    </row>
    <row r="263" spans="1:21" ht="15" customHeight="1" x14ac:dyDescent="0.55000000000000004">
      <c r="A263" s="134" t="s">
        <v>662</v>
      </c>
      <c r="B263" s="135" t="s">
        <v>663</v>
      </c>
      <c r="C263" s="136" t="s">
        <v>52</v>
      </c>
      <c r="D263" s="134" t="s">
        <v>45</v>
      </c>
      <c r="E263" s="134" t="s">
        <v>46</v>
      </c>
      <c r="F263" s="134" t="s">
        <v>47</v>
      </c>
      <c r="G263" s="137">
        <v>42608</v>
      </c>
      <c r="H263" s="138">
        <v>58.46</v>
      </c>
      <c r="I263" s="138">
        <v>426.97</v>
      </c>
      <c r="J263" s="139">
        <v>7.3036000000000003</v>
      </c>
      <c r="K263" s="134">
        <v>151.94999999999999</v>
      </c>
      <c r="L263" s="139">
        <v>1.61E-2</v>
      </c>
      <c r="M263" s="134">
        <v>0.6</v>
      </c>
      <c r="N263" s="134">
        <v>1.34</v>
      </c>
      <c r="O263" s="138">
        <v>-91.92</v>
      </c>
      <c r="P263" s="139">
        <v>0.71719999999999995</v>
      </c>
      <c r="Q263" s="134">
        <v>2</v>
      </c>
      <c r="R263" s="138">
        <v>105.77</v>
      </c>
      <c r="S263" s="140">
        <v>33318238500</v>
      </c>
      <c r="T263" s="134" t="s">
        <v>54</v>
      </c>
      <c r="U263" s="134" t="s">
        <v>161</v>
      </c>
    </row>
    <row r="264" spans="1:21" ht="15" customHeight="1" x14ac:dyDescent="0.55000000000000004">
      <c r="A264" s="134" t="s">
        <v>664</v>
      </c>
      <c r="B264" s="135" t="s">
        <v>665</v>
      </c>
      <c r="C264" s="136" t="s">
        <v>100</v>
      </c>
      <c r="D264" s="134" t="s">
        <v>57</v>
      </c>
      <c r="E264" s="134" t="s">
        <v>75</v>
      </c>
      <c r="F264" s="134" t="s">
        <v>132</v>
      </c>
      <c r="G264" s="137">
        <v>42792</v>
      </c>
      <c r="H264" s="138">
        <v>89.59</v>
      </c>
      <c r="I264" s="138">
        <v>64.34</v>
      </c>
      <c r="J264" s="139">
        <v>0.71819999999999995</v>
      </c>
      <c r="K264" s="134">
        <v>14.33</v>
      </c>
      <c r="L264" s="139">
        <v>3.1399999999999997E-2</v>
      </c>
      <c r="M264" s="134">
        <v>0.3</v>
      </c>
      <c r="N264" s="134">
        <v>0.37</v>
      </c>
      <c r="O264" s="138">
        <v>-27.02</v>
      </c>
      <c r="P264" s="139">
        <v>2.9100000000000001E-2</v>
      </c>
      <c r="Q264" s="134">
        <v>1</v>
      </c>
      <c r="R264" s="138">
        <v>24.78</v>
      </c>
      <c r="S264" s="140">
        <v>23506167153</v>
      </c>
      <c r="T264" s="134" t="s">
        <v>54</v>
      </c>
      <c r="U264" s="134" t="s">
        <v>48</v>
      </c>
    </row>
    <row r="265" spans="1:21" ht="15" customHeight="1" x14ac:dyDescent="0.55000000000000004">
      <c r="A265" s="134" t="s">
        <v>666</v>
      </c>
      <c r="B265" s="135" t="s">
        <v>667</v>
      </c>
      <c r="C265" s="136" t="s">
        <v>52</v>
      </c>
      <c r="D265" s="134" t="s">
        <v>45</v>
      </c>
      <c r="E265" s="134" t="s">
        <v>46</v>
      </c>
      <c r="F265" s="134" t="s">
        <v>47</v>
      </c>
      <c r="G265" s="137">
        <v>42553</v>
      </c>
      <c r="H265" s="138">
        <v>0</v>
      </c>
      <c r="I265" s="138">
        <v>55.65</v>
      </c>
      <c r="J265" s="134" t="s">
        <v>67</v>
      </c>
      <c r="K265" s="134">
        <v>278.25</v>
      </c>
      <c r="L265" s="139">
        <v>2.2000000000000001E-3</v>
      </c>
      <c r="M265" s="134">
        <v>0.9</v>
      </c>
      <c r="N265" s="134">
        <v>5.12</v>
      </c>
      <c r="O265" s="138">
        <v>-40.729999999999997</v>
      </c>
      <c r="P265" s="139">
        <v>1.3488</v>
      </c>
      <c r="Q265" s="134">
        <v>0</v>
      </c>
      <c r="R265" s="138">
        <v>0</v>
      </c>
      <c r="S265" s="140">
        <v>9554863797</v>
      </c>
      <c r="T265" s="134" t="s">
        <v>49</v>
      </c>
      <c r="U265" s="134" t="s">
        <v>265</v>
      </c>
    </row>
    <row r="266" spans="1:21" ht="15" customHeight="1" x14ac:dyDescent="0.55000000000000004">
      <c r="A266" s="134" t="s">
        <v>668</v>
      </c>
      <c r="B266" s="135" t="s">
        <v>669</v>
      </c>
      <c r="C266" s="136" t="s">
        <v>44</v>
      </c>
      <c r="D266" s="134" t="s">
        <v>45</v>
      </c>
      <c r="E266" s="134" t="s">
        <v>46</v>
      </c>
      <c r="F266" s="134" t="s">
        <v>47</v>
      </c>
      <c r="G266" s="137">
        <v>42608</v>
      </c>
      <c r="H266" s="138">
        <v>47.39</v>
      </c>
      <c r="I266" s="138">
        <v>60.19</v>
      </c>
      <c r="J266" s="139">
        <v>1.2701</v>
      </c>
      <c r="K266" s="134">
        <v>22.63</v>
      </c>
      <c r="L266" s="139">
        <v>2.87E-2</v>
      </c>
      <c r="M266" s="134">
        <v>0.3</v>
      </c>
      <c r="N266" s="134">
        <v>1.05</v>
      </c>
      <c r="O266" s="138">
        <v>-56.39</v>
      </c>
      <c r="P266" s="139">
        <v>7.0599999999999996E-2</v>
      </c>
      <c r="Q266" s="134">
        <v>19</v>
      </c>
      <c r="R266" s="138">
        <v>46.01</v>
      </c>
      <c r="S266" s="140">
        <v>18908465426</v>
      </c>
      <c r="T266" s="134" t="s">
        <v>54</v>
      </c>
      <c r="U266" s="134" t="s">
        <v>71</v>
      </c>
    </row>
    <row r="267" spans="1:21" ht="15" customHeight="1" x14ac:dyDescent="0.55000000000000004">
      <c r="A267" s="134" t="s">
        <v>670</v>
      </c>
      <c r="B267" s="135" t="s">
        <v>671</v>
      </c>
      <c r="C267" s="136" t="s">
        <v>64</v>
      </c>
      <c r="D267" s="134" t="s">
        <v>45</v>
      </c>
      <c r="E267" s="134" t="s">
        <v>75</v>
      </c>
      <c r="F267" s="134" t="s">
        <v>76</v>
      </c>
      <c r="G267" s="137">
        <v>42612</v>
      </c>
      <c r="H267" s="138">
        <v>126.8</v>
      </c>
      <c r="I267" s="138">
        <v>59.73</v>
      </c>
      <c r="J267" s="139">
        <v>0.47110000000000002</v>
      </c>
      <c r="K267" s="134">
        <v>16.059999999999999</v>
      </c>
      <c r="L267" s="139">
        <v>0</v>
      </c>
      <c r="M267" s="134">
        <v>0.9</v>
      </c>
      <c r="N267" s="134">
        <v>0.55000000000000004</v>
      </c>
      <c r="O267" s="138">
        <v>-39.08</v>
      </c>
      <c r="P267" s="139">
        <v>3.78E-2</v>
      </c>
      <c r="Q267" s="134">
        <v>0</v>
      </c>
      <c r="R267" s="138">
        <v>54.85</v>
      </c>
      <c r="S267" s="140">
        <v>35706584300</v>
      </c>
      <c r="T267" s="134" t="s">
        <v>54</v>
      </c>
      <c r="U267" s="134" t="s">
        <v>120</v>
      </c>
    </row>
    <row r="268" spans="1:21" ht="15" customHeight="1" x14ac:dyDescent="0.55000000000000004">
      <c r="A268" s="134" t="s">
        <v>672</v>
      </c>
      <c r="B268" s="135" t="s">
        <v>673</v>
      </c>
      <c r="C268" s="136" t="s">
        <v>64</v>
      </c>
      <c r="D268" s="134" t="s">
        <v>45</v>
      </c>
      <c r="E268" s="134" t="s">
        <v>46</v>
      </c>
      <c r="F268" s="134" t="s">
        <v>47</v>
      </c>
      <c r="G268" s="137">
        <v>42808</v>
      </c>
      <c r="H268" s="138">
        <v>87.33</v>
      </c>
      <c r="I268" s="138">
        <v>253.74</v>
      </c>
      <c r="J268" s="139">
        <v>2.9055</v>
      </c>
      <c r="K268" s="134">
        <v>62.19</v>
      </c>
      <c r="L268" s="139">
        <v>2.52E-2</v>
      </c>
      <c r="M268" s="134">
        <v>0.6</v>
      </c>
      <c r="N268" s="134">
        <v>1.4</v>
      </c>
      <c r="O268" s="138">
        <v>-85.78</v>
      </c>
      <c r="P268" s="139">
        <v>0.26850000000000002</v>
      </c>
      <c r="Q268" s="134">
        <v>20</v>
      </c>
      <c r="R268" s="138">
        <v>86.14</v>
      </c>
      <c r="S268" s="140">
        <v>16671286992</v>
      </c>
      <c r="T268" s="134" t="s">
        <v>54</v>
      </c>
      <c r="U268" s="134" t="s">
        <v>48</v>
      </c>
    </row>
    <row r="269" spans="1:21" ht="15" customHeight="1" x14ac:dyDescent="0.55000000000000004">
      <c r="A269" s="134" t="s">
        <v>674</v>
      </c>
      <c r="B269" s="135" t="s">
        <v>675</v>
      </c>
      <c r="C269" s="136" t="s">
        <v>64</v>
      </c>
      <c r="D269" s="134" t="s">
        <v>45</v>
      </c>
      <c r="E269" s="134" t="s">
        <v>46</v>
      </c>
      <c r="F269" s="134" t="s">
        <v>47</v>
      </c>
      <c r="G269" s="137">
        <v>42609</v>
      </c>
      <c r="H269" s="138">
        <v>0</v>
      </c>
      <c r="I269" s="138">
        <v>7.4</v>
      </c>
      <c r="J269" s="134" t="s">
        <v>67</v>
      </c>
      <c r="K269" s="134" t="s">
        <v>67</v>
      </c>
      <c r="L269" s="139">
        <v>4.3200000000000002E-2</v>
      </c>
      <c r="M269" s="134">
        <v>1.7</v>
      </c>
      <c r="N269" s="134">
        <v>4.18</v>
      </c>
      <c r="O269" s="138">
        <v>-11.7</v>
      </c>
      <c r="P269" s="139">
        <v>-5.3999999999999999E-2</v>
      </c>
      <c r="Q269" s="134">
        <v>0</v>
      </c>
      <c r="R269" s="138">
        <v>38.700000000000003</v>
      </c>
      <c r="S269" s="140">
        <v>2237230507</v>
      </c>
      <c r="T269" s="134" t="s">
        <v>49</v>
      </c>
      <c r="U269" s="134" t="s">
        <v>265</v>
      </c>
    </row>
    <row r="270" spans="1:21" ht="15" customHeight="1" x14ac:dyDescent="0.55000000000000004">
      <c r="A270" s="134" t="s">
        <v>676</v>
      </c>
      <c r="B270" s="135" t="s">
        <v>677</v>
      </c>
      <c r="C270" s="136" t="s">
        <v>57</v>
      </c>
      <c r="D270" s="134" t="s">
        <v>45</v>
      </c>
      <c r="E270" s="134" t="s">
        <v>52</v>
      </c>
      <c r="F270" s="134" t="s">
        <v>106</v>
      </c>
      <c r="G270" s="137">
        <v>42569</v>
      </c>
      <c r="H270" s="138">
        <v>37.17</v>
      </c>
      <c r="I270" s="138">
        <v>33.4</v>
      </c>
      <c r="J270" s="139">
        <v>0.89859999999999995</v>
      </c>
      <c r="K270" s="134">
        <v>34.43</v>
      </c>
      <c r="L270" s="139">
        <v>0</v>
      </c>
      <c r="M270" s="134">
        <v>1.6</v>
      </c>
      <c r="N270" s="134" t="s">
        <v>67</v>
      </c>
      <c r="O270" s="134" t="s">
        <v>67</v>
      </c>
      <c r="P270" s="139">
        <v>0.12970000000000001</v>
      </c>
      <c r="Q270" s="134">
        <v>0</v>
      </c>
      <c r="R270" s="138">
        <v>26.58</v>
      </c>
      <c r="S270" s="140">
        <v>9264136847</v>
      </c>
      <c r="T270" s="134" t="s">
        <v>49</v>
      </c>
      <c r="U270" s="134" t="s">
        <v>53</v>
      </c>
    </row>
    <row r="271" spans="1:21" ht="15" customHeight="1" x14ac:dyDescent="0.55000000000000004">
      <c r="A271" s="134" t="s">
        <v>678</v>
      </c>
      <c r="B271" s="135" t="s">
        <v>679</v>
      </c>
      <c r="C271" s="136" t="s">
        <v>151</v>
      </c>
      <c r="D271" s="134" t="s">
        <v>57</v>
      </c>
      <c r="E271" s="134" t="s">
        <v>46</v>
      </c>
      <c r="F271" s="134" t="s">
        <v>128</v>
      </c>
      <c r="G271" s="137">
        <v>42569</v>
      </c>
      <c r="H271" s="138">
        <v>67.900000000000006</v>
      </c>
      <c r="I271" s="138">
        <v>76.180000000000007</v>
      </c>
      <c r="J271" s="139">
        <v>1.1218999999999999</v>
      </c>
      <c r="K271" s="134">
        <v>19.05</v>
      </c>
      <c r="L271" s="139">
        <v>2.9100000000000001E-2</v>
      </c>
      <c r="M271" s="134">
        <v>1.3</v>
      </c>
      <c r="N271" s="134">
        <v>1.4</v>
      </c>
      <c r="O271" s="138">
        <v>-19.68</v>
      </c>
      <c r="P271" s="139">
        <v>5.2699999999999997E-2</v>
      </c>
      <c r="Q271" s="134">
        <v>7</v>
      </c>
      <c r="R271" s="138">
        <v>55.91</v>
      </c>
      <c r="S271" s="140">
        <v>34549452000</v>
      </c>
      <c r="T271" s="134" t="s">
        <v>54</v>
      </c>
      <c r="U271" s="134" t="s">
        <v>91</v>
      </c>
    </row>
    <row r="272" spans="1:21" ht="15" customHeight="1" x14ac:dyDescent="0.55000000000000004">
      <c r="A272" s="134" t="s">
        <v>680</v>
      </c>
      <c r="B272" s="135" t="s">
        <v>681</v>
      </c>
      <c r="C272" s="136" t="s">
        <v>57</v>
      </c>
      <c r="D272" s="134" t="s">
        <v>45</v>
      </c>
      <c r="E272" s="134" t="s">
        <v>46</v>
      </c>
      <c r="F272" s="134" t="s">
        <v>47</v>
      </c>
      <c r="G272" s="137">
        <v>42834</v>
      </c>
      <c r="H272" s="138">
        <v>0</v>
      </c>
      <c r="I272" s="138">
        <v>75.38</v>
      </c>
      <c r="J272" s="134" t="s">
        <v>67</v>
      </c>
      <c r="K272" s="134">
        <v>59.83</v>
      </c>
      <c r="L272" s="139">
        <v>4.5400000000000003E-2</v>
      </c>
      <c r="M272" s="134">
        <v>0.5</v>
      </c>
      <c r="N272" s="134">
        <v>1.1499999999999999</v>
      </c>
      <c r="O272" s="138">
        <v>-190.84</v>
      </c>
      <c r="P272" s="139">
        <v>0.25659999999999999</v>
      </c>
      <c r="Q272" s="134">
        <v>3</v>
      </c>
      <c r="R272" s="138">
        <v>64.59</v>
      </c>
      <c r="S272" s="140">
        <v>13410350115</v>
      </c>
      <c r="T272" s="134" t="s">
        <v>54</v>
      </c>
      <c r="U272" s="134" t="s">
        <v>71</v>
      </c>
    </row>
    <row r="273" spans="1:21" ht="15" customHeight="1" x14ac:dyDescent="0.55000000000000004">
      <c r="A273" s="134" t="s">
        <v>682</v>
      </c>
      <c r="B273" s="135" t="s">
        <v>683</v>
      </c>
      <c r="C273" s="136" t="s">
        <v>64</v>
      </c>
      <c r="D273" s="134" t="s">
        <v>45</v>
      </c>
      <c r="E273" s="134" t="s">
        <v>46</v>
      </c>
      <c r="F273" s="134" t="s">
        <v>47</v>
      </c>
      <c r="G273" s="137">
        <v>42799</v>
      </c>
      <c r="H273" s="138">
        <v>33.36</v>
      </c>
      <c r="I273" s="138">
        <v>55.69</v>
      </c>
      <c r="J273" s="139">
        <v>1.6694</v>
      </c>
      <c r="K273" s="134">
        <v>24</v>
      </c>
      <c r="L273" s="139">
        <v>0</v>
      </c>
      <c r="M273" s="134">
        <v>0.8</v>
      </c>
      <c r="N273" s="134">
        <v>2.09</v>
      </c>
      <c r="O273" s="138">
        <v>-128.24</v>
      </c>
      <c r="P273" s="139">
        <v>7.7499999999999999E-2</v>
      </c>
      <c r="Q273" s="134">
        <v>0</v>
      </c>
      <c r="R273" s="138">
        <v>107.24</v>
      </c>
      <c r="S273" s="140">
        <v>6599370300</v>
      </c>
      <c r="T273" s="134" t="s">
        <v>49</v>
      </c>
      <c r="U273" s="134" t="s">
        <v>120</v>
      </c>
    </row>
    <row r="274" spans="1:21" ht="15" customHeight="1" x14ac:dyDescent="0.55000000000000004">
      <c r="A274" s="134" t="s">
        <v>684</v>
      </c>
      <c r="B274" s="135" t="s">
        <v>685</v>
      </c>
      <c r="C274" s="136" t="s">
        <v>64</v>
      </c>
      <c r="D274" s="134" t="s">
        <v>65</v>
      </c>
      <c r="E274" s="134" t="s">
        <v>46</v>
      </c>
      <c r="F274" s="134" t="s">
        <v>66</v>
      </c>
      <c r="G274" s="137">
        <v>42765</v>
      </c>
      <c r="H274" s="138">
        <v>96.94</v>
      </c>
      <c r="I274" s="138">
        <v>111.84</v>
      </c>
      <c r="J274" s="139">
        <v>1.1536999999999999</v>
      </c>
      <c r="K274" s="134">
        <v>44.38</v>
      </c>
      <c r="L274" s="139">
        <v>0</v>
      </c>
      <c r="M274" s="134">
        <v>0.7</v>
      </c>
      <c r="N274" s="134">
        <v>4.08</v>
      </c>
      <c r="O274" s="138">
        <v>2.4</v>
      </c>
      <c r="P274" s="139">
        <v>0.1794</v>
      </c>
      <c r="Q274" s="134">
        <v>0</v>
      </c>
      <c r="R274" s="138">
        <v>27.04</v>
      </c>
      <c r="S274" s="140">
        <v>23509855769</v>
      </c>
      <c r="T274" s="134" t="s">
        <v>54</v>
      </c>
      <c r="U274" s="134" t="s">
        <v>120</v>
      </c>
    </row>
    <row r="275" spans="1:21" ht="15" customHeight="1" x14ac:dyDescent="0.55000000000000004">
      <c r="A275" s="134" t="s">
        <v>686</v>
      </c>
      <c r="B275" s="135" t="s">
        <v>687</v>
      </c>
      <c r="C275" s="136" t="s">
        <v>127</v>
      </c>
      <c r="D275" s="134" t="s">
        <v>45</v>
      </c>
      <c r="E275" s="134" t="s">
        <v>46</v>
      </c>
      <c r="F275" s="134" t="s">
        <v>47</v>
      </c>
      <c r="G275" s="137">
        <v>42569</v>
      </c>
      <c r="H275" s="138">
        <v>0</v>
      </c>
      <c r="I275" s="138">
        <v>34.85</v>
      </c>
      <c r="J275" s="134" t="s">
        <v>67</v>
      </c>
      <c r="K275" s="134">
        <v>16.670000000000002</v>
      </c>
      <c r="L275" s="139">
        <v>3.56E-2</v>
      </c>
      <c r="M275" s="134">
        <v>0.3</v>
      </c>
      <c r="N275" s="134">
        <v>0.83</v>
      </c>
      <c r="O275" s="138">
        <v>-6.83</v>
      </c>
      <c r="P275" s="139">
        <v>4.0899999999999999E-2</v>
      </c>
      <c r="Q275" s="134">
        <v>0</v>
      </c>
      <c r="R275" s="138">
        <v>36.29</v>
      </c>
      <c r="S275" s="140">
        <v>32097752499</v>
      </c>
      <c r="T275" s="134" t="s">
        <v>54</v>
      </c>
      <c r="U275" s="134" t="s">
        <v>71</v>
      </c>
    </row>
    <row r="276" spans="1:21" ht="15" customHeight="1" x14ac:dyDescent="0.55000000000000004">
      <c r="A276" s="134" t="s">
        <v>688</v>
      </c>
      <c r="B276" s="135" t="s">
        <v>689</v>
      </c>
      <c r="C276" s="136" t="s">
        <v>151</v>
      </c>
      <c r="D276" s="134" t="s">
        <v>65</v>
      </c>
      <c r="E276" s="134" t="s">
        <v>46</v>
      </c>
      <c r="F276" s="134" t="s">
        <v>66</v>
      </c>
      <c r="G276" s="137">
        <v>42546</v>
      </c>
      <c r="H276" s="138">
        <v>39.14</v>
      </c>
      <c r="I276" s="138">
        <v>52.25</v>
      </c>
      <c r="J276" s="139">
        <v>1.335</v>
      </c>
      <c r="K276" s="134">
        <v>25</v>
      </c>
      <c r="L276" s="139">
        <v>1.38E-2</v>
      </c>
      <c r="M276" s="134">
        <v>0.6</v>
      </c>
      <c r="N276" s="134">
        <v>2.44</v>
      </c>
      <c r="O276" s="138">
        <v>6.49</v>
      </c>
      <c r="P276" s="139">
        <v>8.2500000000000004E-2</v>
      </c>
      <c r="Q276" s="134">
        <v>20</v>
      </c>
      <c r="R276" s="138">
        <v>22.07</v>
      </c>
      <c r="S276" s="140">
        <v>9360701039</v>
      </c>
      <c r="T276" s="134" t="s">
        <v>49</v>
      </c>
      <c r="U276" s="134" t="s">
        <v>392</v>
      </c>
    </row>
    <row r="277" spans="1:21" ht="15" customHeight="1" x14ac:dyDescent="0.55000000000000004">
      <c r="A277" s="134" t="s">
        <v>690</v>
      </c>
      <c r="B277" s="135" t="s">
        <v>691</v>
      </c>
      <c r="C277" s="136" t="s">
        <v>52</v>
      </c>
      <c r="D277" s="134" t="s">
        <v>45</v>
      </c>
      <c r="E277" s="134" t="s">
        <v>46</v>
      </c>
      <c r="F277" s="134" t="s">
        <v>47</v>
      </c>
      <c r="G277" s="137">
        <v>42769</v>
      </c>
      <c r="H277" s="138">
        <v>124.64</v>
      </c>
      <c r="I277" s="138">
        <v>140.41</v>
      </c>
      <c r="J277" s="139">
        <v>1.1265000000000001</v>
      </c>
      <c r="K277" s="134">
        <v>43.34</v>
      </c>
      <c r="L277" s="139">
        <v>7.0000000000000001E-3</v>
      </c>
      <c r="M277" s="134">
        <v>0.8</v>
      </c>
      <c r="N277" s="134">
        <v>0.55000000000000004</v>
      </c>
      <c r="O277" s="138">
        <v>-55.93</v>
      </c>
      <c r="P277" s="139">
        <v>0.17419999999999999</v>
      </c>
      <c r="Q277" s="134">
        <v>4</v>
      </c>
      <c r="R277" s="138">
        <v>36.54</v>
      </c>
      <c r="S277" s="140">
        <v>21542715539</v>
      </c>
      <c r="T277" s="134" t="s">
        <v>54</v>
      </c>
      <c r="U277" s="134" t="s">
        <v>692</v>
      </c>
    </row>
    <row r="278" spans="1:21" ht="15" customHeight="1" x14ac:dyDescent="0.55000000000000004">
      <c r="A278" s="134" t="s">
        <v>693</v>
      </c>
      <c r="B278" s="135" t="s">
        <v>694</v>
      </c>
      <c r="C278" s="136" t="s">
        <v>64</v>
      </c>
      <c r="D278" s="134" t="s">
        <v>45</v>
      </c>
      <c r="E278" s="134" t="s">
        <v>52</v>
      </c>
      <c r="F278" s="134" t="s">
        <v>106</v>
      </c>
      <c r="G278" s="137">
        <v>42799</v>
      </c>
      <c r="H278" s="138">
        <v>83.96</v>
      </c>
      <c r="I278" s="138">
        <v>75.27</v>
      </c>
      <c r="J278" s="139">
        <v>0.89649999999999996</v>
      </c>
      <c r="K278" s="134">
        <v>34.53</v>
      </c>
      <c r="L278" s="139">
        <v>3.8899999999999997E-2</v>
      </c>
      <c r="M278" s="134">
        <v>0.5</v>
      </c>
      <c r="N278" s="134">
        <v>0.16</v>
      </c>
      <c r="O278" s="138">
        <v>-37.89</v>
      </c>
      <c r="P278" s="139">
        <v>0.13009999999999999</v>
      </c>
      <c r="Q278" s="134">
        <v>8</v>
      </c>
      <c r="R278" s="138">
        <v>30.78</v>
      </c>
      <c r="S278" s="140">
        <v>9292364176</v>
      </c>
      <c r="T278" s="134" t="s">
        <v>49</v>
      </c>
      <c r="U278" s="134" t="s">
        <v>48</v>
      </c>
    </row>
    <row r="279" spans="1:21" ht="15" customHeight="1" x14ac:dyDescent="0.55000000000000004">
      <c r="A279" s="134" t="s">
        <v>52</v>
      </c>
      <c r="B279" s="135" t="s">
        <v>695</v>
      </c>
      <c r="C279" s="136" t="s">
        <v>127</v>
      </c>
      <c r="D279" s="134" t="s">
        <v>45</v>
      </c>
      <c r="E279" s="134" t="s">
        <v>46</v>
      </c>
      <c r="F279" s="134" t="s">
        <v>47</v>
      </c>
      <c r="G279" s="137">
        <v>42706</v>
      </c>
      <c r="H279" s="138">
        <v>8</v>
      </c>
      <c r="I279" s="138">
        <v>10.76</v>
      </c>
      <c r="J279" s="139">
        <v>1.345</v>
      </c>
      <c r="K279" s="134">
        <v>6.77</v>
      </c>
      <c r="L279" s="139">
        <v>5.5800000000000002E-2</v>
      </c>
      <c r="M279" s="134">
        <v>1</v>
      </c>
      <c r="N279" s="134">
        <v>1.1599999999999999</v>
      </c>
      <c r="O279" s="138">
        <v>-24.99</v>
      </c>
      <c r="P279" s="139">
        <v>-8.6999999999999994E-3</v>
      </c>
      <c r="Q279" s="134">
        <v>5</v>
      </c>
      <c r="R279" s="138">
        <v>17.3</v>
      </c>
      <c r="S279" s="140">
        <v>42846173381</v>
      </c>
      <c r="T279" s="134" t="s">
        <v>54</v>
      </c>
      <c r="U279" s="134" t="s">
        <v>103</v>
      </c>
    </row>
    <row r="280" spans="1:21" ht="15" customHeight="1" x14ac:dyDescent="0.55000000000000004">
      <c r="A280" s="134" t="s">
        <v>696</v>
      </c>
      <c r="B280" s="135" t="s">
        <v>697</v>
      </c>
      <c r="C280" s="136" t="s">
        <v>94</v>
      </c>
      <c r="D280" s="134" t="s">
        <v>65</v>
      </c>
      <c r="E280" s="134" t="s">
        <v>52</v>
      </c>
      <c r="F280" s="134" t="s">
        <v>152</v>
      </c>
      <c r="G280" s="137">
        <v>42558</v>
      </c>
      <c r="H280" s="138">
        <v>40.08</v>
      </c>
      <c r="I280" s="138">
        <v>42.3</v>
      </c>
      <c r="J280" s="139">
        <v>1.0553999999999999</v>
      </c>
      <c r="K280" s="134">
        <v>25.03</v>
      </c>
      <c r="L280" s="139">
        <v>2.7E-2</v>
      </c>
      <c r="M280" s="134">
        <v>0.9</v>
      </c>
      <c r="N280" s="134">
        <v>4.4000000000000004</v>
      </c>
      <c r="O280" s="138">
        <v>3.27</v>
      </c>
      <c r="P280" s="139">
        <v>8.2600000000000007E-2</v>
      </c>
      <c r="Q280" s="134">
        <v>19</v>
      </c>
      <c r="R280" s="138">
        <v>15.85</v>
      </c>
      <c r="S280" s="140">
        <v>12169298244</v>
      </c>
      <c r="T280" s="134" t="s">
        <v>54</v>
      </c>
      <c r="U280" s="134" t="s">
        <v>91</v>
      </c>
    </row>
    <row r="281" spans="1:21" ht="15" customHeight="1" x14ac:dyDescent="0.55000000000000004">
      <c r="A281" s="134" t="s">
        <v>698</v>
      </c>
      <c r="B281" s="135" t="s">
        <v>699</v>
      </c>
      <c r="C281" s="136" t="s">
        <v>127</v>
      </c>
      <c r="D281" s="134" t="s">
        <v>65</v>
      </c>
      <c r="E281" s="134" t="s">
        <v>46</v>
      </c>
      <c r="F281" s="134" t="s">
        <v>66</v>
      </c>
      <c r="G281" s="137">
        <v>42557</v>
      </c>
      <c r="H281" s="138">
        <v>58.06</v>
      </c>
      <c r="I281" s="138">
        <v>144.85</v>
      </c>
      <c r="J281" s="139">
        <v>2.4948000000000001</v>
      </c>
      <c r="K281" s="134">
        <v>95.93</v>
      </c>
      <c r="L281" s="139">
        <v>0</v>
      </c>
      <c r="M281" s="134">
        <v>0.7</v>
      </c>
      <c r="N281" s="134">
        <v>13.16</v>
      </c>
      <c r="O281" s="138">
        <v>6.54</v>
      </c>
      <c r="P281" s="139">
        <v>0.43709999999999999</v>
      </c>
      <c r="Q281" s="134">
        <v>0</v>
      </c>
      <c r="R281" s="138">
        <v>31.05</v>
      </c>
      <c r="S281" s="140">
        <v>418654902601</v>
      </c>
      <c r="T281" s="134" t="s">
        <v>54</v>
      </c>
      <c r="U281" s="134" t="s">
        <v>529</v>
      </c>
    </row>
    <row r="282" spans="1:21" ht="15" customHeight="1" x14ac:dyDescent="0.55000000000000004">
      <c r="A282" s="134" t="s">
        <v>700</v>
      </c>
      <c r="B282" s="135" t="s">
        <v>701</v>
      </c>
      <c r="C282" s="136" t="s">
        <v>94</v>
      </c>
      <c r="D282" s="134" t="s">
        <v>65</v>
      </c>
      <c r="E282" s="134" t="s">
        <v>75</v>
      </c>
      <c r="F282" s="134" t="s">
        <v>84</v>
      </c>
      <c r="G282" s="137">
        <v>42799</v>
      </c>
      <c r="H282" s="138">
        <v>88.19</v>
      </c>
      <c r="I282" s="138">
        <v>62.35</v>
      </c>
      <c r="J282" s="139">
        <v>0.70699999999999996</v>
      </c>
      <c r="K282" s="134">
        <v>27.23</v>
      </c>
      <c r="L282" s="139">
        <v>1.03E-2</v>
      </c>
      <c r="M282" s="134">
        <v>1.2</v>
      </c>
      <c r="N282" s="134">
        <v>1.71</v>
      </c>
      <c r="O282" s="138">
        <v>-8.3800000000000008</v>
      </c>
      <c r="P282" s="139">
        <v>9.3600000000000003E-2</v>
      </c>
      <c r="Q282" s="134">
        <v>5</v>
      </c>
      <c r="R282" s="138">
        <v>31.98</v>
      </c>
      <c r="S282" s="140">
        <v>9551197432</v>
      </c>
      <c r="T282" s="134" t="s">
        <v>49</v>
      </c>
      <c r="U282" s="134" t="s">
        <v>95</v>
      </c>
    </row>
    <row r="283" spans="1:21" ht="15" customHeight="1" x14ac:dyDescent="0.55000000000000004">
      <c r="A283" s="134" t="s">
        <v>702</v>
      </c>
      <c r="B283" s="135" t="s">
        <v>703</v>
      </c>
      <c r="C283" s="136" t="s">
        <v>52</v>
      </c>
      <c r="D283" s="134" t="s">
        <v>45</v>
      </c>
      <c r="E283" s="134" t="s">
        <v>46</v>
      </c>
      <c r="F283" s="134" t="s">
        <v>47</v>
      </c>
      <c r="G283" s="137">
        <v>42766</v>
      </c>
      <c r="H283" s="138">
        <v>0</v>
      </c>
      <c r="I283" s="138">
        <v>11.43</v>
      </c>
      <c r="J283" s="134" t="s">
        <v>67</v>
      </c>
      <c r="K283" s="134" t="s">
        <v>67</v>
      </c>
      <c r="L283" s="139">
        <v>4.4000000000000003E-3</v>
      </c>
      <c r="M283" s="134">
        <v>2.5</v>
      </c>
      <c r="N283" s="134">
        <v>2.4500000000000002</v>
      </c>
      <c r="O283" s="138">
        <v>-14.77</v>
      </c>
      <c r="P283" s="139">
        <v>-6.1600000000000002E-2</v>
      </c>
      <c r="Q283" s="134">
        <v>1</v>
      </c>
      <c r="R283" s="138">
        <v>5.5</v>
      </c>
      <c r="S283" s="140">
        <v>16565222208</v>
      </c>
      <c r="T283" s="134" t="s">
        <v>54</v>
      </c>
      <c r="U283" s="134" t="s">
        <v>139</v>
      </c>
    </row>
    <row r="284" spans="1:21" ht="15" customHeight="1" x14ac:dyDescent="0.55000000000000004">
      <c r="A284" s="134" t="s">
        <v>704</v>
      </c>
      <c r="B284" s="135" t="s">
        <v>705</v>
      </c>
      <c r="C284" s="136" t="s">
        <v>44</v>
      </c>
      <c r="D284" s="134" t="s">
        <v>45</v>
      </c>
      <c r="E284" s="134" t="s">
        <v>52</v>
      </c>
      <c r="F284" s="134" t="s">
        <v>106</v>
      </c>
      <c r="G284" s="137">
        <v>42570</v>
      </c>
      <c r="H284" s="138">
        <v>193.58</v>
      </c>
      <c r="I284" s="138">
        <v>187.49</v>
      </c>
      <c r="J284" s="139">
        <v>0.96850000000000003</v>
      </c>
      <c r="K284" s="134">
        <v>24.9</v>
      </c>
      <c r="L284" s="139">
        <v>5.3E-3</v>
      </c>
      <c r="M284" s="134">
        <v>1.2</v>
      </c>
      <c r="N284" s="134">
        <v>1.5</v>
      </c>
      <c r="O284" s="138">
        <v>-72.73</v>
      </c>
      <c r="P284" s="139">
        <v>8.2000000000000003E-2</v>
      </c>
      <c r="Q284" s="134">
        <v>7</v>
      </c>
      <c r="R284" s="138">
        <v>115.27</v>
      </c>
      <c r="S284" s="140">
        <v>49970543664</v>
      </c>
      <c r="T284" s="134" t="s">
        <v>54</v>
      </c>
      <c r="U284" s="134" t="s">
        <v>392</v>
      </c>
    </row>
    <row r="285" spans="1:21" ht="15" customHeight="1" x14ac:dyDescent="0.55000000000000004">
      <c r="A285" s="134" t="s">
        <v>706</v>
      </c>
      <c r="B285" s="135" t="s">
        <v>707</v>
      </c>
      <c r="C285" s="136" t="s">
        <v>127</v>
      </c>
      <c r="D285" s="134" t="s">
        <v>45</v>
      </c>
      <c r="E285" s="134" t="s">
        <v>46</v>
      </c>
      <c r="F285" s="134" t="s">
        <v>47</v>
      </c>
      <c r="G285" s="137">
        <v>42557</v>
      </c>
      <c r="H285" s="138">
        <v>0</v>
      </c>
      <c r="I285" s="138">
        <v>28.59</v>
      </c>
      <c r="J285" s="134" t="s">
        <v>67</v>
      </c>
      <c r="K285" s="134">
        <v>18.45</v>
      </c>
      <c r="L285" s="139">
        <v>5.04E-2</v>
      </c>
      <c r="M285" s="134">
        <v>0.2</v>
      </c>
      <c r="N285" s="134">
        <v>0.51</v>
      </c>
      <c r="O285" s="138">
        <v>-86.86</v>
      </c>
      <c r="P285" s="139">
        <v>4.9700000000000001E-2</v>
      </c>
      <c r="Q285" s="134">
        <v>0</v>
      </c>
      <c r="R285" s="138">
        <v>39.64</v>
      </c>
      <c r="S285" s="140">
        <v>12581280101</v>
      </c>
      <c r="T285" s="134" t="s">
        <v>54</v>
      </c>
      <c r="U285" s="134" t="s">
        <v>71</v>
      </c>
    </row>
    <row r="286" spans="1:21" ht="15" customHeight="1" x14ac:dyDescent="0.55000000000000004">
      <c r="A286" s="134" t="s">
        <v>708</v>
      </c>
      <c r="B286" s="135" t="s">
        <v>709</v>
      </c>
      <c r="C286" s="136" t="s">
        <v>64</v>
      </c>
      <c r="D286" s="134" t="s">
        <v>45</v>
      </c>
      <c r="E286" s="134" t="s">
        <v>75</v>
      </c>
      <c r="F286" s="134" t="s">
        <v>76</v>
      </c>
      <c r="G286" s="137">
        <v>42575</v>
      </c>
      <c r="H286" s="138">
        <v>175.08</v>
      </c>
      <c r="I286" s="138">
        <v>127.87</v>
      </c>
      <c r="J286" s="139">
        <v>0.73040000000000005</v>
      </c>
      <c r="K286" s="134">
        <v>26.36</v>
      </c>
      <c r="L286" s="139">
        <v>0</v>
      </c>
      <c r="M286" s="134">
        <v>1.3</v>
      </c>
      <c r="N286" s="134">
        <v>1.49</v>
      </c>
      <c r="O286" s="138">
        <v>1.96</v>
      </c>
      <c r="P286" s="139">
        <v>8.9300000000000004E-2</v>
      </c>
      <c r="Q286" s="134">
        <v>0</v>
      </c>
      <c r="R286" s="138">
        <v>48.67</v>
      </c>
      <c r="S286" s="140">
        <v>8252207884</v>
      </c>
      <c r="T286" s="134" t="s">
        <v>49</v>
      </c>
      <c r="U286" s="134" t="s">
        <v>161</v>
      </c>
    </row>
    <row r="287" spans="1:21" ht="15" customHeight="1" x14ac:dyDescent="0.55000000000000004">
      <c r="A287" s="134" t="s">
        <v>710</v>
      </c>
      <c r="B287" s="135" t="s">
        <v>711</v>
      </c>
      <c r="C287" s="136" t="s">
        <v>57</v>
      </c>
      <c r="D287" s="134" t="s">
        <v>45</v>
      </c>
      <c r="E287" s="134" t="s">
        <v>52</v>
      </c>
      <c r="F287" s="134" t="s">
        <v>106</v>
      </c>
      <c r="G287" s="137">
        <v>42558</v>
      </c>
      <c r="H287" s="138">
        <v>101.31</v>
      </c>
      <c r="I287" s="138">
        <v>82.85</v>
      </c>
      <c r="J287" s="139">
        <v>0.81779999999999997</v>
      </c>
      <c r="K287" s="134">
        <v>31.5</v>
      </c>
      <c r="L287" s="139">
        <v>1.26E-2</v>
      </c>
      <c r="M287" s="134">
        <v>0.8</v>
      </c>
      <c r="N287" s="134">
        <v>1.0900000000000001</v>
      </c>
      <c r="O287" s="138">
        <v>-41</v>
      </c>
      <c r="P287" s="139">
        <v>0.115</v>
      </c>
      <c r="Q287" s="134">
        <v>5</v>
      </c>
      <c r="R287" s="138">
        <v>49.38</v>
      </c>
      <c r="S287" s="140">
        <v>27510232217</v>
      </c>
      <c r="T287" s="134" t="s">
        <v>54</v>
      </c>
      <c r="U287" s="134" t="s">
        <v>53</v>
      </c>
    </row>
    <row r="288" spans="1:21" ht="15" customHeight="1" x14ac:dyDescent="0.55000000000000004">
      <c r="A288" s="134" t="s">
        <v>712</v>
      </c>
      <c r="B288" s="135" t="s">
        <v>713</v>
      </c>
      <c r="C288" s="136" t="s">
        <v>57</v>
      </c>
      <c r="D288" s="134" t="s">
        <v>45</v>
      </c>
      <c r="E288" s="134" t="s">
        <v>52</v>
      </c>
      <c r="F288" s="134" t="s">
        <v>106</v>
      </c>
      <c r="G288" s="137">
        <v>42584</v>
      </c>
      <c r="H288" s="138">
        <v>108.97</v>
      </c>
      <c r="I288" s="138">
        <v>119.13</v>
      </c>
      <c r="J288" s="139">
        <v>1.0931999999999999</v>
      </c>
      <c r="K288" s="134">
        <v>35.99</v>
      </c>
      <c r="L288" s="139">
        <v>0</v>
      </c>
      <c r="M288" s="134">
        <v>0.8</v>
      </c>
      <c r="N288" s="134">
        <v>0.96</v>
      </c>
      <c r="O288" s="138">
        <v>-23.72</v>
      </c>
      <c r="P288" s="139">
        <v>0.13750000000000001</v>
      </c>
      <c r="Q288" s="134">
        <v>0</v>
      </c>
      <c r="R288" s="138">
        <v>34.24</v>
      </c>
      <c r="S288" s="140">
        <v>25059926042</v>
      </c>
      <c r="T288" s="134" t="s">
        <v>54</v>
      </c>
      <c r="U288" s="134" t="s">
        <v>98</v>
      </c>
    </row>
    <row r="289" spans="1:21" ht="15" customHeight="1" x14ac:dyDescent="0.55000000000000004">
      <c r="A289" s="134" t="s">
        <v>714</v>
      </c>
      <c r="B289" s="135" t="s">
        <v>715</v>
      </c>
      <c r="C289" s="136" t="s">
        <v>87</v>
      </c>
      <c r="D289" s="134" t="s">
        <v>65</v>
      </c>
      <c r="E289" s="134" t="s">
        <v>75</v>
      </c>
      <c r="F289" s="134" t="s">
        <v>84</v>
      </c>
      <c r="G289" s="137">
        <v>42553</v>
      </c>
      <c r="H289" s="138">
        <v>67.040000000000006</v>
      </c>
      <c r="I289" s="138">
        <v>23.78</v>
      </c>
      <c r="J289" s="139">
        <v>0.35470000000000002</v>
      </c>
      <c r="K289" s="134">
        <v>13.67</v>
      </c>
      <c r="L289" s="139">
        <v>2.1899999999999999E-2</v>
      </c>
      <c r="M289" s="134">
        <v>1.3</v>
      </c>
      <c r="N289" s="134" t="s">
        <v>67</v>
      </c>
      <c r="O289" s="134" t="s">
        <v>67</v>
      </c>
      <c r="P289" s="139">
        <v>2.58E-2</v>
      </c>
      <c r="Q289" s="134">
        <v>6</v>
      </c>
      <c r="R289" s="138">
        <v>25.45</v>
      </c>
      <c r="S289" s="140">
        <v>18029670307</v>
      </c>
      <c r="T289" s="134" t="s">
        <v>54</v>
      </c>
      <c r="U289" s="134" t="s">
        <v>68</v>
      </c>
    </row>
    <row r="290" spans="1:21" ht="15" customHeight="1" x14ac:dyDescent="0.55000000000000004">
      <c r="A290" s="134" t="s">
        <v>716</v>
      </c>
      <c r="B290" s="135" t="s">
        <v>717</v>
      </c>
      <c r="C290" s="136" t="s">
        <v>151</v>
      </c>
      <c r="D290" s="134" t="s">
        <v>65</v>
      </c>
      <c r="E290" s="134" t="s">
        <v>75</v>
      </c>
      <c r="F290" s="134" t="s">
        <v>84</v>
      </c>
      <c r="G290" s="137">
        <v>42800</v>
      </c>
      <c r="H290" s="138">
        <v>172.17</v>
      </c>
      <c r="I290" s="138">
        <v>70.86</v>
      </c>
      <c r="J290" s="139">
        <v>0.41160000000000002</v>
      </c>
      <c r="K290" s="134">
        <v>15.85</v>
      </c>
      <c r="L290" s="139">
        <v>1.55E-2</v>
      </c>
      <c r="M290" s="134">
        <v>0.6</v>
      </c>
      <c r="N290" s="134">
        <v>4.3</v>
      </c>
      <c r="O290" s="138">
        <v>11.28</v>
      </c>
      <c r="P290" s="139">
        <v>3.6799999999999999E-2</v>
      </c>
      <c r="Q290" s="134">
        <v>7</v>
      </c>
      <c r="R290" s="138">
        <v>48.72</v>
      </c>
      <c r="S290" s="140">
        <v>9118802281</v>
      </c>
      <c r="T290" s="134" t="s">
        <v>49</v>
      </c>
      <c r="U290" s="134" t="s">
        <v>114</v>
      </c>
    </row>
    <row r="291" spans="1:21" ht="15" customHeight="1" x14ac:dyDescent="0.55000000000000004">
      <c r="A291" s="134" t="s">
        <v>718</v>
      </c>
      <c r="B291" s="135" t="s">
        <v>719</v>
      </c>
      <c r="C291" s="136" t="s">
        <v>127</v>
      </c>
      <c r="D291" s="134" t="s">
        <v>65</v>
      </c>
      <c r="E291" s="134" t="s">
        <v>46</v>
      </c>
      <c r="F291" s="134" t="s">
        <v>66</v>
      </c>
      <c r="G291" s="137">
        <v>42693</v>
      </c>
      <c r="H291" s="138">
        <v>11.51</v>
      </c>
      <c r="I291" s="138">
        <v>37.299999999999997</v>
      </c>
      <c r="J291" s="139">
        <v>3.2406999999999999</v>
      </c>
      <c r="K291" s="134">
        <v>26.27</v>
      </c>
      <c r="L291" s="139">
        <v>1.26E-2</v>
      </c>
      <c r="M291" s="134">
        <v>0.5</v>
      </c>
      <c r="N291" s="134">
        <v>4.6900000000000004</v>
      </c>
      <c r="O291" s="138">
        <v>3.78</v>
      </c>
      <c r="P291" s="139">
        <v>8.8800000000000004E-2</v>
      </c>
      <c r="Q291" s="134">
        <v>6</v>
      </c>
      <c r="R291" s="138">
        <v>18.63</v>
      </c>
      <c r="S291" s="140">
        <v>5141457184</v>
      </c>
      <c r="T291" s="134" t="s">
        <v>49</v>
      </c>
      <c r="U291" s="134" t="s">
        <v>136</v>
      </c>
    </row>
    <row r="292" spans="1:21" ht="15" customHeight="1" x14ac:dyDescent="0.55000000000000004">
      <c r="A292" s="134" t="s">
        <v>720</v>
      </c>
      <c r="B292" s="135" t="s">
        <v>721</v>
      </c>
      <c r="C292" s="136" t="s">
        <v>57</v>
      </c>
      <c r="D292" s="134" t="s">
        <v>45</v>
      </c>
      <c r="E292" s="134" t="s">
        <v>46</v>
      </c>
      <c r="F292" s="134" t="s">
        <v>47</v>
      </c>
      <c r="G292" s="137">
        <v>42714</v>
      </c>
      <c r="H292" s="138">
        <v>20.63</v>
      </c>
      <c r="I292" s="138">
        <v>45.73</v>
      </c>
      <c r="J292" s="139">
        <v>2.2166999999999999</v>
      </c>
      <c r="K292" s="134">
        <v>16.100000000000001</v>
      </c>
      <c r="L292" s="139">
        <v>1.84E-2</v>
      </c>
      <c r="M292" s="134">
        <v>1.5</v>
      </c>
      <c r="N292" s="134">
        <v>1.48</v>
      </c>
      <c r="O292" s="138">
        <v>-3.33</v>
      </c>
      <c r="P292" s="139">
        <v>3.7999999999999999E-2</v>
      </c>
      <c r="Q292" s="134">
        <v>0</v>
      </c>
      <c r="R292" s="138">
        <v>33.229999999999997</v>
      </c>
      <c r="S292" s="140">
        <v>6385393384</v>
      </c>
      <c r="T292" s="134" t="s">
        <v>49</v>
      </c>
      <c r="U292" s="134" t="s">
        <v>95</v>
      </c>
    </row>
    <row r="293" spans="1:21" ht="15" customHeight="1" x14ac:dyDescent="0.55000000000000004">
      <c r="A293" s="134" t="s">
        <v>722</v>
      </c>
      <c r="B293" s="135" t="s">
        <v>723</v>
      </c>
      <c r="C293" s="136" t="s">
        <v>127</v>
      </c>
      <c r="D293" s="134" t="s">
        <v>65</v>
      </c>
      <c r="E293" s="134" t="s">
        <v>46</v>
      </c>
      <c r="F293" s="134" t="s">
        <v>66</v>
      </c>
      <c r="G293" s="137">
        <v>42511</v>
      </c>
      <c r="H293" s="138">
        <v>27.5</v>
      </c>
      <c r="I293" s="138">
        <v>48.34</v>
      </c>
      <c r="J293" s="139">
        <v>1.7578</v>
      </c>
      <c r="K293" s="134">
        <v>17.71</v>
      </c>
      <c r="L293" s="139">
        <v>1.5100000000000001E-2</v>
      </c>
      <c r="M293" s="134">
        <v>1.5</v>
      </c>
      <c r="N293" s="134">
        <v>1.9</v>
      </c>
      <c r="O293" s="138">
        <v>-6.34</v>
      </c>
      <c r="P293" s="139">
        <v>4.5999999999999999E-2</v>
      </c>
      <c r="Q293" s="134">
        <v>10</v>
      </c>
      <c r="R293" s="138">
        <v>26.79</v>
      </c>
      <c r="S293" s="140">
        <v>6301377832</v>
      </c>
      <c r="T293" s="134" t="s">
        <v>49</v>
      </c>
      <c r="U293" s="134" t="s">
        <v>95</v>
      </c>
    </row>
    <row r="294" spans="1:21" ht="15" customHeight="1" x14ac:dyDescent="0.55000000000000004">
      <c r="A294" s="134" t="s">
        <v>724</v>
      </c>
      <c r="B294" s="135" t="s">
        <v>725</v>
      </c>
      <c r="C294" s="136" t="s">
        <v>94</v>
      </c>
      <c r="D294" s="134" t="s">
        <v>57</v>
      </c>
      <c r="E294" s="134" t="s">
        <v>46</v>
      </c>
      <c r="F294" s="134" t="s">
        <v>128</v>
      </c>
      <c r="G294" s="137">
        <v>42557</v>
      </c>
      <c r="H294" s="138">
        <v>42.49</v>
      </c>
      <c r="I294" s="138">
        <v>73.709999999999994</v>
      </c>
      <c r="J294" s="139">
        <v>1.7347999999999999</v>
      </c>
      <c r="K294" s="134">
        <v>26.61</v>
      </c>
      <c r="L294" s="139">
        <v>8.9999999999999993E-3</v>
      </c>
      <c r="M294" s="134">
        <v>1.6</v>
      </c>
      <c r="N294" s="134">
        <v>2.04</v>
      </c>
      <c r="O294" s="138">
        <v>-10.98</v>
      </c>
      <c r="P294" s="139">
        <v>9.06E-2</v>
      </c>
      <c r="Q294" s="134">
        <v>6</v>
      </c>
      <c r="R294" s="138">
        <v>29</v>
      </c>
      <c r="S294" s="140">
        <v>9985464534</v>
      </c>
      <c r="T294" s="134" t="s">
        <v>49</v>
      </c>
      <c r="U294" s="134" t="s">
        <v>218</v>
      </c>
    </row>
    <row r="295" spans="1:21" ht="15" customHeight="1" x14ac:dyDescent="0.55000000000000004">
      <c r="A295" s="134" t="s">
        <v>112</v>
      </c>
      <c r="B295" s="135" t="s">
        <v>113</v>
      </c>
      <c r="C295" s="136" t="s">
        <v>64</v>
      </c>
      <c r="D295" s="134" t="s">
        <v>45</v>
      </c>
      <c r="E295" s="134" t="s">
        <v>46</v>
      </c>
      <c r="F295" s="134" t="s">
        <v>47</v>
      </c>
      <c r="G295" s="137">
        <v>42819</v>
      </c>
      <c r="H295" s="138">
        <v>3.45</v>
      </c>
      <c r="I295" s="138">
        <v>12.48</v>
      </c>
      <c r="J295" s="139">
        <v>3.6173999999999999</v>
      </c>
      <c r="K295" s="134">
        <v>4.2</v>
      </c>
      <c r="L295" s="139">
        <v>0</v>
      </c>
      <c r="M295" s="134">
        <v>1.3</v>
      </c>
      <c r="N295" s="134">
        <v>3.25</v>
      </c>
      <c r="O295" s="138">
        <v>3.45</v>
      </c>
      <c r="P295" s="139">
        <v>-2.1499999999999998E-2</v>
      </c>
      <c r="Q295" s="134">
        <v>0</v>
      </c>
      <c r="R295" s="138">
        <v>18.91</v>
      </c>
      <c r="S295" s="140">
        <v>585698896</v>
      </c>
      <c r="T295" s="134" t="s">
        <v>72</v>
      </c>
      <c r="U295" s="134" t="s">
        <v>114</v>
      </c>
    </row>
    <row r="296" spans="1:21" ht="15" customHeight="1" x14ac:dyDescent="0.55000000000000004">
      <c r="A296" s="134" t="s">
        <v>726</v>
      </c>
      <c r="B296" s="135" t="s">
        <v>727</v>
      </c>
      <c r="C296" s="136" t="s">
        <v>83</v>
      </c>
      <c r="D296" s="134" t="s">
        <v>57</v>
      </c>
      <c r="E296" s="134" t="s">
        <v>75</v>
      </c>
      <c r="F296" s="134" t="s">
        <v>132</v>
      </c>
      <c r="G296" s="137">
        <v>42707</v>
      </c>
      <c r="H296" s="138">
        <v>59.34</v>
      </c>
      <c r="I296" s="138">
        <v>26.85</v>
      </c>
      <c r="J296" s="139">
        <v>0.45250000000000001</v>
      </c>
      <c r="K296" s="134">
        <v>12.04</v>
      </c>
      <c r="L296" s="139">
        <v>1.23E-2</v>
      </c>
      <c r="M296" s="134">
        <v>1.4</v>
      </c>
      <c r="N296" s="134">
        <v>2.0099999999999998</v>
      </c>
      <c r="O296" s="138">
        <v>-10.68</v>
      </c>
      <c r="P296" s="139">
        <v>1.77E-2</v>
      </c>
      <c r="Q296" s="134">
        <v>4</v>
      </c>
      <c r="R296" s="138">
        <v>17.36</v>
      </c>
      <c r="S296" s="140">
        <v>48818713305</v>
      </c>
      <c r="T296" s="134" t="s">
        <v>54</v>
      </c>
      <c r="U296" s="134" t="s">
        <v>236</v>
      </c>
    </row>
    <row r="297" spans="1:21" ht="15" customHeight="1" x14ac:dyDescent="0.55000000000000004">
      <c r="A297" s="134" t="s">
        <v>728</v>
      </c>
      <c r="B297" s="135" t="s">
        <v>729</v>
      </c>
      <c r="C297" s="136" t="s">
        <v>44</v>
      </c>
      <c r="D297" s="134" t="s">
        <v>45</v>
      </c>
      <c r="E297" s="134" t="s">
        <v>46</v>
      </c>
      <c r="F297" s="134" t="s">
        <v>47</v>
      </c>
      <c r="G297" s="137">
        <v>42800</v>
      </c>
      <c r="H297" s="138">
        <v>56.37</v>
      </c>
      <c r="I297" s="138">
        <v>122.97</v>
      </c>
      <c r="J297" s="139">
        <v>2.1815000000000002</v>
      </c>
      <c r="K297" s="134">
        <v>40.450000000000003</v>
      </c>
      <c r="L297" s="139">
        <v>3.1199999999999999E-2</v>
      </c>
      <c r="M297" s="134">
        <v>0.3</v>
      </c>
      <c r="N297" s="134">
        <v>0.59</v>
      </c>
      <c r="O297" s="138">
        <v>-46.12</v>
      </c>
      <c r="P297" s="139">
        <v>0.1598</v>
      </c>
      <c r="Q297" s="134">
        <v>3</v>
      </c>
      <c r="R297" s="138">
        <v>43.23</v>
      </c>
      <c r="S297" s="140">
        <v>8594742295</v>
      </c>
      <c r="T297" s="134" t="s">
        <v>49</v>
      </c>
      <c r="U297" s="134" t="s">
        <v>48</v>
      </c>
    </row>
    <row r="298" spans="1:21" ht="15" customHeight="1" x14ac:dyDescent="0.55000000000000004">
      <c r="A298" s="134" t="s">
        <v>730</v>
      </c>
      <c r="B298" s="135" t="s">
        <v>731</v>
      </c>
      <c r="C298" s="136" t="s">
        <v>94</v>
      </c>
      <c r="D298" s="134" t="s">
        <v>45</v>
      </c>
      <c r="E298" s="134" t="s">
        <v>75</v>
      </c>
      <c r="F298" s="134" t="s">
        <v>76</v>
      </c>
      <c r="G298" s="137">
        <v>42779</v>
      </c>
      <c r="H298" s="138">
        <v>113.89</v>
      </c>
      <c r="I298" s="138">
        <v>34.979999999999997</v>
      </c>
      <c r="J298" s="139">
        <v>0.30709999999999998</v>
      </c>
      <c r="K298" s="134">
        <v>8.92</v>
      </c>
      <c r="L298" s="139">
        <v>0</v>
      </c>
      <c r="M298" s="134">
        <v>2.2999999999999998</v>
      </c>
      <c r="N298" s="134">
        <v>2.46</v>
      </c>
      <c r="O298" s="138">
        <v>12.76</v>
      </c>
      <c r="P298" s="139">
        <v>2.0999999999999999E-3</v>
      </c>
      <c r="Q298" s="134">
        <v>0</v>
      </c>
      <c r="R298" s="138">
        <v>70.77</v>
      </c>
      <c r="S298" s="140">
        <v>3605910559</v>
      </c>
      <c r="T298" s="134" t="s">
        <v>49</v>
      </c>
      <c r="U298" s="134" t="s">
        <v>732</v>
      </c>
    </row>
    <row r="299" spans="1:21" ht="15" customHeight="1" x14ac:dyDescent="0.55000000000000004">
      <c r="A299" s="134" t="s">
        <v>733</v>
      </c>
      <c r="B299" s="135" t="s">
        <v>734</v>
      </c>
      <c r="C299" s="136" t="s">
        <v>57</v>
      </c>
      <c r="D299" s="134" t="s">
        <v>45</v>
      </c>
      <c r="E299" s="134" t="s">
        <v>46</v>
      </c>
      <c r="F299" s="134" t="s">
        <v>47</v>
      </c>
      <c r="G299" s="137">
        <v>42611</v>
      </c>
      <c r="H299" s="138">
        <v>11.08</v>
      </c>
      <c r="I299" s="138">
        <v>31.28</v>
      </c>
      <c r="J299" s="139">
        <v>2.8231000000000002</v>
      </c>
      <c r="K299" s="134">
        <v>20.18</v>
      </c>
      <c r="L299" s="139">
        <v>0</v>
      </c>
      <c r="M299" s="134" t="e">
        <v>#N/A</v>
      </c>
      <c r="N299" s="134">
        <v>2.0699999999999998</v>
      </c>
      <c r="O299" s="138">
        <v>0.76</v>
      </c>
      <c r="P299" s="139">
        <v>5.8400000000000001E-2</v>
      </c>
      <c r="Q299" s="134">
        <v>0</v>
      </c>
      <c r="R299" s="138">
        <v>9.16</v>
      </c>
      <c r="S299" s="140">
        <v>14650989100</v>
      </c>
      <c r="T299" s="134" t="s">
        <v>54</v>
      </c>
      <c r="U299" s="134" t="s">
        <v>265</v>
      </c>
    </row>
    <row r="300" spans="1:21" ht="15" customHeight="1" x14ac:dyDescent="0.55000000000000004">
      <c r="A300" s="134" t="s">
        <v>735</v>
      </c>
      <c r="B300" s="135" t="s">
        <v>736</v>
      </c>
      <c r="C300" s="136" t="s">
        <v>57</v>
      </c>
      <c r="D300" s="134" t="s">
        <v>45</v>
      </c>
      <c r="E300" s="134" t="s">
        <v>46</v>
      </c>
      <c r="F300" s="134" t="s">
        <v>47</v>
      </c>
      <c r="G300" s="137">
        <v>42793</v>
      </c>
      <c r="H300" s="138">
        <v>0</v>
      </c>
      <c r="I300" s="138">
        <v>1.33</v>
      </c>
      <c r="J300" s="134" t="s">
        <v>67</v>
      </c>
      <c r="K300" s="134" t="s">
        <v>67</v>
      </c>
      <c r="L300" s="139">
        <v>0.31580000000000003</v>
      </c>
      <c r="M300" s="134">
        <v>0.7</v>
      </c>
      <c r="N300" s="134">
        <v>0.68</v>
      </c>
      <c r="O300" s="138">
        <v>-19.45</v>
      </c>
      <c r="P300" s="139">
        <v>-7.5800000000000006E-2</v>
      </c>
      <c r="Q300" s="134">
        <v>2</v>
      </c>
      <c r="R300" s="138">
        <v>0</v>
      </c>
      <c r="S300" s="140">
        <v>1639707565</v>
      </c>
      <c r="T300" s="134" t="s">
        <v>72</v>
      </c>
      <c r="U300" s="134" t="s">
        <v>123</v>
      </c>
    </row>
    <row r="301" spans="1:21" ht="15" customHeight="1" x14ac:dyDescent="0.55000000000000004">
      <c r="A301" s="134" t="s">
        <v>737</v>
      </c>
      <c r="B301" s="135" t="s">
        <v>738</v>
      </c>
      <c r="C301" s="136" t="s">
        <v>94</v>
      </c>
      <c r="D301" s="134" t="s">
        <v>65</v>
      </c>
      <c r="E301" s="134" t="s">
        <v>52</v>
      </c>
      <c r="F301" s="134" t="s">
        <v>152</v>
      </c>
      <c r="G301" s="137">
        <v>42800</v>
      </c>
      <c r="H301" s="138">
        <v>77.209999999999994</v>
      </c>
      <c r="I301" s="138">
        <v>61.2</v>
      </c>
      <c r="J301" s="139">
        <v>0.79259999999999997</v>
      </c>
      <c r="K301" s="134">
        <v>30.45</v>
      </c>
      <c r="L301" s="139">
        <v>2.3E-3</v>
      </c>
      <c r="M301" s="134" t="e">
        <v>#N/A</v>
      </c>
      <c r="N301" s="134">
        <v>1.7</v>
      </c>
      <c r="O301" s="138">
        <v>-8.68</v>
      </c>
      <c r="P301" s="139">
        <v>0.10970000000000001</v>
      </c>
      <c r="Q301" s="134">
        <v>2</v>
      </c>
      <c r="R301" s="138">
        <v>21.48</v>
      </c>
      <c r="S301" s="140">
        <v>21248469088</v>
      </c>
      <c r="T301" s="134" t="s">
        <v>54</v>
      </c>
      <c r="U301" s="134" t="s">
        <v>136</v>
      </c>
    </row>
    <row r="302" spans="1:21" ht="15" customHeight="1" x14ac:dyDescent="0.55000000000000004">
      <c r="A302" s="134" t="s">
        <v>739</v>
      </c>
      <c r="B302" s="135" t="s">
        <v>740</v>
      </c>
      <c r="C302" s="136" t="s">
        <v>44</v>
      </c>
      <c r="D302" s="134" t="s">
        <v>45</v>
      </c>
      <c r="E302" s="134" t="s">
        <v>46</v>
      </c>
      <c r="F302" s="134" t="s">
        <v>47</v>
      </c>
      <c r="G302" s="137">
        <v>42534</v>
      </c>
      <c r="H302" s="138">
        <v>48.34</v>
      </c>
      <c r="I302" s="138">
        <v>65.97</v>
      </c>
      <c r="J302" s="139">
        <v>1.3647</v>
      </c>
      <c r="K302" s="134">
        <v>21.28</v>
      </c>
      <c r="L302" s="139">
        <v>3.1199999999999999E-2</v>
      </c>
      <c r="M302" s="134">
        <v>-0.1</v>
      </c>
      <c r="N302" s="134">
        <v>0.62</v>
      </c>
      <c r="O302" s="138">
        <v>-72.819999999999993</v>
      </c>
      <c r="P302" s="139">
        <v>6.3899999999999998E-2</v>
      </c>
      <c r="Q302" s="134">
        <v>4</v>
      </c>
      <c r="R302" s="138">
        <v>47.57</v>
      </c>
      <c r="S302" s="140">
        <v>7958849401</v>
      </c>
      <c r="T302" s="134" t="s">
        <v>49</v>
      </c>
      <c r="U302" s="134" t="s">
        <v>265</v>
      </c>
    </row>
    <row r="303" spans="1:21" ht="15" customHeight="1" x14ac:dyDescent="0.55000000000000004">
      <c r="A303" s="134" t="s">
        <v>73</v>
      </c>
      <c r="B303" s="135" t="s">
        <v>74</v>
      </c>
      <c r="C303" s="136" t="s">
        <v>64</v>
      </c>
      <c r="D303" s="134" t="s">
        <v>45</v>
      </c>
      <c r="E303" s="134" t="s">
        <v>75</v>
      </c>
      <c r="F303" s="134" t="s">
        <v>76</v>
      </c>
      <c r="G303" s="137">
        <v>42820</v>
      </c>
      <c r="H303" s="138">
        <v>326.22000000000003</v>
      </c>
      <c r="I303" s="138">
        <v>192.01</v>
      </c>
      <c r="J303" s="139">
        <v>0.58860000000000001</v>
      </c>
      <c r="K303" s="134">
        <v>21.36</v>
      </c>
      <c r="L303" s="139">
        <v>1.55E-2</v>
      </c>
      <c r="M303" s="134">
        <v>0.7</v>
      </c>
      <c r="N303" s="134">
        <v>1.2</v>
      </c>
      <c r="O303" s="138">
        <v>-20.78</v>
      </c>
      <c r="P303" s="139">
        <v>6.4299999999999996E-2</v>
      </c>
      <c r="Q303" s="134">
        <v>4</v>
      </c>
      <c r="R303" s="138">
        <v>88.24</v>
      </c>
      <c r="S303" s="140">
        <v>57959266561</v>
      </c>
      <c r="T303" s="134" t="s">
        <v>54</v>
      </c>
      <c r="U303" s="134" t="s">
        <v>77</v>
      </c>
    </row>
    <row r="304" spans="1:21" ht="15" customHeight="1" x14ac:dyDescent="0.55000000000000004">
      <c r="A304" s="134" t="s">
        <v>741</v>
      </c>
      <c r="B304" s="135" t="s">
        <v>742</v>
      </c>
      <c r="C304" s="136" t="s">
        <v>57</v>
      </c>
      <c r="D304" s="134" t="s">
        <v>45</v>
      </c>
      <c r="E304" s="134" t="s">
        <v>46</v>
      </c>
      <c r="F304" s="134" t="s">
        <v>47</v>
      </c>
      <c r="G304" s="137">
        <v>42572</v>
      </c>
      <c r="H304" s="138">
        <v>0.26</v>
      </c>
      <c r="I304" s="138">
        <v>27.41</v>
      </c>
      <c r="J304" s="139">
        <v>105.42310000000001</v>
      </c>
      <c r="K304" s="134">
        <v>30.8</v>
      </c>
      <c r="L304" s="139">
        <v>3.3599999999999998E-2</v>
      </c>
      <c r="M304" s="134">
        <v>1.2</v>
      </c>
      <c r="N304" s="134">
        <v>1.69</v>
      </c>
      <c r="O304" s="138">
        <v>-20.8</v>
      </c>
      <c r="P304" s="139">
        <v>0.1115</v>
      </c>
      <c r="Q304" s="134">
        <v>6</v>
      </c>
      <c r="R304" s="138">
        <v>18.16</v>
      </c>
      <c r="S304" s="140">
        <v>236844867481</v>
      </c>
      <c r="T304" s="134" t="s">
        <v>54</v>
      </c>
      <c r="U304" s="134" t="s">
        <v>548</v>
      </c>
    </row>
    <row r="305" spans="1:21" ht="15" customHeight="1" x14ac:dyDescent="0.55000000000000004">
      <c r="A305" s="134" t="s">
        <v>743</v>
      </c>
      <c r="B305" s="135" t="s">
        <v>744</v>
      </c>
      <c r="C305" s="136" t="s">
        <v>52</v>
      </c>
      <c r="D305" s="134" t="s">
        <v>45</v>
      </c>
      <c r="E305" s="134" t="s">
        <v>46</v>
      </c>
      <c r="F305" s="134" t="s">
        <v>47</v>
      </c>
      <c r="G305" s="137">
        <v>42616</v>
      </c>
      <c r="H305" s="138">
        <v>0</v>
      </c>
      <c r="I305" s="138">
        <v>14.26</v>
      </c>
      <c r="J305" s="134" t="s">
        <v>67</v>
      </c>
      <c r="K305" s="134" t="s">
        <v>67</v>
      </c>
      <c r="L305" s="139">
        <v>1.26E-2</v>
      </c>
      <c r="M305" s="134">
        <v>0.1</v>
      </c>
      <c r="N305" s="134">
        <v>1.62</v>
      </c>
      <c r="O305" s="138">
        <v>-8.52</v>
      </c>
      <c r="P305" s="139">
        <v>-7.5700000000000003E-2</v>
      </c>
      <c r="Q305" s="134">
        <v>0</v>
      </c>
      <c r="R305" s="138">
        <v>6.38</v>
      </c>
      <c r="S305" s="140">
        <v>12227237196</v>
      </c>
      <c r="T305" s="134" t="s">
        <v>54</v>
      </c>
      <c r="U305" s="134" t="s">
        <v>139</v>
      </c>
    </row>
    <row r="306" spans="1:21" ht="15" customHeight="1" x14ac:dyDescent="0.55000000000000004">
      <c r="A306" s="134" t="s">
        <v>745</v>
      </c>
      <c r="B306" s="135" t="s">
        <v>746</v>
      </c>
      <c r="C306" s="136" t="s">
        <v>127</v>
      </c>
      <c r="D306" s="134" t="s">
        <v>45</v>
      </c>
      <c r="E306" s="134" t="s">
        <v>75</v>
      </c>
      <c r="F306" s="134" t="s">
        <v>76</v>
      </c>
      <c r="G306" s="137">
        <v>42545</v>
      </c>
      <c r="H306" s="138">
        <v>39.369999999999997</v>
      </c>
      <c r="I306" s="138">
        <v>21.95</v>
      </c>
      <c r="J306" s="139">
        <v>0.5575</v>
      </c>
      <c r="K306" s="134">
        <v>21.52</v>
      </c>
      <c r="L306" s="139">
        <v>3.2300000000000002E-2</v>
      </c>
      <c r="M306" s="134">
        <v>0.8</v>
      </c>
      <c r="N306" s="134">
        <v>1.1000000000000001</v>
      </c>
      <c r="O306" s="138">
        <v>-14.9</v>
      </c>
      <c r="P306" s="139">
        <v>6.5100000000000005E-2</v>
      </c>
      <c r="Q306" s="134">
        <v>6</v>
      </c>
      <c r="R306" s="138">
        <v>17.440000000000001</v>
      </c>
      <c r="S306" s="140">
        <v>19233487677</v>
      </c>
      <c r="T306" s="134" t="s">
        <v>54</v>
      </c>
      <c r="U306" s="134" t="s">
        <v>48</v>
      </c>
    </row>
    <row r="307" spans="1:21" ht="15" customHeight="1" x14ac:dyDescent="0.55000000000000004">
      <c r="A307" s="134" t="s">
        <v>747</v>
      </c>
      <c r="B307" s="135" t="s">
        <v>748</v>
      </c>
      <c r="C307" s="136" t="s">
        <v>151</v>
      </c>
      <c r="D307" s="134" t="s">
        <v>65</v>
      </c>
      <c r="E307" s="134" t="s">
        <v>75</v>
      </c>
      <c r="F307" s="134" t="s">
        <v>84</v>
      </c>
      <c r="G307" s="137">
        <v>42614</v>
      </c>
      <c r="H307" s="138">
        <v>1307.25</v>
      </c>
      <c r="I307" s="138">
        <v>595.35</v>
      </c>
      <c r="J307" s="139">
        <v>0.45540000000000003</v>
      </c>
      <c r="K307" s="134">
        <v>17.100000000000001</v>
      </c>
      <c r="L307" s="139">
        <v>1.04E-2</v>
      </c>
      <c r="M307" s="134">
        <v>0.9</v>
      </c>
      <c r="N307" s="134">
        <v>2.19</v>
      </c>
      <c r="O307" s="138">
        <v>-41.04</v>
      </c>
      <c r="P307" s="139">
        <v>4.2999999999999997E-2</v>
      </c>
      <c r="Q307" s="134">
        <v>0</v>
      </c>
      <c r="R307" s="138">
        <v>0</v>
      </c>
      <c r="S307" s="140">
        <v>3319316635</v>
      </c>
      <c r="T307" s="134" t="s">
        <v>49</v>
      </c>
      <c r="U307" s="134" t="s">
        <v>236</v>
      </c>
    </row>
    <row r="308" spans="1:21" ht="15" customHeight="1" x14ac:dyDescent="0.55000000000000004">
      <c r="A308" s="134" t="s">
        <v>749</v>
      </c>
      <c r="B308" s="135" t="s">
        <v>750</v>
      </c>
      <c r="C308" s="136" t="s">
        <v>83</v>
      </c>
      <c r="D308" s="134" t="s">
        <v>65</v>
      </c>
      <c r="E308" s="134" t="s">
        <v>75</v>
      </c>
      <c r="F308" s="134" t="s">
        <v>84</v>
      </c>
      <c r="G308" s="137">
        <v>42564</v>
      </c>
      <c r="H308" s="138">
        <v>334.69</v>
      </c>
      <c r="I308" s="138">
        <v>64.510000000000005</v>
      </c>
      <c r="J308" s="139">
        <v>0.19270000000000001</v>
      </c>
      <c r="K308" s="134">
        <v>7.42</v>
      </c>
      <c r="L308" s="139">
        <v>2.6700000000000002E-2</v>
      </c>
      <c r="M308" s="134">
        <v>1.2</v>
      </c>
      <c r="N308" s="134">
        <v>1.77</v>
      </c>
      <c r="O308" s="138">
        <v>-10.69</v>
      </c>
      <c r="P308" s="139">
        <v>-5.4000000000000003E-3</v>
      </c>
      <c r="Q308" s="134">
        <v>2</v>
      </c>
      <c r="R308" s="138">
        <v>49.8</v>
      </c>
      <c r="S308" s="140">
        <v>84003066249</v>
      </c>
      <c r="T308" s="134" t="s">
        <v>54</v>
      </c>
      <c r="U308" s="134" t="s">
        <v>126</v>
      </c>
    </row>
    <row r="309" spans="1:21" ht="15" customHeight="1" x14ac:dyDescent="0.55000000000000004">
      <c r="A309" s="134" t="s">
        <v>751</v>
      </c>
      <c r="B309" s="135" t="s">
        <v>752</v>
      </c>
      <c r="C309" s="136" t="s">
        <v>44</v>
      </c>
      <c r="D309" s="134" t="s">
        <v>45</v>
      </c>
      <c r="E309" s="134" t="s">
        <v>46</v>
      </c>
      <c r="F309" s="134" t="s">
        <v>47</v>
      </c>
      <c r="G309" s="137">
        <v>42751</v>
      </c>
      <c r="H309" s="138">
        <v>25.71</v>
      </c>
      <c r="I309" s="138">
        <v>56.03</v>
      </c>
      <c r="J309" s="139">
        <v>2.1793</v>
      </c>
      <c r="K309" s="134">
        <v>21.3</v>
      </c>
      <c r="L309" s="139">
        <v>3.32E-2</v>
      </c>
      <c r="M309" s="134">
        <v>0.6</v>
      </c>
      <c r="N309" s="134">
        <v>0.66</v>
      </c>
      <c r="O309" s="138">
        <v>-22.19</v>
      </c>
      <c r="P309" s="139">
        <v>6.4000000000000001E-2</v>
      </c>
      <c r="Q309" s="134">
        <v>13</v>
      </c>
      <c r="R309" s="138">
        <v>21.31</v>
      </c>
      <c r="S309" s="140">
        <v>32126225427</v>
      </c>
      <c r="T309" s="134" t="s">
        <v>54</v>
      </c>
      <c r="U309" s="134" t="s">
        <v>58</v>
      </c>
    </row>
    <row r="310" spans="1:21" ht="15" customHeight="1" x14ac:dyDescent="0.55000000000000004">
      <c r="A310" s="134" t="s">
        <v>753</v>
      </c>
      <c r="B310" s="135" t="s">
        <v>754</v>
      </c>
      <c r="C310" s="136" t="s">
        <v>94</v>
      </c>
      <c r="D310" s="134" t="s">
        <v>57</v>
      </c>
      <c r="E310" s="134" t="s">
        <v>46</v>
      </c>
      <c r="F310" s="134" t="s">
        <v>128</v>
      </c>
      <c r="G310" s="137">
        <v>42511</v>
      </c>
      <c r="H310" s="138">
        <v>1.63</v>
      </c>
      <c r="I310" s="138">
        <v>28.64</v>
      </c>
      <c r="J310" s="139">
        <v>17.570599999999999</v>
      </c>
      <c r="K310" s="134">
        <v>22.2</v>
      </c>
      <c r="L310" s="139">
        <v>1.7500000000000002E-2</v>
      </c>
      <c r="M310" s="134">
        <v>1.4</v>
      </c>
      <c r="N310" s="134">
        <v>2.8</v>
      </c>
      <c r="O310" s="138">
        <v>-2.58</v>
      </c>
      <c r="P310" s="139">
        <v>6.8500000000000005E-2</v>
      </c>
      <c r="Q310" s="134">
        <v>6</v>
      </c>
      <c r="R310" s="138">
        <v>19.95</v>
      </c>
      <c r="S310" s="140">
        <v>26598054327</v>
      </c>
      <c r="T310" s="134" t="s">
        <v>54</v>
      </c>
      <c r="U310" s="134" t="s">
        <v>136</v>
      </c>
    </row>
    <row r="311" spans="1:21" ht="15" customHeight="1" x14ac:dyDescent="0.55000000000000004">
      <c r="A311" s="134" t="s">
        <v>755</v>
      </c>
      <c r="B311" s="135" t="s">
        <v>756</v>
      </c>
      <c r="C311" s="136" t="s">
        <v>127</v>
      </c>
      <c r="D311" s="134" t="s">
        <v>45</v>
      </c>
      <c r="E311" s="134" t="s">
        <v>46</v>
      </c>
      <c r="F311" s="134" t="s">
        <v>47</v>
      </c>
      <c r="G311" s="137">
        <v>42693</v>
      </c>
      <c r="H311" s="138">
        <v>0</v>
      </c>
      <c r="I311" s="138">
        <v>32.42</v>
      </c>
      <c r="J311" s="134" t="s">
        <v>67</v>
      </c>
      <c r="K311" s="134">
        <v>7.45</v>
      </c>
      <c r="L311" s="139">
        <v>4.6300000000000001E-2</v>
      </c>
      <c r="M311" s="134">
        <v>1.3</v>
      </c>
      <c r="N311" s="134">
        <v>0.93</v>
      </c>
      <c r="O311" s="138">
        <v>-61.22</v>
      </c>
      <c r="P311" s="139">
        <v>-5.1999999999999998E-3</v>
      </c>
      <c r="Q311" s="134">
        <v>3</v>
      </c>
      <c r="R311" s="138">
        <v>62.43</v>
      </c>
      <c r="S311" s="140">
        <v>48346729692</v>
      </c>
      <c r="T311" s="134" t="s">
        <v>54</v>
      </c>
      <c r="U311" s="134" t="s">
        <v>103</v>
      </c>
    </row>
    <row r="312" spans="1:21" ht="15" customHeight="1" x14ac:dyDescent="0.55000000000000004">
      <c r="A312" s="134" t="s">
        <v>757</v>
      </c>
      <c r="B312" s="135" t="s">
        <v>758</v>
      </c>
      <c r="C312" s="136" t="s">
        <v>151</v>
      </c>
      <c r="D312" s="134" t="s">
        <v>45</v>
      </c>
      <c r="E312" s="134" t="s">
        <v>75</v>
      </c>
      <c r="F312" s="134" t="s">
        <v>76</v>
      </c>
      <c r="G312" s="137">
        <v>42573</v>
      </c>
      <c r="H312" s="138">
        <v>125.33</v>
      </c>
      <c r="I312" s="138">
        <v>23.84</v>
      </c>
      <c r="J312" s="139">
        <v>0.19020000000000001</v>
      </c>
      <c r="K312" s="134">
        <v>7.31</v>
      </c>
      <c r="L312" s="139">
        <v>6.08E-2</v>
      </c>
      <c r="M312" s="134">
        <v>1.3</v>
      </c>
      <c r="N312" s="134">
        <v>1.49</v>
      </c>
      <c r="O312" s="138">
        <v>-2.4300000000000002</v>
      </c>
      <c r="P312" s="139">
        <v>-5.8999999999999999E-3</v>
      </c>
      <c r="Q312" s="134">
        <v>5</v>
      </c>
      <c r="R312" s="138">
        <v>42.6</v>
      </c>
      <c r="S312" s="140">
        <v>2425031040</v>
      </c>
      <c r="T312" s="134" t="s">
        <v>49</v>
      </c>
      <c r="U312" s="134" t="s">
        <v>114</v>
      </c>
    </row>
    <row r="313" spans="1:21" ht="15" customHeight="1" x14ac:dyDescent="0.55000000000000004">
      <c r="A313" s="134" t="s">
        <v>759</v>
      </c>
      <c r="B313" s="135" t="s">
        <v>760</v>
      </c>
      <c r="C313" s="136" t="s">
        <v>44</v>
      </c>
      <c r="D313" s="134" t="s">
        <v>45</v>
      </c>
      <c r="E313" s="134" t="s">
        <v>46</v>
      </c>
      <c r="F313" s="134" t="s">
        <v>47</v>
      </c>
      <c r="G313" s="137">
        <v>42584</v>
      </c>
      <c r="H313" s="138">
        <v>0</v>
      </c>
      <c r="I313" s="138">
        <v>3.67</v>
      </c>
      <c r="J313" s="134" t="s">
        <v>67</v>
      </c>
      <c r="K313" s="134" t="s">
        <v>67</v>
      </c>
      <c r="L313" s="139">
        <v>0</v>
      </c>
      <c r="M313" s="134">
        <v>2.6</v>
      </c>
      <c r="N313" s="134" t="s">
        <v>67</v>
      </c>
      <c r="O313" s="134" t="s">
        <v>67</v>
      </c>
      <c r="P313" s="139">
        <v>-8.6199999999999999E-2</v>
      </c>
      <c r="Q313" s="134">
        <v>0</v>
      </c>
      <c r="R313" s="138">
        <v>20.32</v>
      </c>
      <c r="S313" s="140">
        <v>1840960592</v>
      </c>
      <c r="T313" s="134" t="s">
        <v>72</v>
      </c>
      <c r="U313" s="134" t="s">
        <v>192</v>
      </c>
    </row>
    <row r="314" spans="1:21" ht="15" customHeight="1" x14ac:dyDescent="0.55000000000000004">
      <c r="A314" s="134" t="s">
        <v>761</v>
      </c>
      <c r="B314" s="135" t="s">
        <v>762</v>
      </c>
      <c r="C314" s="136" t="s">
        <v>127</v>
      </c>
      <c r="D314" s="134" t="s">
        <v>65</v>
      </c>
      <c r="E314" s="134" t="s">
        <v>46</v>
      </c>
      <c r="F314" s="134" t="s">
        <v>66</v>
      </c>
      <c r="G314" s="137">
        <v>42535</v>
      </c>
      <c r="H314" s="138">
        <v>776.88</v>
      </c>
      <c r="I314" s="138">
        <v>919.62</v>
      </c>
      <c r="J314" s="139">
        <v>1.1837</v>
      </c>
      <c r="K314" s="134">
        <v>37.549999999999997</v>
      </c>
      <c r="L314" s="139">
        <v>0</v>
      </c>
      <c r="M314" s="134">
        <v>0.9</v>
      </c>
      <c r="N314" s="134">
        <v>5.14</v>
      </c>
      <c r="O314" s="138">
        <v>92.63</v>
      </c>
      <c r="P314" s="139">
        <v>0.14530000000000001</v>
      </c>
      <c r="Q314" s="134">
        <v>0</v>
      </c>
      <c r="R314" s="138">
        <v>358.29</v>
      </c>
      <c r="S314" s="140">
        <v>647476638450</v>
      </c>
      <c r="T314" s="134" t="s">
        <v>54</v>
      </c>
      <c r="U314" s="134" t="s">
        <v>80</v>
      </c>
    </row>
    <row r="315" spans="1:21" ht="15" customHeight="1" x14ac:dyDescent="0.55000000000000004">
      <c r="A315" s="134" t="s">
        <v>763</v>
      </c>
      <c r="B315" s="135" t="s">
        <v>762</v>
      </c>
      <c r="C315" s="136" t="s">
        <v>127</v>
      </c>
      <c r="D315" s="134" t="s">
        <v>65</v>
      </c>
      <c r="E315" s="134" t="s">
        <v>46</v>
      </c>
      <c r="F315" s="134" t="s">
        <v>66</v>
      </c>
      <c r="G315" s="137">
        <v>42535</v>
      </c>
      <c r="H315" s="138">
        <v>776.88</v>
      </c>
      <c r="I315" s="138">
        <v>942.17</v>
      </c>
      <c r="J315" s="139">
        <v>1.2128000000000001</v>
      </c>
      <c r="K315" s="134">
        <v>38.47</v>
      </c>
      <c r="L315" s="139">
        <v>0</v>
      </c>
      <c r="M315" s="134">
        <v>1</v>
      </c>
      <c r="N315" s="134">
        <v>5.14</v>
      </c>
      <c r="O315" s="138">
        <v>92.63</v>
      </c>
      <c r="P315" s="139">
        <v>0.14990000000000001</v>
      </c>
      <c r="Q315" s="134">
        <v>0</v>
      </c>
      <c r="R315" s="138">
        <v>358.29</v>
      </c>
      <c r="S315" s="140">
        <v>648042374962</v>
      </c>
      <c r="T315" s="134" t="s">
        <v>54</v>
      </c>
      <c r="U315" s="134" t="s">
        <v>80</v>
      </c>
    </row>
    <row r="316" spans="1:21" ht="15" customHeight="1" x14ac:dyDescent="0.55000000000000004">
      <c r="A316" s="134" t="s">
        <v>764</v>
      </c>
      <c r="B316" s="135" t="s">
        <v>765</v>
      </c>
      <c r="C316" s="136" t="s">
        <v>83</v>
      </c>
      <c r="D316" s="134" t="s">
        <v>65</v>
      </c>
      <c r="E316" s="134" t="s">
        <v>52</v>
      </c>
      <c r="F316" s="134" t="s">
        <v>152</v>
      </c>
      <c r="G316" s="137">
        <v>42559</v>
      </c>
      <c r="H316" s="138">
        <v>83.61</v>
      </c>
      <c r="I316" s="138">
        <v>91.13</v>
      </c>
      <c r="J316" s="139">
        <v>1.0899000000000001</v>
      </c>
      <c r="K316" s="134">
        <v>19.850000000000001</v>
      </c>
      <c r="L316" s="139">
        <v>2.7400000000000001E-2</v>
      </c>
      <c r="M316" s="134">
        <v>1</v>
      </c>
      <c r="N316" s="134">
        <v>1.37</v>
      </c>
      <c r="O316" s="138">
        <v>3.67</v>
      </c>
      <c r="P316" s="139">
        <v>5.6800000000000003E-2</v>
      </c>
      <c r="Q316" s="134">
        <v>20</v>
      </c>
      <c r="R316" s="138">
        <v>47.79</v>
      </c>
      <c r="S316" s="140">
        <v>13385226761</v>
      </c>
      <c r="T316" s="134" t="s">
        <v>54</v>
      </c>
      <c r="U316" s="134" t="s">
        <v>103</v>
      </c>
    </row>
    <row r="317" spans="1:21" ht="15" customHeight="1" x14ac:dyDescent="0.55000000000000004">
      <c r="A317" s="134" t="s">
        <v>766</v>
      </c>
      <c r="B317" s="135" t="s">
        <v>767</v>
      </c>
      <c r="C317" s="136" t="s">
        <v>57</v>
      </c>
      <c r="D317" s="134" t="s">
        <v>45</v>
      </c>
      <c r="E317" s="134" t="s">
        <v>52</v>
      </c>
      <c r="F317" s="134" t="s">
        <v>106</v>
      </c>
      <c r="G317" s="137">
        <v>42800</v>
      </c>
      <c r="H317" s="138">
        <v>88.43</v>
      </c>
      <c r="I317" s="138">
        <v>88.1</v>
      </c>
      <c r="J317" s="139">
        <v>0.99629999999999996</v>
      </c>
      <c r="K317" s="134">
        <v>38.299999999999997</v>
      </c>
      <c r="L317" s="139">
        <v>5.0000000000000001E-4</v>
      </c>
      <c r="M317" s="134">
        <v>1.1000000000000001</v>
      </c>
      <c r="N317" s="134">
        <v>1.17</v>
      </c>
      <c r="O317" s="138">
        <v>-31.71</v>
      </c>
      <c r="P317" s="139">
        <v>0.14899999999999999</v>
      </c>
      <c r="Q317" s="134">
        <v>0</v>
      </c>
      <c r="R317" s="138">
        <v>36.74</v>
      </c>
      <c r="S317" s="140">
        <v>13421843679</v>
      </c>
      <c r="T317" s="134" t="s">
        <v>54</v>
      </c>
      <c r="U317" s="134" t="s">
        <v>98</v>
      </c>
    </row>
    <row r="318" spans="1:21" ht="15" customHeight="1" x14ac:dyDescent="0.55000000000000004">
      <c r="A318" s="134" t="s">
        <v>768</v>
      </c>
      <c r="B318" s="135" t="s">
        <v>769</v>
      </c>
      <c r="C318" s="136" t="s">
        <v>83</v>
      </c>
      <c r="D318" s="134" t="s">
        <v>57</v>
      </c>
      <c r="E318" s="134" t="s">
        <v>52</v>
      </c>
      <c r="F318" s="134" t="s">
        <v>191</v>
      </c>
      <c r="G318" s="137">
        <v>42766</v>
      </c>
      <c r="H318" s="138">
        <v>30.7</v>
      </c>
      <c r="I318" s="138">
        <v>23.55</v>
      </c>
      <c r="J318" s="139">
        <v>0.7671</v>
      </c>
      <c r="K318" s="134">
        <v>10.66</v>
      </c>
      <c r="L318" s="139">
        <v>3.9100000000000003E-2</v>
      </c>
      <c r="M318" s="134">
        <v>0.9</v>
      </c>
      <c r="N318" s="134">
        <v>1.6</v>
      </c>
      <c r="O318" s="138">
        <v>-1.53</v>
      </c>
      <c r="P318" s="139">
        <v>1.0800000000000001E-2</v>
      </c>
      <c r="Q318" s="134">
        <v>7</v>
      </c>
      <c r="R318" s="138">
        <v>15.43</v>
      </c>
      <c r="S318" s="140">
        <v>9230014692</v>
      </c>
      <c r="T318" s="134" t="s">
        <v>49</v>
      </c>
      <c r="U318" s="134" t="s">
        <v>184</v>
      </c>
    </row>
    <row r="319" spans="1:21" ht="15" customHeight="1" x14ac:dyDescent="0.55000000000000004">
      <c r="A319" s="134" t="s">
        <v>770</v>
      </c>
      <c r="B319" s="135" t="s">
        <v>771</v>
      </c>
      <c r="C319" s="136" t="s">
        <v>94</v>
      </c>
      <c r="D319" s="134" t="s">
        <v>65</v>
      </c>
      <c r="E319" s="134" t="s">
        <v>46</v>
      </c>
      <c r="F319" s="134" t="s">
        <v>66</v>
      </c>
      <c r="G319" s="137">
        <v>42801</v>
      </c>
      <c r="H319" s="138">
        <v>10.1</v>
      </c>
      <c r="I319" s="138">
        <v>51.1</v>
      </c>
      <c r="J319" s="139">
        <v>5.0594000000000001</v>
      </c>
      <c r="K319" s="134">
        <v>20.440000000000001</v>
      </c>
      <c r="L319" s="139">
        <v>3.9899999999999998E-2</v>
      </c>
      <c r="M319" s="134">
        <v>0.8</v>
      </c>
      <c r="N319" s="134">
        <v>2.89</v>
      </c>
      <c r="O319" s="138">
        <v>6.1</v>
      </c>
      <c r="P319" s="139">
        <v>5.9700000000000003E-2</v>
      </c>
      <c r="Q319" s="134">
        <v>8</v>
      </c>
      <c r="R319" s="138">
        <v>32.130000000000003</v>
      </c>
      <c r="S319" s="140">
        <v>9649240306</v>
      </c>
      <c r="T319" s="134" t="s">
        <v>49</v>
      </c>
      <c r="U319" s="134" t="s">
        <v>136</v>
      </c>
    </row>
    <row r="320" spans="1:21" ht="15" customHeight="1" x14ac:dyDescent="0.55000000000000004">
      <c r="A320" s="134" t="s">
        <v>772</v>
      </c>
      <c r="B320" s="135" t="s">
        <v>773</v>
      </c>
      <c r="C320" s="136" t="s">
        <v>64</v>
      </c>
      <c r="D320" s="134" t="s">
        <v>45</v>
      </c>
      <c r="E320" s="134" t="s">
        <v>46</v>
      </c>
      <c r="F320" s="134" t="s">
        <v>47</v>
      </c>
      <c r="G320" s="137">
        <v>42541</v>
      </c>
      <c r="H320" s="138">
        <v>174.21</v>
      </c>
      <c r="I320" s="138">
        <v>213.72</v>
      </c>
      <c r="J320" s="139">
        <v>1.2267999999999999</v>
      </c>
      <c r="K320" s="134">
        <v>15.81</v>
      </c>
      <c r="L320" s="139">
        <v>1.2200000000000001E-2</v>
      </c>
      <c r="M320" s="134">
        <v>1.5</v>
      </c>
      <c r="N320" s="134" t="s">
        <v>67</v>
      </c>
      <c r="O320" s="134" t="s">
        <v>67</v>
      </c>
      <c r="P320" s="139">
        <v>3.6499999999999998E-2</v>
      </c>
      <c r="Q320" s="134">
        <v>0</v>
      </c>
      <c r="R320" s="138">
        <v>217.43</v>
      </c>
      <c r="S320" s="140">
        <v>84306160726</v>
      </c>
      <c r="T320" s="134" t="s">
        <v>54</v>
      </c>
      <c r="U320" s="134" t="s">
        <v>53</v>
      </c>
    </row>
    <row r="321" spans="1:21" ht="15" customHeight="1" x14ac:dyDescent="0.55000000000000004">
      <c r="A321" s="134" t="s">
        <v>774</v>
      </c>
      <c r="B321" s="135" t="s">
        <v>775</v>
      </c>
      <c r="C321" s="136" t="s">
        <v>94</v>
      </c>
      <c r="D321" s="134" t="s">
        <v>45</v>
      </c>
      <c r="E321" s="134" t="s">
        <v>75</v>
      </c>
      <c r="F321" s="134" t="s">
        <v>76</v>
      </c>
      <c r="G321" s="137">
        <v>42554</v>
      </c>
      <c r="H321" s="138">
        <v>140.96</v>
      </c>
      <c r="I321" s="138">
        <v>32.26</v>
      </c>
      <c r="J321" s="139">
        <v>0.22889999999999999</v>
      </c>
      <c r="K321" s="134">
        <v>8.81</v>
      </c>
      <c r="L321" s="139">
        <v>8.0999999999999996E-3</v>
      </c>
      <c r="M321" s="134">
        <v>1.6</v>
      </c>
      <c r="N321" s="134">
        <v>1.39</v>
      </c>
      <c r="O321" s="138">
        <v>-23.24</v>
      </c>
      <c r="P321" s="139">
        <v>1.6000000000000001E-3</v>
      </c>
      <c r="Q321" s="134">
        <v>4</v>
      </c>
      <c r="R321" s="138">
        <v>36.130000000000003</v>
      </c>
      <c r="S321" s="140">
        <v>7973213788</v>
      </c>
      <c r="T321" s="134" t="s">
        <v>49</v>
      </c>
      <c r="U321" s="134" t="s">
        <v>103</v>
      </c>
    </row>
    <row r="322" spans="1:21" ht="15" customHeight="1" x14ac:dyDescent="0.55000000000000004">
      <c r="A322" s="134" t="s">
        <v>776</v>
      </c>
      <c r="B322" s="135" t="s">
        <v>777</v>
      </c>
      <c r="C322" s="136" t="s">
        <v>100</v>
      </c>
      <c r="D322" s="134" t="s">
        <v>65</v>
      </c>
      <c r="E322" s="134" t="s">
        <v>52</v>
      </c>
      <c r="F322" s="134" t="s">
        <v>152</v>
      </c>
      <c r="G322" s="137">
        <v>42747</v>
      </c>
      <c r="H322" s="138">
        <v>219.9</v>
      </c>
      <c r="I322" s="138">
        <v>174.77</v>
      </c>
      <c r="J322" s="139">
        <v>0.79479999999999995</v>
      </c>
      <c r="K322" s="134">
        <v>15.66</v>
      </c>
      <c r="L322" s="139">
        <v>2.7400000000000001E-2</v>
      </c>
      <c r="M322" s="134">
        <v>0.8</v>
      </c>
      <c r="N322" s="134">
        <v>2.04</v>
      </c>
      <c r="O322" s="138">
        <v>-11.81</v>
      </c>
      <c r="P322" s="139">
        <v>3.5799999999999998E-2</v>
      </c>
      <c r="Q322" s="134">
        <v>20</v>
      </c>
      <c r="R322" s="138">
        <v>92.08</v>
      </c>
      <c r="S322" s="140">
        <v>10079251447</v>
      </c>
      <c r="T322" s="134" t="s">
        <v>54</v>
      </c>
      <c r="U322" s="134" t="s">
        <v>91</v>
      </c>
    </row>
    <row r="323" spans="1:21" ht="15" customHeight="1" x14ac:dyDescent="0.55000000000000004">
      <c r="A323" s="134" t="s">
        <v>778</v>
      </c>
      <c r="B323" s="135" t="s">
        <v>779</v>
      </c>
      <c r="C323" s="136" t="s">
        <v>52</v>
      </c>
      <c r="D323" s="134" t="s">
        <v>45</v>
      </c>
      <c r="E323" s="134" t="s">
        <v>46</v>
      </c>
      <c r="F323" s="134" t="s">
        <v>47</v>
      </c>
      <c r="G323" s="137">
        <v>42763</v>
      </c>
      <c r="H323" s="138">
        <v>0</v>
      </c>
      <c r="I323" s="138">
        <v>46.34</v>
      </c>
      <c r="J323" s="134" t="s">
        <v>67</v>
      </c>
      <c r="K323" s="134" t="s">
        <v>67</v>
      </c>
      <c r="L323" s="139">
        <v>1.55E-2</v>
      </c>
      <c r="M323" s="134">
        <v>1.1000000000000001</v>
      </c>
      <c r="N323" s="134">
        <v>2.9</v>
      </c>
      <c r="O323" s="138">
        <v>-6.9</v>
      </c>
      <c r="P323" s="139">
        <v>-0.1348</v>
      </c>
      <c r="Q323" s="134">
        <v>0</v>
      </c>
      <c r="R323" s="138">
        <v>0</v>
      </c>
      <c r="S323" s="140">
        <v>40450496009</v>
      </c>
      <c r="T323" s="134" t="s">
        <v>54</v>
      </c>
      <c r="U323" s="134" t="s">
        <v>265</v>
      </c>
    </row>
    <row r="324" spans="1:21" ht="15" customHeight="1" x14ac:dyDescent="0.55000000000000004">
      <c r="A324" s="134" t="s">
        <v>780</v>
      </c>
      <c r="B324" s="135" t="s">
        <v>781</v>
      </c>
      <c r="C324" s="136" t="s">
        <v>94</v>
      </c>
      <c r="D324" s="134" t="s">
        <v>65</v>
      </c>
      <c r="E324" s="134" t="s">
        <v>75</v>
      </c>
      <c r="F324" s="134" t="s">
        <v>84</v>
      </c>
      <c r="G324" s="137">
        <v>42766</v>
      </c>
      <c r="H324" s="138">
        <v>185.03</v>
      </c>
      <c r="I324" s="138">
        <v>111.5</v>
      </c>
      <c r="J324" s="139">
        <v>0.60260000000000002</v>
      </c>
      <c r="K324" s="134">
        <v>23.18</v>
      </c>
      <c r="L324" s="139">
        <v>1.26E-2</v>
      </c>
      <c r="M324" s="134">
        <v>1.6</v>
      </c>
      <c r="N324" s="134">
        <v>1.62</v>
      </c>
      <c r="O324" s="138">
        <v>-7.03</v>
      </c>
      <c r="P324" s="139">
        <v>7.3400000000000007E-2</v>
      </c>
      <c r="Q324" s="134">
        <v>7</v>
      </c>
      <c r="R324" s="138">
        <v>69.19</v>
      </c>
      <c r="S324" s="140">
        <v>7793120010</v>
      </c>
      <c r="T324" s="134" t="s">
        <v>49</v>
      </c>
      <c r="U324" s="134" t="s">
        <v>103</v>
      </c>
    </row>
    <row r="325" spans="1:21" ht="15" customHeight="1" x14ac:dyDescent="0.55000000000000004">
      <c r="A325" s="134" t="s">
        <v>782</v>
      </c>
      <c r="B325" s="135" t="s">
        <v>783</v>
      </c>
      <c r="C325" s="136" t="s">
        <v>64</v>
      </c>
      <c r="D325" s="134" t="s">
        <v>65</v>
      </c>
      <c r="E325" s="134" t="s">
        <v>46</v>
      </c>
      <c r="F325" s="134" t="s">
        <v>66</v>
      </c>
      <c r="G325" s="137">
        <v>42557</v>
      </c>
      <c r="H325" s="138">
        <v>54.1</v>
      </c>
      <c r="I325" s="138">
        <v>99.47</v>
      </c>
      <c r="J325" s="139">
        <v>1.8386</v>
      </c>
      <c r="K325" s="134">
        <v>30.14</v>
      </c>
      <c r="L325" s="139">
        <v>1.8499999999999999E-2</v>
      </c>
      <c r="M325" s="134">
        <v>0.9</v>
      </c>
      <c r="N325" s="134">
        <v>3.28</v>
      </c>
      <c r="O325" s="138">
        <v>-1.84</v>
      </c>
      <c r="P325" s="139">
        <v>0.1082</v>
      </c>
      <c r="Q325" s="134">
        <v>3</v>
      </c>
      <c r="R325" s="138">
        <v>32.96</v>
      </c>
      <c r="S325" s="140">
        <v>12400940470</v>
      </c>
      <c r="T325" s="134" t="s">
        <v>54</v>
      </c>
      <c r="U325" s="134" t="s">
        <v>639</v>
      </c>
    </row>
    <row r="326" spans="1:21" ht="15" customHeight="1" x14ac:dyDescent="0.55000000000000004">
      <c r="A326" s="134" t="s">
        <v>784</v>
      </c>
      <c r="B326" s="135" t="s">
        <v>785</v>
      </c>
      <c r="C326" s="136" t="s">
        <v>83</v>
      </c>
      <c r="D326" s="134" t="s">
        <v>65</v>
      </c>
      <c r="E326" s="134" t="s">
        <v>75</v>
      </c>
      <c r="F326" s="134" t="s">
        <v>84</v>
      </c>
      <c r="G326" s="137">
        <v>42548</v>
      </c>
      <c r="H326" s="138">
        <v>29.52</v>
      </c>
      <c r="I326" s="138">
        <v>12.29</v>
      </c>
      <c r="J326" s="139">
        <v>0.4163</v>
      </c>
      <c r="K326" s="134">
        <v>15.96</v>
      </c>
      <c r="L326" s="139">
        <v>2.12E-2</v>
      </c>
      <c r="M326" s="134">
        <v>1.3</v>
      </c>
      <c r="N326" s="134" t="s">
        <v>67</v>
      </c>
      <c r="O326" s="134" t="s">
        <v>67</v>
      </c>
      <c r="P326" s="139">
        <v>3.73E-2</v>
      </c>
      <c r="Q326" s="134">
        <v>6</v>
      </c>
      <c r="R326" s="138">
        <v>11.94</v>
      </c>
      <c r="S326" s="140">
        <v>13453554516</v>
      </c>
      <c r="T326" s="134" t="s">
        <v>54</v>
      </c>
      <c r="U326" s="134" t="s">
        <v>68</v>
      </c>
    </row>
    <row r="327" spans="1:21" ht="15" customHeight="1" x14ac:dyDescent="0.55000000000000004">
      <c r="A327" s="134" t="s">
        <v>786</v>
      </c>
      <c r="B327" s="135" t="s">
        <v>787</v>
      </c>
      <c r="C327" s="136" t="s">
        <v>83</v>
      </c>
      <c r="D327" s="134" t="s">
        <v>65</v>
      </c>
      <c r="E327" s="134" t="s">
        <v>75</v>
      </c>
      <c r="F327" s="134" t="s">
        <v>84</v>
      </c>
      <c r="G327" s="137">
        <v>42716</v>
      </c>
      <c r="H327" s="138">
        <v>43.61</v>
      </c>
      <c r="I327" s="138">
        <v>20.420000000000002</v>
      </c>
      <c r="J327" s="139">
        <v>0.46820000000000001</v>
      </c>
      <c r="K327" s="134">
        <v>18.07</v>
      </c>
      <c r="L327" s="139">
        <v>2.1100000000000001E-2</v>
      </c>
      <c r="M327" s="134">
        <v>0.7</v>
      </c>
      <c r="N327" s="134">
        <v>1.9</v>
      </c>
      <c r="O327" s="138">
        <v>-6.68</v>
      </c>
      <c r="P327" s="139">
        <v>4.7899999999999998E-2</v>
      </c>
      <c r="Q327" s="134">
        <v>4</v>
      </c>
      <c r="R327" s="138">
        <v>10.46</v>
      </c>
      <c r="S327" s="140">
        <v>7206109944</v>
      </c>
      <c r="T327" s="134" t="s">
        <v>49</v>
      </c>
      <c r="U327" s="134" t="s">
        <v>184</v>
      </c>
    </row>
    <row r="328" spans="1:21" ht="15" customHeight="1" x14ac:dyDescent="0.55000000000000004">
      <c r="A328" s="134" t="s">
        <v>788</v>
      </c>
      <c r="B328" s="135" t="s">
        <v>1923</v>
      </c>
      <c r="C328" s="136" t="s">
        <v>64</v>
      </c>
      <c r="D328" s="134" t="s">
        <v>45</v>
      </c>
      <c r="E328" s="134" t="s">
        <v>75</v>
      </c>
      <c r="F328" s="134" t="s">
        <v>76</v>
      </c>
      <c r="G328" s="137">
        <v>42612</v>
      </c>
      <c r="H328" s="138">
        <v>112.27</v>
      </c>
      <c r="I328" s="138">
        <v>81.569999999999993</v>
      </c>
      <c r="J328" s="139">
        <v>0.72660000000000002</v>
      </c>
      <c r="K328" s="134">
        <v>16.48</v>
      </c>
      <c r="L328" s="139">
        <v>0</v>
      </c>
      <c r="M328" s="134">
        <v>0.7</v>
      </c>
      <c r="N328" s="134">
        <v>1.69</v>
      </c>
      <c r="O328" s="138">
        <v>-80.81</v>
      </c>
      <c r="P328" s="139">
        <v>3.9899999999999998E-2</v>
      </c>
      <c r="Q328" s="134">
        <v>0</v>
      </c>
      <c r="R328" s="138">
        <v>0</v>
      </c>
      <c r="S328" s="140">
        <v>29810584569</v>
      </c>
      <c r="T328" s="134" t="s">
        <v>54</v>
      </c>
      <c r="U328" s="134" t="s">
        <v>120</v>
      </c>
    </row>
    <row r="329" spans="1:21" ht="15" customHeight="1" x14ac:dyDescent="0.55000000000000004">
      <c r="A329" s="134" t="s">
        <v>789</v>
      </c>
      <c r="B329" s="135" t="s">
        <v>790</v>
      </c>
      <c r="C329" s="136" t="s">
        <v>94</v>
      </c>
      <c r="D329" s="134" t="s">
        <v>65</v>
      </c>
      <c r="E329" s="134" t="s">
        <v>46</v>
      </c>
      <c r="F329" s="134" t="s">
        <v>66</v>
      </c>
      <c r="G329" s="137">
        <v>42705</v>
      </c>
      <c r="H329" s="138">
        <v>45.48</v>
      </c>
      <c r="I329" s="138">
        <v>72.260000000000005</v>
      </c>
      <c r="J329" s="139">
        <v>1.5888</v>
      </c>
      <c r="K329" s="134">
        <v>41.06</v>
      </c>
      <c r="L329" s="139">
        <v>4.7199999999999999E-2</v>
      </c>
      <c r="M329" s="134">
        <v>0.3</v>
      </c>
      <c r="N329" s="134">
        <v>2.3199999999999998</v>
      </c>
      <c r="O329" s="138">
        <v>-36.78</v>
      </c>
      <c r="P329" s="139">
        <v>0.1628</v>
      </c>
      <c r="Q329" s="134">
        <v>9</v>
      </c>
      <c r="R329" s="138">
        <v>43.68</v>
      </c>
      <c r="S329" s="140">
        <v>26437046766</v>
      </c>
      <c r="T329" s="134" t="s">
        <v>54</v>
      </c>
      <c r="U329" s="134" t="s">
        <v>48</v>
      </c>
    </row>
    <row r="330" spans="1:21" ht="15" customHeight="1" x14ac:dyDescent="0.55000000000000004">
      <c r="A330" s="134" t="s">
        <v>791</v>
      </c>
      <c r="B330" s="135" t="s">
        <v>792</v>
      </c>
      <c r="C330" s="136" t="s">
        <v>127</v>
      </c>
      <c r="D330" s="134" t="s">
        <v>45</v>
      </c>
      <c r="E330" s="134" t="s">
        <v>46</v>
      </c>
      <c r="F330" s="134" t="s">
        <v>47</v>
      </c>
      <c r="G330" s="137">
        <v>42560</v>
      </c>
      <c r="H330" s="138">
        <v>12.44</v>
      </c>
      <c r="I330" s="138">
        <v>31.36</v>
      </c>
      <c r="J330" s="139">
        <v>2.5209000000000001</v>
      </c>
      <c r="K330" s="134">
        <v>22.89</v>
      </c>
      <c r="L330" s="139">
        <v>7.2400000000000006E-2</v>
      </c>
      <c r="M330" s="134">
        <v>0.3</v>
      </c>
      <c r="N330" s="134">
        <v>1.7</v>
      </c>
      <c r="O330" s="138">
        <v>-23.62</v>
      </c>
      <c r="P330" s="139">
        <v>7.1999999999999995E-2</v>
      </c>
      <c r="Q330" s="134">
        <v>12</v>
      </c>
      <c r="R330" s="138">
        <v>34.4</v>
      </c>
      <c r="S330" s="140">
        <v>14647167246</v>
      </c>
      <c r="T330" s="134" t="s">
        <v>54</v>
      </c>
      <c r="U330" s="134" t="s">
        <v>48</v>
      </c>
    </row>
    <row r="331" spans="1:21" ht="15" customHeight="1" x14ac:dyDescent="0.55000000000000004">
      <c r="A331" s="134" t="s">
        <v>793</v>
      </c>
      <c r="B331" s="135" t="s">
        <v>794</v>
      </c>
      <c r="C331" s="136" t="s">
        <v>57</v>
      </c>
      <c r="D331" s="134" t="s">
        <v>45</v>
      </c>
      <c r="E331" s="134" t="s">
        <v>52</v>
      </c>
      <c r="F331" s="134" t="s">
        <v>106</v>
      </c>
      <c r="G331" s="137">
        <v>42788</v>
      </c>
      <c r="H331" s="138">
        <v>203.38</v>
      </c>
      <c r="I331" s="138">
        <v>156.09</v>
      </c>
      <c r="J331" s="139">
        <v>0.76749999999999996</v>
      </c>
      <c r="K331" s="134">
        <v>29.56</v>
      </c>
      <c r="L331" s="139">
        <v>1.7000000000000001E-2</v>
      </c>
      <c r="M331" s="134">
        <v>1.1000000000000001</v>
      </c>
      <c r="N331" s="134">
        <v>1.34</v>
      </c>
      <c r="O331" s="138">
        <v>-15.89</v>
      </c>
      <c r="P331" s="139">
        <v>0.1053</v>
      </c>
      <c r="Q331" s="134">
        <v>7</v>
      </c>
      <c r="R331" s="138">
        <v>26.06</v>
      </c>
      <c r="S331" s="140">
        <v>188598741715</v>
      </c>
      <c r="T331" s="134" t="s">
        <v>54</v>
      </c>
      <c r="U331" s="134" t="s">
        <v>95</v>
      </c>
    </row>
    <row r="332" spans="1:21" ht="15" customHeight="1" x14ac:dyDescent="0.55000000000000004">
      <c r="A332" s="134" t="s">
        <v>795</v>
      </c>
      <c r="B332" s="135" t="s">
        <v>796</v>
      </c>
      <c r="C332" s="136" t="s">
        <v>57</v>
      </c>
      <c r="D332" s="134" t="s">
        <v>45</v>
      </c>
      <c r="E332" s="134" t="s">
        <v>46</v>
      </c>
      <c r="F332" s="134" t="s">
        <v>47</v>
      </c>
      <c r="G332" s="137">
        <v>42560</v>
      </c>
      <c r="H332" s="138">
        <v>0</v>
      </c>
      <c r="I332" s="138">
        <v>47.95</v>
      </c>
      <c r="J332" s="134" t="s">
        <v>67</v>
      </c>
      <c r="K332" s="134" t="s">
        <v>67</v>
      </c>
      <c r="L332" s="139">
        <v>2.0899999999999998E-2</v>
      </c>
      <c r="M332" s="134">
        <v>1.8</v>
      </c>
      <c r="N332" s="134">
        <v>2.25</v>
      </c>
      <c r="O332" s="138">
        <v>-30.9</v>
      </c>
      <c r="P332" s="139">
        <v>-0.2949</v>
      </c>
      <c r="Q332" s="134">
        <v>0</v>
      </c>
      <c r="R332" s="138">
        <v>0</v>
      </c>
      <c r="S332" s="140">
        <v>14958432466</v>
      </c>
      <c r="T332" s="134" t="s">
        <v>54</v>
      </c>
      <c r="U332" s="134" t="s">
        <v>265</v>
      </c>
    </row>
    <row r="333" spans="1:21" ht="15" customHeight="1" x14ac:dyDescent="0.55000000000000004">
      <c r="A333" s="134" t="s">
        <v>797</v>
      </c>
      <c r="B333" s="135" t="s">
        <v>798</v>
      </c>
      <c r="C333" s="136" t="s">
        <v>94</v>
      </c>
      <c r="D333" s="134" t="s">
        <v>45</v>
      </c>
      <c r="E333" s="134" t="s">
        <v>75</v>
      </c>
      <c r="F333" s="134" t="s">
        <v>76</v>
      </c>
      <c r="G333" s="137">
        <v>42724</v>
      </c>
      <c r="H333" s="138">
        <v>97.74</v>
      </c>
      <c r="I333" s="138">
        <v>48.9</v>
      </c>
      <c r="J333" s="139">
        <v>0.50029999999999997</v>
      </c>
      <c r="K333" s="134">
        <v>19.25</v>
      </c>
      <c r="L333" s="139">
        <v>1.72E-2</v>
      </c>
      <c r="M333" s="134">
        <v>1.1000000000000001</v>
      </c>
      <c r="N333" s="134" t="s">
        <v>67</v>
      </c>
      <c r="O333" s="134" t="s">
        <v>67</v>
      </c>
      <c r="P333" s="139">
        <v>5.3800000000000001E-2</v>
      </c>
      <c r="Q333" s="134">
        <v>4</v>
      </c>
      <c r="R333" s="138">
        <v>60.41</v>
      </c>
      <c r="S333" s="140">
        <v>17993153118</v>
      </c>
      <c r="T333" s="134" t="s">
        <v>54</v>
      </c>
      <c r="U333" s="134" t="s">
        <v>192</v>
      </c>
    </row>
    <row r="334" spans="1:21" ht="15" customHeight="1" x14ac:dyDescent="0.55000000000000004">
      <c r="A334" s="134" t="s">
        <v>799</v>
      </c>
      <c r="B334" s="135" t="s">
        <v>800</v>
      </c>
      <c r="C334" s="136" t="s">
        <v>83</v>
      </c>
      <c r="D334" s="134" t="s">
        <v>65</v>
      </c>
      <c r="E334" s="134" t="s">
        <v>75</v>
      </c>
      <c r="F334" s="134" t="s">
        <v>84</v>
      </c>
      <c r="G334" s="137">
        <v>42549</v>
      </c>
      <c r="H334" s="138">
        <v>131.68</v>
      </c>
      <c r="I334" s="138">
        <v>52.99</v>
      </c>
      <c r="J334" s="139">
        <v>0.40239999999999998</v>
      </c>
      <c r="K334" s="134">
        <v>14.68</v>
      </c>
      <c r="L334" s="139">
        <v>2.4199999999999999E-2</v>
      </c>
      <c r="M334" s="134">
        <v>0.9</v>
      </c>
      <c r="N334" s="134">
        <v>1.74</v>
      </c>
      <c r="O334" s="138">
        <v>-22.17</v>
      </c>
      <c r="P334" s="139">
        <v>3.09E-2</v>
      </c>
      <c r="Q334" s="134">
        <v>6</v>
      </c>
      <c r="R334" s="138">
        <v>29.43</v>
      </c>
      <c r="S334" s="140">
        <v>9287291054</v>
      </c>
      <c r="T334" s="134" t="s">
        <v>49</v>
      </c>
      <c r="U334" s="134" t="s">
        <v>103</v>
      </c>
    </row>
    <row r="335" spans="1:21" ht="15" customHeight="1" x14ac:dyDescent="0.55000000000000004">
      <c r="A335" s="134" t="s">
        <v>801</v>
      </c>
      <c r="B335" s="135" t="s">
        <v>802</v>
      </c>
      <c r="C335" s="136" t="s">
        <v>52</v>
      </c>
      <c r="D335" s="134" t="s">
        <v>45</v>
      </c>
      <c r="E335" s="134" t="s">
        <v>46</v>
      </c>
      <c r="F335" s="134" t="s">
        <v>47</v>
      </c>
      <c r="G335" s="137">
        <v>42800</v>
      </c>
      <c r="H335" s="138">
        <v>28.88</v>
      </c>
      <c r="I335" s="138">
        <v>42.86</v>
      </c>
      <c r="J335" s="139">
        <v>1.4841</v>
      </c>
      <c r="K335" s="134">
        <v>57.15</v>
      </c>
      <c r="L335" s="139">
        <v>0</v>
      </c>
      <c r="M335" s="134">
        <v>1</v>
      </c>
      <c r="N335" s="134">
        <v>1.81</v>
      </c>
      <c r="O335" s="138">
        <v>-9.75</v>
      </c>
      <c r="P335" s="139">
        <v>0.2432</v>
      </c>
      <c r="Q335" s="134">
        <v>0</v>
      </c>
      <c r="R335" s="138">
        <v>18.5</v>
      </c>
      <c r="S335" s="140">
        <v>12056773917</v>
      </c>
      <c r="T335" s="134" t="s">
        <v>54</v>
      </c>
      <c r="U335" s="134" t="s">
        <v>120</v>
      </c>
    </row>
    <row r="336" spans="1:21" ht="15" customHeight="1" x14ac:dyDescent="0.55000000000000004">
      <c r="A336" s="134" t="s">
        <v>803</v>
      </c>
      <c r="B336" s="135" t="s">
        <v>804</v>
      </c>
      <c r="C336" s="136" t="s">
        <v>64</v>
      </c>
      <c r="D336" s="134" t="s">
        <v>45</v>
      </c>
      <c r="E336" s="134" t="s">
        <v>75</v>
      </c>
      <c r="F336" s="134" t="s">
        <v>76</v>
      </c>
      <c r="G336" s="137">
        <v>42410</v>
      </c>
      <c r="H336" s="138">
        <v>202.12</v>
      </c>
      <c r="I336" s="138">
        <v>129.94</v>
      </c>
      <c r="J336" s="139">
        <v>0.64290000000000003</v>
      </c>
      <c r="K336" s="134">
        <v>22.96</v>
      </c>
      <c r="L336" s="139">
        <v>1.72E-2</v>
      </c>
      <c r="M336" s="134">
        <v>1</v>
      </c>
      <c r="N336" s="134">
        <v>1.0900000000000001</v>
      </c>
      <c r="O336" s="138">
        <v>-14.07</v>
      </c>
      <c r="P336" s="139">
        <v>7.2300000000000003E-2</v>
      </c>
      <c r="Q336" s="134">
        <v>6</v>
      </c>
      <c r="R336" s="138">
        <v>59.12</v>
      </c>
      <c r="S336" s="140">
        <v>99080777877</v>
      </c>
      <c r="T336" s="134" t="s">
        <v>54</v>
      </c>
      <c r="U336" s="134" t="s">
        <v>548</v>
      </c>
    </row>
    <row r="337" spans="1:21" ht="15" customHeight="1" x14ac:dyDescent="0.55000000000000004">
      <c r="A337" s="134" t="s">
        <v>805</v>
      </c>
      <c r="B337" s="135" t="s">
        <v>806</v>
      </c>
      <c r="C337" s="136" t="s">
        <v>127</v>
      </c>
      <c r="D337" s="134" t="s">
        <v>45</v>
      </c>
      <c r="E337" s="134" t="s">
        <v>46</v>
      </c>
      <c r="F337" s="134" t="s">
        <v>47</v>
      </c>
      <c r="G337" s="137">
        <v>42544</v>
      </c>
      <c r="H337" s="138">
        <v>14.72</v>
      </c>
      <c r="I337" s="138">
        <v>56.71</v>
      </c>
      <c r="J337" s="139">
        <v>3.8525999999999998</v>
      </c>
      <c r="K337" s="134">
        <v>16.98</v>
      </c>
      <c r="L337" s="139">
        <v>4.8500000000000001E-2</v>
      </c>
      <c r="M337" s="134">
        <v>1.2</v>
      </c>
      <c r="N337" s="134">
        <v>3.93</v>
      </c>
      <c r="O337" s="138">
        <v>-7.22</v>
      </c>
      <c r="P337" s="139">
        <v>4.24E-2</v>
      </c>
      <c r="Q337" s="134">
        <v>20</v>
      </c>
      <c r="R337" s="138">
        <v>0</v>
      </c>
      <c r="S337" s="140">
        <v>6124234331</v>
      </c>
      <c r="T337" s="134" t="s">
        <v>49</v>
      </c>
      <c r="U337" s="134" t="s">
        <v>265</v>
      </c>
    </row>
    <row r="338" spans="1:21" ht="15" customHeight="1" x14ac:dyDescent="0.55000000000000004">
      <c r="A338" s="134" t="s">
        <v>807</v>
      </c>
      <c r="B338" s="135" t="s">
        <v>808</v>
      </c>
      <c r="C338" s="136" t="s">
        <v>94</v>
      </c>
      <c r="D338" s="134" t="s">
        <v>45</v>
      </c>
      <c r="E338" s="134" t="s">
        <v>75</v>
      </c>
      <c r="F338" s="134" t="s">
        <v>76</v>
      </c>
      <c r="G338" s="137">
        <v>42800</v>
      </c>
      <c r="H338" s="138">
        <v>57.88</v>
      </c>
      <c r="I338" s="138">
        <v>18.8</v>
      </c>
      <c r="J338" s="139">
        <v>0.32479999999999998</v>
      </c>
      <c r="K338" s="134">
        <v>12.53</v>
      </c>
      <c r="L338" s="139">
        <v>1.2200000000000001E-2</v>
      </c>
      <c r="M338" s="134" t="e">
        <v>#N/A</v>
      </c>
      <c r="N338" s="134">
        <v>1.18</v>
      </c>
      <c r="O338" s="138">
        <v>-11.55</v>
      </c>
      <c r="P338" s="139">
        <v>2.0199999999999999E-2</v>
      </c>
      <c r="Q338" s="134">
        <v>2</v>
      </c>
      <c r="R338" s="138">
        <v>28.37</v>
      </c>
      <c r="S338" s="140">
        <v>31361774606</v>
      </c>
      <c r="T338" s="134" t="s">
        <v>54</v>
      </c>
      <c r="U338" s="134" t="s">
        <v>136</v>
      </c>
    </row>
    <row r="339" spans="1:21" ht="15" customHeight="1" x14ac:dyDescent="0.55000000000000004">
      <c r="A339" s="134" t="s">
        <v>809</v>
      </c>
      <c r="B339" s="135" t="s">
        <v>810</v>
      </c>
      <c r="C339" s="136" t="s">
        <v>127</v>
      </c>
      <c r="D339" s="134" t="s">
        <v>45</v>
      </c>
      <c r="E339" s="134" t="s">
        <v>75</v>
      </c>
      <c r="F339" s="134" t="s">
        <v>76</v>
      </c>
      <c r="G339" s="137">
        <v>42509</v>
      </c>
      <c r="H339" s="138">
        <v>62.01</v>
      </c>
      <c r="I339" s="138">
        <v>18.96</v>
      </c>
      <c r="J339" s="139">
        <v>0.30580000000000002</v>
      </c>
      <c r="K339" s="134">
        <v>11.78</v>
      </c>
      <c r="L339" s="139">
        <v>3.3799999999999997E-2</v>
      </c>
      <c r="M339" s="134">
        <v>1.7</v>
      </c>
      <c r="N339" s="134">
        <v>0.9</v>
      </c>
      <c r="O339" s="138">
        <v>-8.56</v>
      </c>
      <c r="P339" s="139">
        <v>1.6400000000000001E-2</v>
      </c>
      <c r="Q339" s="134">
        <v>0</v>
      </c>
      <c r="R339" s="138">
        <v>0</v>
      </c>
      <c r="S339" s="140">
        <v>32239363076</v>
      </c>
      <c r="T339" s="134" t="s">
        <v>54</v>
      </c>
      <c r="U339" s="134" t="s">
        <v>136</v>
      </c>
    </row>
    <row r="340" spans="1:21" ht="15" customHeight="1" x14ac:dyDescent="0.55000000000000004">
      <c r="A340" s="134" t="s">
        <v>811</v>
      </c>
      <c r="B340" s="135" t="s">
        <v>812</v>
      </c>
      <c r="C340" s="136" t="s">
        <v>64</v>
      </c>
      <c r="D340" s="134" t="s">
        <v>45</v>
      </c>
      <c r="E340" s="134" t="s">
        <v>52</v>
      </c>
      <c r="F340" s="134" t="s">
        <v>106</v>
      </c>
      <c r="G340" s="137">
        <v>42551</v>
      </c>
      <c r="H340" s="138">
        <v>25.86</v>
      </c>
      <c r="I340" s="138">
        <v>25.08</v>
      </c>
      <c r="J340" s="139">
        <v>0.9698</v>
      </c>
      <c r="K340" s="134">
        <v>15.39</v>
      </c>
      <c r="L340" s="139">
        <v>3.1899999999999998E-2</v>
      </c>
      <c r="M340" s="134">
        <v>0.5</v>
      </c>
      <c r="N340" s="134">
        <v>1.18</v>
      </c>
      <c r="O340" s="138">
        <v>-6.43</v>
      </c>
      <c r="P340" s="139">
        <v>3.44E-2</v>
      </c>
      <c r="Q340" s="134">
        <v>0</v>
      </c>
      <c r="R340" s="138">
        <v>1.97</v>
      </c>
      <c r="S340" s="140">
        <v>4883506634</v>
      </c>
      <c r="T340" s="134" t="s">
        <v>49</v>
      </c>
      <c r="U340" s="134" t="s">
        <v>53</v>
      </c>
    </row>
    <row r="341" spans="1:21" ht="15" customHeight="1" x14ac:dyDescent="0.55000000000000004">
      <c r="A341" s="134" t="s">
        <v>813</v>
      </c>
      <c r="B341" s="135" t="s">
        <v>814</v>
      </c>
      <c r="C341" s="136" t="s">
        <v>83</v>
      </c>
      <c r="D341" s="134" t="s">
        <v>65</v>
      </c>
      <c r="E341" s="134" t="s">
        <v>52</v>
      </c>
      <c r="F341" s="134" t="s">
        <v>152</v>
      </c>
      <c r="G341" s="137">
        <v>42803</v>
      </c>
      <c r="H341" s="138">
        <v>40.409999999999997</v>
      </c>
      <c r="I341" s="138">
        <v>34.19</v>
      </c>
      <c r="J341" s="139">
        <v>0.84609999999999996</v>
      </c>
      <c r="K341" s="134">
        <v>23.42</v>
      </c>
      <c r="L341" s="139">
        <v>1.78E-2</v>
      </c>
      <c r="M341" s="134">
        <v>0.5</v>
      </c>
      <c r="N341" s="134">
        <v>2.2999999999999998</v>
      </c>
      <c r="O341" s="138">
        <v>0.61</v>
      </c>
      <c r="P341" s="139">
        <v>7.46E-2</v>
      </c>
      <c r="Q341" s="134">
        <v>20</v>
      </c>
      <c r="R341" s="138">
        <v>17.73</v>
      </c>
      <c r="S341" s="140">
        <v>17900251495</v>
      </c>
      <c r="T341" s="134" t="s">
        <v>54</v>
      </c>
      <c r="U341" s="134" t="s">
        <v>58</v>
      </c>
    </row>
    <row r="342" spans="1:21" ht="15" customHeight="1" x14ac:dyDescent="0.55000000000000004">
      <c r="A342" s="134" t="s">
        <v>815</v>
      </c>
      <c r="B342" s="135" t="s">
        <v>816</v>
      </c>
      <c r="C342" s="136" t="s">
        <v>57</v>
      </c>
      <c r="D342" s="134" t="s">
        <v>45</v>
      </c>
      <c r="E342" s="134" t="s">
        <v>46</v>
      </c>
      <c r="F342" s="134" t="s">
        <v>47</v>
      </c>
      <c r="G342" s="137">
        <v>42418</v>
      </c>
      <c r="H342" s="138">
        <v>41.97</v>
      </c>
      <c r="I342" s="138">
        <v>107.18</v>
      </c>
      <c r="J342" s="139">
        <v>2.5537000000000001</v>
      </c>
      <c r="K342" s="134">
        <v>36.96</v>
      </c>
      <c r="L342" s="139">
        <v>1.84E-2</v>
      </c>
      <c r="M342" s="134">
        <v>1.3</v>
      </c>
      <c r="N342" s="134">
        <v>1.33</v>
      </c>
      <c r="O342" s="138">
        <v>-48.55</v>
      </c>
      <c r="P342" s="139">
        <v>0.14230000000000001</v>
      </c>
      <c r="Q342" s="134">
        <v>14</v>
      </c>
      <c r="R342" s="138">
        <v>40.57</v>
      </c>
      <c r="S342" s="140">
        <v>13067751121</v>
      </c>
      <c r="T342" s="134" t="s">
        <v>54</v>
      </c>
      <c r="U342" s="134" t="s">
        <v>123</v>
      </c>
    </row>
    <row r="343" spans="1:21" ht="15" customHeight="1" x14ac:dyDescent="0.55000000000000004">
      <c r="A343" s="134" t="s">
        <v>817</v>
      </c>
      <c r="B343" s="135" t="s">
        <v>818</v>
      </c>
      <c r="C343" s="136" t="s">
        <v>127</v>
      </c>
      <c r="D343" s="134" t="s">
        <v>65</v>
      </c>
      <c r="E343" s="134" t="s">
        <v>46</v>
      </c>
      <c r="F343" s="134" t="s">
        <v>66</v>
      </c>
      <c r="G343" s="137">
        <v>42582</v>
      </c>
      <c r="H343" s="138">
        <v>135.16999999999999</v>
      </c>
      <c r="I343" s="138">
        <v>174.56</v>
      </c>
      <c r="J343" s="139">
        <v>1.2914000000000001</v>
      </c>
      <c r="K343" s="134">
        <v>30.36</v>
      </c>
      <c r="L343" s="139">
        <v>0</v>
      </c>
      <c r="M343" s="134">
        <v>1.1000000000000001</v>
      </c>
      <c r="N343" s="134">
        <v>1.65</v>
      </c>
      <c r="O343" s="138">
        <v>-5.03</v>
      </c>
      <c r="P343" s="139">
        <v>0.10929999999999999</v>
      </c>
      <c r="Q343" s="134">
        <v>0</v>
      </c>
      <c r="R343" s="138">
        <v>72.61</v>
      </c>
      <c r="S343" s="140">
        <v>13904359977</v>
      </c>
      <c r="T343" s="134" t="s">
        <v>54</v>
      </c>
      <c r="U343" s="134" t="s">
        <v>120</v>
      </c>
    </row>
    <row r="344" spans="1:21" ht="15" customHeight="1" x14ac:dyDescent="0.55000000000000004">
      <c r="A344" s="134" t="s">
        <v>819</v>
      </c>
      <c r="B344" s="135" t="s">
        <v>820</v>
      </c>
      <c r="C344" s="136" t="s">
        <v>151</v>
      </c>
      <c r="D344" s="134" t="s">
        <v>45</v>
      </c>
      <c r="E344" s="134" t="s">
        <v>75</v>
      </c>
      <c r="F344" s="134" t="s">
        <v>76</v>
      </c>
      <c r="G344" s="137">
        <v>42575</v>
      </c>
      <c r="H344" s="138">
        <v>38.4</v>
      </c>
      <c r="I344" s="138">
        <v>17.64</v>
      </c>
      <c r="J344" s="139">
        <v>0.45939999999999998</v>
      </c>
      <c r="K344" s="134">
        <v>17.64</v>
      </c>
      <c r="L344" s="139">
        <v>4.5400000000000003E-2</v>
      </c>
      <c r="M344" s="134">
        <v>1.3</v>
      </c>
      <c r="N344" s="134">
        <v>1.1499999999999999</v>
      </c>
      <c r="O344" s="138">
        <v>-5.9</v>
      </c>
      <c r="P344" s="139">
        <v>4.5699999999999998E-2</v>
      </c>
      <c r="Q344" s="134">
        <v>7</v>
      </c>
      <c r="R344" s="138">
        <v>18.63</v>
      </c>
      <c r="S344" s="140">
        <v>12997648451</v>
      </c>
      <c r="T344" s="134" t="s">
        <v>54</v>
      </c>
      <c r="U344" s="134" t="s">
        <v>48</v>
      </c>
    </row>
    <row r="345" spans="1:21" ht="15" customHeight="1" x14ac:dyDescent="0.55000000000000004">
      <c r="A345" s="134" t="s">
        <v>821</v>
      </c>
      <c r="B345" s="135" t="s">
        <v>822</v>
      </c>
      <c r="C345" s="136" t="s">
        <v>44</v>
      </c>
      <c r="D345" s="134" t="s">
        <v>45</v>
      </c>
      <c r="E345" s="134" t="s">
        <v>46</v>
      </c>
      <c r="F345" s="134" t="s">
        <v>47</v>
      </c>
      <c r="G345" s="137">
        <v>42565</v>
      </c>
      <c r="H345" s="138">
        <v>69.91</v>
      </c>
      <c r="I345" s="138">
        <v>108.77</v>
      </c>
      <c r="J345" s="139">
        <v>1.5559000000000001</v>
      </c>
      <c r="K345" s="134">
        <v>31.53</v>
      </c>
      <c r="L345" s="139">
        <v>2.1000000000000001E-2</v>
      </c>
      <c r="M345" s="134">
        <v>0.4</v>
      </c>
      <c r="N345" s="134">
        <v>0.76</v>
      </c>
      <c r="O345" s="138">
        <v>-12.42</v>
      </c>
      <c r="P345" s="139">
        <v>0.11509999999999999</v>
      </c>
      <c r="Q345" s="134">
        <v>7</v>
      </c>
      <c r="R345" s="138">
        <v>19.09</v>
      </c>
      <c r="S345" s="140">
        <v>23007461289</v>
      </c>
      <c r="T345" s="134" t="s">
        <v>54</v>
      </c>
      <c r="U345" s="134" t="s">
        <v>58</v>
      </c>
    </row>
    <row r="346" spans="1:21" ht="15" customHeight="1" x14ac:dyDescent="0.55000000000000004">
      <c r="A346" s="134" t="s">
        <v>823</v>
      </c>
      <c r="B346" s="135" t="s">
        <v>824</v>
      </c>
      <c r="C346" s="136" t="s">
        <v>64</v>
      </c>
      <c r="D346" s="134" t="s">
        <v>65</v>
      </c>
      <c r="E346" s="134" t="s">
        <v>46</v>
      </c>
      <c r="F346" s="134" t="s">
        <v>66</v>
      </c>
      <c r="G346" s="137">
        <v>42804</v>
      </c>
      <c r="H346" s="138">
        <v>76.08</v>
      </c>
      <c r="I346" s="138">
        <v>224.92</v>
      </c>
      <c r="J346" s="139">
        <v>2.9563999999999999</v>
      </c>
      <c r="K346" s="134">
        <v>28.69</v>
      </c>
      <c r="L346" s="139">
        <v>3.8999999999999998E-3</v>
      </c>
      <c r="M346" s="134">
        <v>0.9</v>
      </c>
      <c r="N346" s="134" t="s">
        <v>67</v>
      </c>
      <c r="O346" s="134" t="s">
        <v>67</v>
      </c>
      <c r="P346" s="139">
        <v>0.1009</v>
      </c>
      <c r="Q346" s="134">
        <v>0</v>
      </c>
      <c r="R346" s="138">
        <v>131.26</v>
      </c>
      <c r="S346" s="140">
        <v>31769708852</v>
      </c>
      <c r="T346" s="134" t="s">
        <v>54</v>
      </c>
      <c r="U346" s="134" t="s">
        <v>192</v>
      </c>
    </row>
    <row r="347" spans="1:21" ht="15" customHeight="1" x14ac:dyDescent="0.55000000000000004">
      <c r="A347" s="134" t="s">
        <v>825</v>
      </c>
      <c r="B347" s="135" t="s">
        <v>826</v>
      </c>
      <c r="C347" s="136" t="s">
        <v>127</v>
      </c>
      <c r="D347" s="134" t="s">
        <v>45</v>
      </c>
      <c r="E347" s="134" t="s">
        <v>46</v>
      </c>
      <c r="F347" s="134" t="s">
        <v>47</v>
      </c>
      <c r="G347" s="137">
        <v>42807</v>
      </c>
      <c r="H347" s="138">
        <v>94.03</v>
      </c>
      <c r="I347" s="138">
        <v>150.93</v>
      </c>
      <c r="J347" s="139">
        <v>1.6051</v>
      </c>
      <c r="K347" s="134">
        <v>11.57</v>
      </c>
      <c r="L347" s="139">
        <v>3.6400000000000002E-2</v>
      </c>
      <c r="M347" s="134">
        <v>1</v>
      </c>
      <c r="N347" s="134">
        <v>1.21</v>
      </c>
      <c r="O347" s="138">
        <v>-57.72</v>
      </c>
      <c r="P347" s="139">
        <v>1.54E-2</v>
      </c>
      <c r="Q347" s="134">
        <v>20</v>
      </c>
      <c r="R347" s="138">
        <v>76.12</v>
      </c>
      <c r="S347" s="140">
        <v>143829180255</v>
      </c>
      <c r="T347" s="134" t="s">
        <v>54</v>
      </c>
      <c r="U347" s="134" t="s">
        <v>161</v>
      </c>
    </row>
    <row r="348" spans="1:21" ht="15" customHeight="1" x14ac:dyDescent="0.55000000000000004">
      <c r="A348" s="134" t="s">
        <v>827</v>
      </c>
      <c r="B348" s="135" t="s">
        <v>828</v>
      </c>
      <c r="C348" s="136" t="s">
        <v>64</v>
      </c>
      <c r="D348" s="134" t="s">
        <v>45</v>
      </c>
      <c r="E348" s="134" t="s">
        <v>52</v>
      </c>
      <c r="F348" s="134" t="s">
        <v>106</v>
      </c>
      <c r="G348" s="137">
        <v>42553</v>
      </c>
      <c r="H348" s="138">
        <v>55.94</v>
      </c>
      <c r="I348" s="138">
        <v>58.07</v>
      </c>
      <c r="J348" s="139">
        <v>1.0381</v>
      </c>
      <c r="K348" s="134">
        <v>28.47</v>
      </c>
      <c r="L348" s="139">
        <v>1.0699999999999999E-2</v>
      </c>
      <c r="M348" s="134">
        <v>0.8</v>
      </c>
      <c r="N348" s="134">
        <v>0.98</v>
      </c>
      <c r="O348" s="138">
        <v>-79.650000000000006</v>
      </c>
      <c r="P348" s="139">
        <v>9.98E-2</v>
      </c>
      <c r="Q348" s="134">
        <v>4</v>
      </c>
      <c r="R348" s="138">
        <v>196.71</v>
      </c>
      <c r="S348" s="140">
        <v>34213141556</v>
      </c>
      <c r="T348" s="134" t="s">
        <v>54</v>
      </c>
      <c r="U348" s="134" t="s">
        <v>53</v>
      </c>
    </row>
    <row r="349" spans="1:21" ht="15" customHeight="1" x14ac:dyDescent="0.55000000000000004">
      <c r="A349" s="134" t="s">
        <v>829</v>
      </c>
      <c r="B349" s="135" t="s">
        <v>830</v>
      </c>
      <c r="C349" s="136" t="s">
        <v>52</v>
      </c>
      <c r="D349" s="134" t="s">
        <v>45</v>
      </c>
      <c r="E349" s="134" t="s">
        <v>46</v>
      </c>
      <c r="F349" s="134" t="s">
        <v>47</v>
      </c>
      <c r="G349" s="137">
        <v>42800</v>
      </c>
      <c r="H349" s="138">
        <v>61.84</v>
      </c>
      <c r="I349" s="138">
        <v>161.04</v>
      </c>
      <c r="J349" s="139">
        <v>2.6040999999999999</v>
      </c>
      <c r="K349" s="134">
        <v>67.66</v>
      </c>
      <c r="L349" s="139">
        <v>0</v>
      </c>
      <c r="M349" s="134">
        <v>0.6</v>
      </c>
      <c r="N349" s="134">
        <v>0.9</v>
      </c>
      <c r="O349" s="138">
        <v>-8.73</v>
      </c>
      <c r="P349" s="139">
        <v>0.29580000000000001</v>
      </c>
      <c r="Q349" s="134">
        <v>0</v>
      </c>
      <c r="R349" s="138">
        <v>0</v>
      </c>
      <c r="S349" s="140">
        <v>14212112277</v>
      </c>
      <c r="T349" s="134" t="s">
        <v>54</v>
      </c>
      <c r="U349" s="134" t="s">
        <v>120</v>
      </c>
    </row>
    <row r="350" spans="1:21" ht="15" customHeight="1" x14ac:dyDescent="0.55000000000000004">
      <c r="A350" s="134" t="s">
        <v>831</v>
      </c>
      <c r="B350" s="135" t="s">
        <v>832</v>
      </c>
      <c r="C350" s="136" t="s">
        <v>94</v>
      </c>
      <c r="D350" s="134" t="s">
        <v>65</v>
      </c>
      <c r="E350" s="134" t="s">
        <v>52</v>
      </c>
      <c r="F350" s="134" t="s">
        <v>152</v>
      </c>
      <c r="G350" s="137">
        <v>42545</v>
      </c>
      <c r="H350" s="138">
        <v>135.43</v>
      </c>
      <c r="I350" s="138">
        <v>133.15</v>
      </c>
      <c r="J350" s="139">
        <v>0.98319999999999996</v>
      </c>
      <c r="K350" s="134">
        <v>26.74</v>
      </c>
      <c r="L350" s="139">
        <v>1.61E-2</v>
      </c>
      <c r="M350" s="134">
        <v>1.1000000000000001</v>
      </c>
      <c r="N350" s="134">
        <v>2.65</v>
      </c>
      <c r="O350" s="138">
        <v>-8</v>
      </c>
      <c r="P350" s="139">
        <v>9.1200000000000003E-2</v>
      </c>
      <c r="Q350" s="134">
        <v>14</v>
      </c>
      <c r="R350" s="138">
        <v>50.06</v>
      </c>
      <c r="S350" s="140">
        <v>10568184120</v>
      </c>
      <c r="T350" s="134" t="s">
        <v>54</v>
      </c>
      <c r="U350" s="134" t="s">
        <v>293</v>
      </c>
    </row>
    <row r="351" spans="1:21" ht="15" customHeight="1" x14ac:dyDescent="0.55000000000000004">
      <c r="A351" s="134" t="s">
        <v>833</v>
      </c>
      <c r="B351" s="135" t="s">
        <v>834</v>
      </c>
      <c r="C351" s="136" t="s">
        <v>127</v>
      </c>
      <c r="D351" s="134" t="s">
        <v>65</v>
      </c>
      <c r="E351" s="134" t="s">
        <v>46</v>
      </c>
      <c r="F351" s="134" t="s">
        <v>66</v>
      </c>
      <c r="G351" s="137">
        <v>42708</v>
      </c>
      <c r="H351" s="138">
        <v>10.9</v>
      </c>
      <c r="I351" s="138">
        <v>30.95</v>
      </c>
      <c r="J351" s="139">
        <v>2.8393999999999999</v>
      </c>
      <c r="K351" s="134">
        <v>31.58</v>
      </c>
      <c r="L351" s="139">
        <v>0</v>
      </c>
      <c r="M351" s="134">
        <v>0.1</v>
      </c>
      <c r="N351" s="134">
        <v>3.79</v>
      </c>
      <c r="O351" s="138">
        <v>2.46</v>
      </c>
      <c r="P351" s="139">
        <v>0.1154</v>
      </c>
      <c r="Q351" s="134">
        <v>0</v>
      </c>
      <c r="R351" s="138">
        <v>17.690000000000001</v>
      </c>
      <c r="S351" s="140">
        <v>1989739987</v>
      </c>
      <c r="T351" s="134" t="s">
        <v>72</v>
      </c>
      <c r="U351" s="134" t="s">
        <v>136</v>
      </c>
    </row>
    <row r="352" spans="1:21" ht="15" customHeight="1" x14ac:dyDescent="0.55000000000000004">
      <c r="A352" s="134" t="s">
        <v>835</v>
      </c>
      <c r="B352" s="135" t="s">
        <v>836</v>
      </c>
      <c r="C352" s="136" t="s">
        <v>94</v>
      </c>
      <c r="D352" s="134" t="s">
        <v>45</v>
      </c>
      <c r="E352" s="134" t="s">
        <v>75</v>
      </c>
      <c r="F352" s="134" t="s">
        <v>76</v>
      </c>
      <c r="G352" s="137">
        <v>42707</v>
      </c>
      <c r="H352" s="138">
        <v>68.86</v>
      </c>
      <c r="I352" s="138">
        <v>26.36</v>
      </c>
      <c r="J352" s="139">
        <v>0.38279999999999997</v>
      </c>
      <c r="K352" s="134">
        <v>14.73</v>
      </c>
      <c r="L352" s="139">
        <v>1.8200000000000001E-2</v>
      </c>
      <c r="M352" s="134">
        <v>1.5</v>
      </c>
      <c r="N352" s="134">
        <v>1.37</v>
      </c>
      <c r="O352" s="138">
        <v>-6.52</v>
      </c>
      <c r="P352" s="139">
        <v>3.1099999999999999E-2</v>
      </c>
      <c r="Q352" s="134">
        <v>3</v>
      </c>
      <c r="R352" s="138">
        <v>28.21</v>
      </c>
      <c r="S352" s="140">
        <v>3374906359</v>
      </c>
      <c r="T352" s="134" t="s">
        <v>49</v>
      </c>
      <c r="U352" s="134" t="s">
        <v>373</v>
      </c>
    </row>
    <row r="353" spans="1:21" ht="15" customHeight="1" x14ac:dyDescent="0.55000000000000004">
      <c r="A353" s="134" t="s">
        <v>837</v>
      </c>
      <c r="B353" s="135" t="s">
        <v>838</v>
      </c>
      <c r="C353" s="136" t="s">
        <v>64</v>
      </c>
      <c r="D353" s="134" t="s">
        <v>65</v>
      </c>
      <c r="E353" s="134" t="s">
        <v>46</v>
      </c>
      <c r="F353" s="134" t="s">
        <v>66</v>
      </c>
      <c r="G353" s="137">
        <v>42709</v>
      </c>
      <c r="H353" s="138">
        <v>96.61</v>
      </c>
      <c r="I353" s="138">
        <v>175.56</v>
      </c>
      <c r="J353" s="139">
        <v>1.8171999999999999</v>
      </c>
      <c r="K353" s="134">
        <v>69.94</v>
      </c>
      <c r="L353" s="139">
        <v>0</v>
      </c>
      <c r="M353" s="134">
        <v>0.8</v>
      </c>
      <c r="N353" s="134">
        <v>3.62</v>
      </c>
      <c r="O353" s="138">
        <v>1.96</v>
      </c>
      <c r="P353" s="139">
        <v>0.30719999999999997</v>
      </c>
      <c r="Q353" s="134">
        <v>0</v>
      </c>
      <c r="R353" s="138">
        <v>32.299999999999997</v>
      </c>
      <c r="S353" s="140">
        <v>25426226288</v>
      </c>
      <c r="T353" s="134" t="s">
        <v>54</v>
      </c>
      <c r="U353" s="134" t="s">
        <v>120</v>
      </c>
    </row>
    <row r="354" spans="1:21" ht="15" customHeight="1" x14ac:dyDescent="0.55000000000000004">
      <c r="A354" s="134" t="s">
        <v>839</v>
      </c>
      <c r="B354" s="135" t="s">
        <v>840</v>
      </c>
      <c r="C354" s="136" t="s">
        <v>127</v>
      </c>
      <c r="D354" s="134" t="s">
        <v>65</v>
      </c>
      <c r="E354" s="134" t="s">
        <v>46</v>
      </c>
      <c r="F354" s="134" t="s">
        <v>66</v>
      </c>
      <c r="G354" s="137">
        <v>42710</v>
      </c>
      <c r="H354" s="138">
        <v>24.17</v>
      </c>
      <c r="I354" s="138">
        <v>38.89</v>
      </c>
      <c r="J354" s="139">
        <v>1.609</v>
      </c>
      <c r="K354" s="134">
        <v>22.48</v>
      </c>
      <c r="L354" s="139">
        <v>5.1000000000000004E-3</v>
      </c>
      <c r="M354" s="134">
        <v>0.8</v>
      </c>
      <c r="N354" s="134">
        <v>1.44</v>
      </c>
      <c r="O354" s="138">
        <v>14.49</v>
      </c>
      <c r="P354" s="139">
        <v>6.9900000000000004E-2</v>
      </c>
      <c r="Q354" s="134">
        <v>2</v>
      </c>
      <c r="R354" s="138">
        <v>34.39</v>
      </c>
      <c r="S354" s="140">
        <v>6024992515</v>
      </c>
      <c r="T354" s="134" t="s">
        <v>49</v>
      </c>
      <c r="U354" s="134" t="s">
        <v>136</v>
      </c>
    </row>
    <row r="355" spans="1:21" ht="15" customHeight="1" x14ac:dyDescent="0.55000000000000004">
      <c r="A355" s="134" t="s">
        <v>841</v>
      </c>
      <c r="B355" s="135" t="s">
        <v>842</v>
      </c>
      <c r="C355" s="136" t="s">
        <v>57</v>
      </c>
      <c r="D355" s="134" t="s">
        <v>45</v>
      </c>
      <c r="E355" s="134" t="s">
        <v>46</v>
      </c>
      <c r="F355" s="134" t="s">
        <v>47</v>
      </c>
      <c r="G355" s="137">
        <v>42712</v>
      </c>
      <c r="H355" s="138">
        <v>0</v>
      </c>
      <c r="I355" s="138">
        <v>28.35</v>
      </c>
      <c r="J355" s="134" t="s">
        <v>67</v>
      </c>
      <c r="K355" s="134">
        <v>13.83</v>
      </c>
      <c r="L355" s="139">
        <v>8.0999999999999996E-3</v>
      </c>
      <c r="M355" s="134">
        <v>1</v>
      </c>
      <c r="N355" s="134">
        <v>0.95</v>
      </c>
      <c r="O355" s="138">
        <v>-13.16</v>
      </c>
      <c r="P355" s="139">
        <v>2.6599999999999999E-2</v>
      </c>
      <c r="Q355" s="134">
        <v>0</v>
      </c>
      <c r="R355" s="138">
        <v>21.32</v>
      </c>
      <c r="S355" s="140">
        <v>23702306167</v>
      </c>
      <c r="T355" s="134" t="s">
        <v>54</v>
      </c>
      <c r="U355" s="134" t="s">
        <v>265</v>
      </c>
    </row>
    <row r="356" spans="1:21" ht="15" customHeight="1" x14ac:dyDescent="0.55000000000000004">
      <c r="A356" s="134" t="s">
        <v>843</v>
      </c>
      <c r="B356" s="135" t="s">
        <v>844</v>
      </c>
      <c r="C356" s="136" t="s">
        <v>64</v>
      </c>
      <c r="D356" s="134" t="s">
        <v>65</v>
      </c>
      <c r="E356" s="134" t="s">
        <v>46</v>
      </c>
      <c r="F356" s="134" t="s">
        <v>66</v>
      </c>
      <c r="G356" s="137">
        <v>42713</v>
      </c>
      <c r="H356" s="138">
        <v>54.95</v>
      </c>
      <c r="I356" s="138">
        <v>60.8</v>
      </c>
      <c r="J356" s="139">
        <v>1.1065</v>
      </c>
      <c r="K356" s="134">
        <v>23.47</v>
      </c>
      <c r="L356" s="139">
        <v>4.7999999999999996E-3</v>
      </c>
      <c r="M356" s="134">
        <v>1</v>
      </c>
      <c r="N356" s="134" t="s">
        <v>67</v>
      </c>
      <c r="O356" s="134" t="s">
        <v>67</v>
      </c>
      <c r="P356" s="139">
        <v>7.4899999999999994E-2</v>
      </c>
      <c r="Q356" s="134">
        <v>0</v>
      </c>
      <c r="R356" s="138">
        <v>45.81</v>
      </c>
      <c r="S356" s="140">
        <v>1642192050</v>
      </c>
      <c r="T356" s="134" t="s">
        <v>72</v>
      </c>
      <c r="U356" s="134" t="s">
        <v>68</v>
      </c>
    </row>
    <row r="357" spans="1:21" ht="15" customHeight="1" x14ac:dyDescent="0.55000000000000004">
      <c r="A357" s="134" t="s">
        <v>845</v>
      </c>
      <c r="B357" s="135" t="s">
        <v>846</v>
      </c>
      <c r="C357" s="136" t="s">
        <v>151</v>
      </c>
      <c r="D357" s="134" t="s">
        <v>65</v>
      </c>
      <c r="E357" s="134" t="s">
        <v>52</v>
      </c>
      <c r="F357" s="134" t="s">
        <v>152</v>
      </c>
      <c r="G357" s="137">
        <v>42555</v>
      </c>
      <c r="H357" s="138">
        <v>14.33</v>
      </c>
      <c r="I357" s="138">
        <v>14.89</v>
      </c>
      <c r="J357" s="139">
        <v>1.0390999999999999</v>
      </c>
      <c r="K357" s="134">
        <v>16.920000000000002</v>
      </c>
      <c r="L357" s="139">
        <v>2.6200000000000001E-2</v>
      </c>
      <c r="M357" s="134">
        <v>0.8</v>
      </c>
      <c r="N357" s="134">
        <v>3.9</v>
      </c>
      <c r="O357" s="138">
        <v>2.5099999999999998</v>
      </c>
      <c r="P357" s="139">
        <v>4.2099999999999999E-2</v>
      </c>
      <c r="Q357" s="134">
        <v>4</v>
      </c>
      <c r="R357" s="138">
        <v>9.2200000000000006</v>
      </c>
      <c r="S357" s="140">
        <v>33566472621</v>
      </c>
      <c r="T357" s="134" t="s">
        <v>54</v>
      </c>
      <c r="U357" s="134" t="s">
        <v>161</v>
      </c>
    </row>
    <row r="358" spans="1:21" ht="15" customHeight="1" x14ac:dyDescent="0.55000000000000004">
      <c r="A358" s="134" t="s">
        <v>847</v>
      </c>
      <c r="B358" s="135" t="s">
        <v>848</v>
      </c>
      <c r="C358" s="136" t="s">
        <v>52</v>
      </c>
      <c r="D358" s="134" t="s">
        <v>45</v>
      </c>
      <c r="E358" s="134" t="s">
        <v>46</v>
      </c>
      <c r="F358" s="134" t="s">
        <v>47</v>
      </c>
      <c r="G358" s="137">
        <v>42717</v>
      </c>
      <c r="H358" s="138">
        <v>0</v>
      </c>
      <c r="I358" s="138">
        <v>81.08</v>
      </c>
      <c r="J358" s="134" t="s">
        <v>67</v>
      </c>
      <c r="K358" s="134" t="s">
        <v>67</v>
      </c>
      <c r="L358" s="139">
        <v>0</v>
      </c>
      <c r="M358" s="134">
        <v>1</v>
      </c>
      <c r="N358" s="134">
        <v>5.23</v>
      </c>
      <c r="O358" s="138">
        <v>5.66</v>
      </c>
      <c r="P358" s="139">
        <v>-0.52510000000000001</v>
      </c>
      <c r="Q358" s="134">
        <v>0</v>
      </c>
      <c r="R358" s="138">
        <v>9.9499999999999993</v>
      </c>
      <c r="S358" s="140">
        <v>1676713033</v>
      </c>
      <c r="T358" s="134" t="s">
        <v>72</v>
      </c>
      <c r="U358" s="134" t="s">
        <v>120</v>
      </c>
    </row>
    <row r="359" spans="1:21" ht="15" customHeight="1" x14ac:dyDescent="0.55000000000000004">
      <c r="A359" s="134" t="s">
        <v>849</v>
      </c>
      <c r="B359" s="135" t="s">
        <v>850</v>
      </c>
      <c r="C359" s="136" t="s">
        <v>127</v>
      </c>
      <c r="D359" s="134" t="s">
        <v>65</v>
      </c>
      <c r="E359" s="134" t="s">
        <v>52</v>
      </c>
      <c r="F359" s="134" t="s">
        <v>152</v>
      </c>
      <c r="G359" s="137">
        <v>42717</v>
      </c>
      <c r="H359" s="138">
        <v>124.1</v>
      </c>
      <c r="I359" s="138">
        <v>118.11</v>
      </c>
      <c r="J359" s="139">
        <v>0.95169999999999999</v>
      </c>
      <c r="K359" s="134">
        <v>20.58</v>
      </c>
      <c r="L359" s="139">
        <v>1.5699999999999999E-2</v>
      </c>
      <c r="M359" s="134">
        <v>0.7</v>
      </c>
      <c r="N359" s="134">
        <v>2.99</v>
      </c>
      <c r="O359" s="138">
        <v>-8.6300000000000008</v>
      </c>
      <c r="P359" s="139">
        <v>6.0400000000000002E-2</v>
      </c>
      <c r="Q359" s="134">
        <v>6</v>
      </c>
      <c r="R359" s="138">
        <v>73.64</v>
      </c>
      <c r="S359" s="140">
        <v>8403221938</v>
      </c>
      <c r="T359" s="134" t="s">
        <v>49</v>
      </c>
      <c r="U359" s="134" t="s">
        <v>68</v>
      </c>
    </row>
    <row r="360" spans="1:21" ht="15" customHeight="1" x14ac:dyDescent="0.55000000000000004">
      <c r="A360" s="134" t="s">
        <v>851</v>
      </c>
      <c r="B360" s="135" t="s">
        <v>852</v>
      </c>
      <c r="C360" s="136" t="s">
        <v>127</v>
      </c>
      <c r="D360" s="134" t="s">
        <v>45</v>
      </c>
      <c r="E360" s="134" t="s">
        <v>75</v>
      </c>
      <c r="F360" s="134" t="s">
        <v>76</v>
      </c>
      <c r="G360" s="137">
        <v>42719</v>
      </c>
      <c r="H360" s="138">
        <v>24.64</v>
      </c>
      <c r="I360" s="138">
        <v>16.559999999999999</v>
      </c>
      <c r="J360" s="139">
        <v>0.67210000000000003</v>
      </c>
      <c r="K360" s="134">
        <v>25.88</v>
      </c>
      <c r="L360" s="139">
        <v>3.0200000000000001E-2</v>
      </c>
      <c r="M360" s="134">
        <v>1.1000000000000001</v>
      </c>
      <c r="N360" s="134">
        <v>2.54</v>
      </c>
      <c r="O360" s="138">
        <v>-6.07</v>
      </c>
      <c r="P360" s="139">
        <v>8.6900000000000005E-2</v>
      </c>
      <c r="Q360" s="134">
        <v>3</v>
      </c>
      <c r="R360" s="138">
        <v>15.71</v>
      </c>
      <c r="S360" s="140">
        <v>1717208371</v>
      </c>
      <c r="T360" s="134" t="s">
        <v>72</v>
      </c>
      <c r="U360" s="134" t="s">
        <v>48</v>
      </c>
    </row>
    <row r="361" spans="1:21" ht="15" customHeight="1" x14ac:dyDescent="0.55000000000000004">
      <c r="A361" s="134" t="s">
        <v>853</v>
      </c>
      <c r="B361" s="135" t="s">
        <v>854</v>
      </c>
      <c r="C361" s="136" t="s">
        <v>83</v>
      </c>
      <c r="D361" s="134" t="s">
        <v>57</v>
      </c>
      <c r="E361" s="134" t="s">
        <v>46</v>
      </c>
      <c r="F361" s="134" t="s">
        <v>128</v>
      </c>
      <c r="G361" s="137">
        <v>42720</v>
      </c>
      <c r="H361" s="138">
        <v>29.85</v>
      </c>
      <c r="I361" s="138">
        <v>37.46</v>
      </c>
      <c r="J361" s="139">
        <v>1.2548999999999999</v>
      </c>
      <c r="K361" s="134">
        <v>14.03</v>
      </c>
      <c r="L361" s="139">
        <v>6.4000000000000003E-3</v>
      </c>
      <c r="M361" s="134">
        <v>1.1000000000000001</v>
      </c>
      <c r="N361" s="134">
        <v>1.93</v>
      </c>
      <c r="O361" s="138">
        <v>8.08</v>
      </c>
      <c r="P361" s="139">
        <v>2.76E-2</v>
      </c>
      <c r="Q361" s="134">
        <v>2</v>
      </c>
      <c r="R361" s="138">
        <v>38.47</v>
      </c>
      <c r="S361" s="140">
        <v>2582324891</v>
      </c>
      <c r="T361" s="134" t="s">
        <v>49</v>
      </c>
      <c r="U361" s="134" t="s">
        <v>265</v>
      </c>
    </row>
    <row r="362" spans="1:21" ht="15" customHeight="1" x14ac:dyDescent="0.55000000000000004">
      <c r="A362" s="134" t="s">
        <v>855</v>
      </c>
      <c r="B362" s="135" t="s">
        <v>856</v>
      </c>
      <c r="C362" s="136" t="s">
        <v>151</v>
      </c>
      <c r="D362" s="134" t="s">
        <v>57</v>
      </c>
      <c r="E362" s="134" t="s">
        <v>46</v>
      </c>
      <c r="F362" s="134" t="s">
        <v>128</v>
      </c>
      <c r="G362" s="137">
        <v>42510</v>
      </c>
      <c r="H362" s="138">
        <v>26.44</v>
      </c>
      <c r="I362" s="138">
        <v>35.04</v>
      </c>
      <c r="J362" s="139">
        <v>1.3252999999999999</v>
      </c>
      <c r="K362" s="134">
        <v>16.3</v>
      </c>
      <c r="L362" s="139">
        <v>2.8000000000000001E-2</v>
      </c>
      <c r="M362" s="134">
        <v>1</v>
      </c>
      <c r="N362" s="134">
        <v>1.56</v>
      </c>
      <c r="O362" s="138">
        <v>-3.47</v>
      </c>
      <c r="P362" s="139">
        <v>3.9E-2</v>
      </c>
      <c r="Q362" s="134">
        <v>2</v>
      </c>
      <c r="R362" s="138">
        <v>24.32</v>
      </c>
      <c r="S362" s="140">
        <v>165883278442</v>
      </c>
      <c r="T362" s="134" t="s">
        <v>54</v>
      </c>
      <c r="U362" s="134" t="s">
        <v>136</v>
      </c>
    </row>
    <row r="363" spans="1:21" ht="15" customHeight="1" x14ac:dyDescent="0.55000000000000004">
      <c r="A363" s="134" t="s">
        <v>857</v>
      </c>
      <c r="B363" s="135" t="s">
        <v>858</v>
      </c>
      <c r="C363" s="136" t="s">
        <v>94</v>
      </c>
      <c r="D363" s="134" t="s">
        <v>45</v>
      </c>
      <c r="E363" s="134" t="s">
        <v>75</v>
      </c>
      <c r="F363" s="134" t="s">
        <v>76</v>
      </c>
      <c r="G363" s="137">
        <v>42723</v>
      </c>
      <c r="H363" s="138">
        <v>105.08</v>
      </c>
      <c r="I363" s="138">
        <v>34.46</v>
      </c>
      <c r="J363" s="139">
        <v>0.32790000000000002</v>
      </c>
      <c r="K363" s="134">
        <v>12.62</v>
      </c>
      <c r="L363" s="139">
        <v>0</v>
      </c>
      <c r="M363" s="134">
        <v>1.7</v>
      </c>
      <c r="N363" s="134" t="s">
        <v>67</v>
      </c>
      <c r="O363" s="134" t="s">
        <v>67</v>
      </c>
      <c r="P363" s="139">
        <v>2.06E-2</v>
      </c>
      <c r="Q363" s="134">
        <v>0</v>
      </c>
      <c r="R363" s="138">
        <v>43.19</v>
      </c>
      <c r="S363" s="140">
        <v>645978424</v>
      </c>
      <c r="T363" s="134" t="s">
        <v>72</v>
      </c>
      <c r="U363" s="134" t="s">
        <v>53</v>
      </c>
    </row>
    <row r="364" spans="1:21" ht="15" customHeight="1" x14ac:dyDescent="0.55000000000000004">
      <c r="A364" s="134" t="s">
        <v>78</v>
      </c>
      <c r="B364" s="135" t="s">
        <v>79</v>
      </c>
      <c r="C364" s="136" t="s">
        <v>57</v>
      </c>
      <c r="D364" s="134" t="s">
        <v>45</v>
      </c>
      <c r="E364" s="134" t="s">
        <v>46</v>
      </c>
      <c r="F364" s="134" t="s">
        <v>47</v>
      </c>
      <c r="G364" s="137">
        <v>42820</v>
      </c>
      <c r="H364" s="138">
        <v>57.18</v>
      </c>
      <c r="I364" s="138">
        <v>125.35</v>
      </c>
      <c r="J364" s="139">
        <v>2.1922000000000001</v>
      </c>
      <c r="K364" s="134">
        <v>40.049999999999997</v>
      </c>
      <c r="L364" s="139">
        <v>1.0200000000000001E-2</v>
      </c>
      <c r="M364" s="134">
        <v>1.1000000000000001</v>
      </c>
      <c r="N364" s="134">
        <v>0.6</v>
      </c>
      <c r="O364" s="138">
        <v>-7.34</v>
      </c>
      <c r="P364" s="139">
        <v>0.15770000000000001</v>
      </c>
      <c r="Q364" s="134">
        <v>3</v>
      </c>
      <c r="R364" s="138">
        <v>16.32</v>
      </c>
      <c r="S364" s="140">
        <v>32140641251</v>
      </c>
      <c r="T364" s="134" t="s">
        <v>54</v>
      </c>
      <c r="U364" s="134" t="s">
        <v>80</v>
      </c>
    </row>
    <row r="365" spans="1:21" ht="15" customHeight="1" x14ac:dyDescent="0.55000000000000004">
      <c r="A365" s="134" t="s">
        <v>859</v>
      </c>
      <c r="B365" s="135" t="s">
        <v>860</v>
      </c>
      <c r="C365" s="136" t="s">
        <v>151</v>
      </c>
      <c r="D365" s="134" t="s">
        <v>65</v>
      </c>
      <c r="E365" s="134" t="s">
        <v>75</v>
      </c>
      <c r="F365" s="134" t="s">
        <v>84</v>
      </c>
      <c r="G365" s="137">
        <v>42724</v>
      </c>
      <c r="H365" s="138">
        <v>113.19</v>
      </c>
      <c r="I365" s="138">
        <v>61.45</v>
      </c>
      <c r="J365" s="139">
        <v>0.54290000000000005</v>
      </c>
      <c r="K365" s="134">
        <v>16.7</v>
      </c>
      <c r="L365" s="139">
        <v>1.04E-2</v>
      </c>
      <c r="M365" s="134">
        <v>1.3</v>
      </c>
      <c r="N365" s="134">
        <v>3.01</v>
      </c>
      <c r="O365" s="138">
        <v>3.59</v>
      </c>
      <c r="P365" s="139">
        <v>4.1000000000000002E-2</v>
      </c>
      <c r="Q365" s="134">
        <v>4</v>
      </c>
      <c r="R365" s="138">
        <v>44.72</v>
      </c>
      <c r="S365" s="140">
        <v>1486332524</v>
      </c>
      <c r="T365" s="134" t="s">
        <v>72</v>
      </c>
      <c r="U365" s="134" t="s">
        <v>80</v>
      </c>
    </row>
    <row r="366" spans="1:21" ht="15" customHeight="1" x14ac:dyDescent="0.55000000000000004">
      <c r="A366" s="134" t="s">
        <v>115</v>
      </c>
      <c r="B366" s="135" t="s">
        <v>116</v>
      </c>
      <c r="C366" s="136" t="s">
        <v>94</v>
      </c>
      <c r="D366" s="134" t="s">
        <v>65</v>
      </c>
      <c r="E366" s="134" t="s">
        <v>46</v>
      </c>
      <c r="F366" s="134" t="s">
        <v>66</v>
      </c>
      <c r="G366" s="137">
        <v>42819</v>
      </c>
      <c r="H366" s="138">
        <v>23.42</v>
      </c>
      <c r="I366" s="138">
        <v>51.66</v>
      </c>
      <c r="J366" s="139">
        <v>2.2058</v>
      </c>
      <c r="K366" s="134">
        <v>20.58</v>
      </c>
      <c r="L366" s="139">
        <v>3.4500000000000003E-2</v>
      </c>
      <c r="M366" s="134">
        <v>1.5</v>
      </c>
      <c r="N366" s="134">
        <v>1.71</v>
      </c>
      <c r="O366" s="138">
        <v>-53.02</v>
      </c>
      <c r="P366" s="139">
        <v>6.0400000000000002E-2</v>
      </c>
      <c r="Q366" s="134">
        <v>8</v>
      </c>
      <c r="R366" s="138">
        <v>28</v>
      </c>
      <c r="S366" s="140">
        <v>21257875755</v>
      </c>
      <c r="T366" s="134" t="s">
        <v>54</v>
      </c>
      <c r="U366" s="134" t="s">
        <v>117</v>
      </c>
    </row>
    <row r="367" spans="1:21" ht="15" customHeight="1" x14ac:dyDescent="0.55000000000000004">
      <c r="A367" s="134" t="s">
        <v>861</v>
      </c>
      <c r="B367" s="135" t="s">
        <v>862</v>
      </c>
      <c r="C367" s="136" t="s">
        <v>64</v>
      </c>
      <c r="D367" s="134" t="s">
        <v>65</v>
      </c>
      <c r="E367" s="134" t="s">
        <v>46</v>
      </c>
      <c r="F367" s="134" t="s">
        <v>66</v>
      </c>
      <c r="G367" s="137">
        <v>42725</v>
      </c>
      <c r="H367" s="138">
        <v>5.34</v>
      </c>
      <c r="I367" s="138">
        <v>36.049999999999997</v>
      </c>
      <c r="J367" s="139">
        <v>6.7508999999999997</v>
      </c>
      <c r="K367" s="134">
        <v>28.84</v>
      </c>
      <c r="L367" s="139">
        <v>1.61E-2</v>
      </c>
      <c r="M367" s="134">
        <v>1.7</v>
      </c>
      <c r="N367" s="134">
        <v>3.65</v>
      </c>
      <c r="O367" s="138">
        <v>5.34</v>
      </c>
      <c r="P367" s="139">
        <v>0.1017</v>
      </c>
      <c r="Q367" s="134">
        <v>2</v>
      </c>
      <c r="R367" s="138">
        <v>17.18</v>
      </c>
      <c r="S367" s="140">
        <v>1123616578</v>
      </c>
      <c r="T367" s="134" t="s">
        <v>72</v>
      </c>
      <c r="U367" s="134" t="s">
        <v>293</v>
      </c>
    </row>
    <row r="368" spans="1:21" ht="15" customHeight="1" x14ac:dyDescent="0.55000000000000004">
      <c r="A368" s="134" t="s">
        <v>863</v>
      </c>
      <c r="B368" s="135" t="s">
        <v>864</v>
      </c>
      <c r="C368" s="136" t="s">
        <v>57</v>
      </c>
      <c r="D368" s="134" t="s">
        <v>45</v>
      </c>
      <c r="E368" s="134" t="s">
        <v>46</v>
      </c>
      <c r="F368" s="134" t="s">
        <v>47</v>
      </c>
      <c r="G368" s="137">
        <v>42726</v>
      </c>
      <c r="H368" s="138">
        <v>24.4</v>
      </c>
      <c r="I368" s="138">
        <v>94.55</v>
      </c>
      <c r="J368" s="139">
        <v>3.875</v>
      </c>
      <c r="K368" s="134">
        <v>26.78</v>
      </c>
      <c r="L368" s="139">
        <v>2.1000000000000001E-2</v>
      </c>
      <c r="M368" s="134">
        <v>0.8</v>
      </c>
      <c r="N368" s="134" t="s">
        <v>67</v>
      </c>
      <c r="O368" s="134" t="s">
        <v>67</v>
      </c>
      <c r="P368" s="139">
        <v>9.1399999999999995E-2</v>
      </c>
      <c r="Q368" s="134">
        <v>14</v>
      </c>
      <c r="R368" s="138">
        <v>59.43</v>
      </c>
      <c r="S368" s="140">
        <v>1046471492</v>
      </c>
      <c r="T368" s="134" t="s">
        <v>72</v>
      </c>
      <c r="U368" s="134" t="s">
        <v>192</v>
      </c>
    </row>
    <row r="369" spans="1:21" ht="15" customHeight="1" x14ac:dyDescent="0.55000000000000004">
      <c r="A369" s="134" t="s">
        <v>865</v>
      </c>
      <c r="B369" s="135" t="s">
        <v>866</v>
      </c>
      <c r="C369" s="136" t="s">
        <v>64</v>
      </c>
      <c r="D369" s="134" t="s">
        <v>45</v>
      </c>
      <c r="E369" s="134" t="s">
        <v>52</v>
      </c>
      <c r="F369" s="134" t="s">
        <v>106</v>
      </c>
      <c r="G369" s="137">
        <v>42719</v>
      </c>
      <c r="H369" s="138">
        <v>26.82</v>
      </c>
      <c r="I369" s="138">
        <v>23.9</v>
      </c>
      <c r="J369" s="139">
        <v>0.8911</v>
      </c>
      <c r="K369" s="134">
        <v>21.53</v>
      </c>
      <c r="L369" s="139">
        <v>2.3800000000000002E-2</v>
      </c>
      <c r="M369" s="134">
        <v>1.6</v>
      </c>
      <c r="N369" s="134">
        <v>0.99</v>
      </c>
      <c r="O369" s="138">
        <v>-7.76</v>
      </c>
      <c r="P369" s="139">
        <v>6.5199999999999994E-2</v>
      </c>
      <c r="Q369" s="134">
        <v>4</v>
      </c>
      <c r="R369" s="138">
        <v>12.23</v>
      </c>
      <c r="S369" s="140">
        <v>9381082586</v>
      </c>
      <c r="T369" s="134" t="s">
        <v>49</v>
      </c>
      <c r="U369" s="134" t="s">
        <v>867</v>
      </c>
    </row>
    <row r="370" spans="1:21" ht="15" customHeight="1" x14ac:dyDescent="0.55000000000000004">
      <c r="A370" s="134" t="s">
        <v>868</v>
      </c>
      <c r="B370" s="135" t="s">
        <v>869</v>
      </c>
      <c r="C370" s="136" t="s">
        <v>94</v>
      </c>
      <c r="D370" s="134" t="s">
        <v>65</v>
      </c>
      <c r="E370" s="134" t="s">
        <v>52</v>
      </c>
      <c r="F370" s="134" t="s">
        <v>152</v>
      </c>
      <c r="G370" s="137">
        <v>42732</v>
      </c>
      <c r="H370" s="138">
        <v>157.69999999999999</v>
      </c>
      <c r="I370" s="138">
        <v>135.63999999999999</v>
      </c>
      <c r="J370" s="139">
        <v>0.86009999999999998</v>
      </c>
      <c r="K370" s="134">
        <v>33.08</v>
      </c>
      <c r="L370" s="139">
        <v>0</v>
      </c>
      <c r="M370" s="134">
        <v>1.7</v>
      </c>
      <c r="N370" s="134">
        <v>8.1999999999999993</v>
      </c>
      <c r="O370" s="138">
        <v>19.57</v>
      </c>
      <c r="P370" s="139">
        <v>0.1229</v>
      </c>
      <c r="Q370" s="134">
        <v>0</v>
      </c>
      <c r="R370" s="138">
        <v>54.34</v>
      </c>
      <c r="S370" s="140">
        <v>7227304189</v>
      </c>
      <c r="T370" s="134" t="s">
        <v>49</v>
      </c>
      <c r="U370" s="134" t="s">
        <v>136</v>
      </c>
    </row>
    <row r="371" spans="1:21" ht="15" customHeight="1" x14ac:dyDescent="0.55000000000000004">
      <c r="A371" s="134" t="s">
        <v>870</v>
      </c>
      <c r="B371" s="135" t="s">
        <v>871</v>
      </c>
      <c r="C371" s="136" t="s">
        <v>94</v>
      </c>
      <c r="D371" s="134" t="s">
        <v>65</v>
      </c>
      <c r="E371" s="134" t="s">
        <v>46</v>
      </c>
      <c r="F371" s="134" t="s">
        <v>66</v>
      </c>
      <c r="G371" s="137">
        <v>42733</v>
      </c>
      <c r="H371" s="138">
        <v>0</v>
      </c>
      <c r="I371" s="138">
        <v>42.74</v>
      </c>
      <c r="J371" s="134" t="s">
        <v>67</v>
      </c>
      <c r="K371" s="134">
        <v>19</v>
      </c>
      <c r="L371" s="139">
        <v>4.4900000000000002E-2</v>
      </c>
      <c r="M371" s="134">
        <v>0.8</v>
      </c>
      <c r="N371" s="134">
        <v>3.22</v>
      </c>
      <c r="O371" s="138">
        <v>-1.33</v>
      </c>
      <c r="P371" s="139">
        <v>5.2499999999999998E-2</v>
      </c>
      <c r="Q371" s="134">
        <v>6</v>
      </c>
      <c r="R371" s="138">
        <v>31.17</v>
      </c>
      <c r="S371" s="140">
        <v>831271748</v>
      </c>
      <c r="T371" s="134" t="s">
        <v>72</v>
      </c>
      <c r="U371" s="134" t="s">
        <v>218</v>
      </c>
    </row>
    <row r="372" spans="1:21" ht="15" customHeight="1" x14ac:dyDescent="0.55000000000000004">
      <c r="A372" s="134" t="s">
        <v>872</v>
      </c>
      <c r="B372" s="135" t="s">
        <v>873</v>
      </c>
      <c r="C372" s="136" t="s">
        <v>52</v>
      </c>
      <c r="D372" s="134" t="s">
        <v>45</v>
      </c>
      <c r="E372" s="134" t="s">
        <v>46</v>
      </c>
      <c r="F372" s="134" t="s">
        <v>47</v>
      </c>
      <c r="G372" s="137">
        <v>42735</v>
      </c>
      <c r="H372" s="138">
        <v>0</v>
      </c>
      <c r="I372" s="138">
        <v>2.2599999999999998</v>
      </c>
      <c r="J372" s="134" t="s">
        <v>67</v>
      </c>
      <c r="K372" s="134" t="s">
        <v>67</v>
      </c>
      <c r="L372" s="139">
        <v>0</v>
      </c>
      <c r="M372" s="134">
        <v>1.3</v>
      </c>
      <c r="N372" s="134">
        <v>3.37</v>
      </c>
      <c r="O372" s="138">
        <v>-0.62</v>
      </c>
      <c r="P372" s="139">
        <v>-4.82E-2</v>
      </c>
      <c r="Q372" s="134">
        <v>0</v>
      </c>
      <c r="R372" s="138">
        <v>0</v>
      </c>
      <c r="S372" s="140">
        <v>295473377</v>
      </c>
      <c r="T372" s="134" t="s">
        <v>72</v>
      </c>
      <c r="U372" s="134" t="s">
        <v>61</v>
      </c>
    </row>
    <row r="373" spans="1:21" ht="15" customHeight="1" x14ac:dyDescent="0.55000000000000004">
      <c r="A373" s="134" t="s">
        <v>874</v>
      </c>
      <c r="B373" s="135" t="s">
        <v>875</v>
      </c>
      <c r="C373" s="136" t="s">
        <v>52</v>
      </c>
      <c r="D373" s="134" t="s">
        <v>45</v>
      </c>
      <c r="E373" s="134" t="s">
        <v>46</v>
      </c>
      <c r="F373" s="134" t="s">
        <v>47</v>
      </c>
      <c r="G373" s="137">
        <v>42739</v>
      </c>
      <c r="H373" s="138">
        <v>0</v>
      </c>
      <c r="I373" s="138">
        <v>16.100000000000001</v>
      </c>
      <c r="J373" s="134" t="s">
        <v>67</v>
      </c>
      <c r="K373" s="134" t="s">
        <v>67</v>
      </c>
      <c r="L373" s="139">
        <v>0</v>
      </c>
      <c r="M373" s="134">
        <v>1.2</v>
      </c>
      <c r="N373" s="134">
        <v>2.09</v>
      </c>
      <c r="O373" s="138">
        <v>-7.22</v>
      </c>
      <c r="P373" s="139">
        <v>-0.30220000000000002</v>
      </c>
      <c r="Q373" s="134">
        <v>0</v>
      </c>
      <c r="R373" s="138">
        <v>0</v>
      </c>
      <c r="S373" s="140">
        <v>1158328905</v>
      </c>
      <c r="T373" s="134" t="s">
        <v>72</v>
      </c>
      <c r="U373" s="134" t="s">
        <v>126</v>
      </c>
    </row>
    <row r="374" spans="1:21" ht="15" customHeight="1" x14ac:dyDescent="0.55000000000000004">
      <c r="A374" s="134" t="s">
        <v>876</v>
      </c>
      <c r="B374" s="135" t="s">
        <v>877</v>
      </c>
      <c r="C374" s="136" t="s">
        <v>83</v>
      </c>
      <c r="D374" s="134" t="s">
        <v>65</v>
      </c>
      <c r="E374" s="134" t="s">
        <v>75</v>
      </c>
      <c r="F374" s="134" t="s">
        <v>84</v>
      </c>
      <c r="G374" s="137">
        <v>42742</v>
      </c>
      <c r="H374" s="138">
        <v>36.6</v>
      </c>
      <c r="I374" s="138">
        <v>22.9</v>
      </c>
      <c r="J374" s="139">
        <v>0.62570000000000003</v>
      </c>
      <c r="K374" s="134">
        <v>24.11</v>
      </c>
      <c r="L374" s="139">
        <v>2.7099999999999999E-2</v>
      </c>
      <c r="M374" s="134">
        <v>0.9</v>
      </c>
      <c r="N374" s="134">
        <v>4.43</v>
      </c>
      <c r="O374" s="138">
        <v>4.0199999999999996</v>
      </c>
      <c r="P374" s="139">
        <v>7.8E-2</v>
      </c>
      <c r="Q374" s="134">
        <v>4</v>
      </c>
      <c r="R374" s="138">
        <v>11.88</v>
      </c>
      <c r="S374" s="140">
        <v>789994409</v>
      </c>
      <c r="T374" s="134" t="s">
        <v>72</v>
      </c>
      <c r="U374" s="134" t="s">
        <v>123</v>
      </c>
    </row>
    <row r="375" spans="1:21" ht="15" customHeight="1" x14ac:dyDescent="0.55000000000000004">
      <c r="A375" s="134" t="s">
        <v>878</v>
      </c>
      <c r="B375" s="135" t="s">
        <v>879</v>
      </c>
      <c r="C375" s="136" t="s">
        <v>44</v>
      </c>
      <c r="D375" s="134" t="s">
        <v>45</v>
      </c>
      <c r="E375" s="134" t="s">
        <v>75</v>
      </c>
      <c r="F375" s="134" t="s">
        <v>76</v>
      </c>
      <c r="G375" s="137">
        <v>42510</v>
      </c>
      <c r="H375" s="138">
        <v>120.75</v>
      </c>
      <c r="I375" s="138">
        <v>87.71</v>
      </c>
      <c r="J375" s="139">
        <v>0.72640000000000005</v>
      </c>
      <c r="K375" s="134">
        <v>27.93</v>
      </c>
      <c r="L375" s="139">
        <v>1.3599999999999999E-2</v>
      </c>
      <c r="M375" s="134">
        <v>1.2</v>
      </c>
      <c r="N375" s="134">
        <v>1.22</v>
      </c>
      <c r="O375" s="138">
        <v>-24.29</v>
      </c>
      <c r="P375" s="139">
        <v>9.7199999999999995E-2</v>
      </c>
      <c r="Q375" s="134">
        <v>6</v>
      </c>
      <c r="R375" s="138">
        <v>44.45</v>
      </c>
      <c r="S375" s="140">
        <v>22526737467</v>
      </c>
      <c r="T375" s="134" t="s">
        <v>54</v>
      </c>
      <c r="U375" s="134" t="s">
        <v>91</v>
      </c>
    </row>
    <row r="376" spans="1:21" ht="15" customHeight="1" x14ac:dyDescent="0.55000000000000004">
      <c r="A376" s="134" t="s">
        <v>880</v>
      </c>
      <c r="B376" s="135" t="s">
        <v>881</v>
      </c>
      <c r="C376" s="136" t="s">
        <v>64</v>
      </c>
      <c r="D376" s="134" t="s">
        <v>65</v>
      </c>
      <c r="E376" s="134" t="s">
        <v>46</v>
      </c>
      <c r="F376" s="134" t="s">
        <v>66</v>
      </c>
      <c r="G376" s="137">
        <v>42743</v>
      </c>
      <c r="H376" s="138">
        <v>33.130000000000003</v>
      </c>
      <c r="I376" s="138">
        <v>90.14</v>
      </c>
      <c r="J376" s="139">
        <v>2.7208000000000001</v>
      </c>
      <c r="K376" s="134">
        <v>70.98</v>
      </c>
      <c r="L376" s="139">
        <v>0</v>
      </c>
      <c r="M376" s="134">
        <v>1.2</v>
      </c>
      <c r="N376" s="134">
        <v>3.8</v>
      </c>
      <c r="O376" s="138">
        <v>8.92</v>
      </c>
      <c r="P376" s="139">
        <v>0.31240000000000001</v>
      </c>
      <c r="Q376" s="134">
        <v>0</v>
      </c>
      <c r="R376" s="138">
        <v>20.41</v>
      </c>
      <c r="S376" s="140">
        <v>2501876336</v>
      </c>
      <c r="T376" s="134" t="s">
        <v>49</v>
      </c>
      <c r="U376" s="134" t="s">
        <v>136</v>
      </c>
    </row>
    <row r="377" spans="1:21" ht="15" customHeight="1" x14ac:dyDescent="0.55000000000000004">
      <c r="A377" s="134" t="s">
        <v>882</v>
      </c>
      <c r="B377" s="135" t="s">
        <v>883</v>
      </c>
      <c r="C377" s="136" t="s">
        <v>94</v>
      </c>
      <c r="D377" s="134" t="s">
        <v>45</v>
      </c>
      <c r="E377" s="134" t="s">
        <v>75</v>
      </c>
      <c r="F377" s="134" t="s">
        <v>76</v>
      </c>
      <c r="G377" s="137">
        <v>42743</v>
      </c>
      <c r="H377" s="138">
        <v>13.67</v>
      </c>
      <c r="I377" s="138">
        <v>10.1</v>
      </c>
      <c r="J377" s="139">
        <v>0.73880000000000001</v>
      </c>
      <c r="K377" s="134">
        <v>17.72</v>
      </c>
      <c r="L377" s="139">
        <v>0</v>
      </c>
      <c r="M377" s="134">
        <v>1.6</v>
      </c>
      <c r="N377" s="134">
        <v>4.63</v>
      </c>
      <c r="O377" s="138">
        <v>-12.52</v>
      </c>
      <c r="P377" s="139">
        <v>4.6100000000000002E-2</v>
      </c>
      <c r="Q377" s="134">
        <v>0</v>
      </c>
      <c r="R377" s="138">
        <v>16.79</v>
      </c>
      <c r="S377" s="140">
        <v>1002942915</v>
      </c>
      <c r="T377" s="134" t="s">
        <v>72</v>
      </c>
      <c r="U377" s="134" t="s">
        <v>123</v>
      </c>
    </row>
    <row r="378" spans="1:21" ht="15" customHeight="1" x14ac:dyDescent="0.55000000000000004">
      <c r="A378" s="134" t="s">
        <v>884</v>
      </c>
      <c r="B378" s="135" t="s">
        <v>885</v>
      </c>
      <c r="C378" s="136" t="s">
        <v>44</v>
      </c>
      <c r="D378" s="134" t="s">
        <v>45</v>
      </c>
      <c r="E378" s="134" t="s">
        <v>46</v>
      </c>
      <c r="F378" s="134" t="s">
        <v>47</v>
      </c>
      <c r="G378" s="137">
        <v>42575</v>
      </c>
      <c r="H378" s="138">
        <v>25.84</v>
      </c>
      <c r="I378" s="138">
        <v>35.26</v>
      </c>
      <c r="J378" s="139">
        <v>1.3646</v>
      </c>
      <c r="K378" s="134">
        <v>26.31</v>
      </c>
      <c r="L378" s="139">
        <v>5.45E-2</v>
      </c>
      <c r="M378" s="134">
        <v>1</v>
      </c>
      <c r="N378" s="134">
        <v>1.1100000000000001</v>
      </c>
      <c r="O378" s="138">
        <v>-23.98</v>
      </c>
      <c r="P378" s="139">
        <v>8.9099999999999999E-2</v>
      </c>
      <c r="Q378" s="134">
        <v>7</v>
      </c>
      <c r="R378" s="138">
        <v>10.65</v>
      </c>
      <c r="S378" s="140">
        <v>9230872400</v>
      </c>
      <c r="T378" s="134" t="s">
        <v>49</v>
      </c>
      <c r="U378" s="134" t="s">
        <v>48</v>
      </c>
    </row>
    <row r="379" spans="1:21" ht="15" customHeight="1" x14ac:dyDescent="0.55000000000000004">
      <c r="A379" s="134" t="s">
        <v>886</v>
      </c>
      <c r="B379" s="135" t="s">
        <v>887</v>
      </c>
      <c r="C379" s="136" t="s">
        <v>127</v>
      </c>
      <c r="D379" s="134" t="s">
        <v>65</v>
      </c>
      <c r="E379" s="134" t="s">
        <v>46</v>
      </c>
      <c r="F379" s="134" t="s">
        <v>66</v>
      </c>
      <c r="G379" s="137">
        <v>42743</v>
      </c>
      <c r="H379" s="138">
        <v>17.34</v>
      </c>
      <c r="I379" s="138">
        <v>35.450000000000003</v>
      </c>
      <c r="J379" s="139">
        <v>2.0444</v>
      </c>
      <c r="K379" s="134">
        <v>25.88</v>
      </c>
      <c r="L379" s="139">
        <v>1.1599999999999999E-2</v>
      </c>
      <c r="M379" s="134">
        <v>1.2</v>
      </c>
      <c r="N379" s="134">
        <v>2.5</v>
      </c>
      <c r="O379" s="138">
        <v>-10.210000000000001</v>
      </c>
      <c r="P379" s="139">
        <v>8.6900000000000005E-2</v>
      </c>
      <c r="Q379" s="134">
        <v>11</v>
      </c>
      <c r="R379" s="138">
        <v>33.65</v>
      </c>
      <c r="S379" s="140">
        <v>1594651638</v>
      </c>
      <c r="T379" s="134" t="s">
        <v>72</v>
      </c>
      <c r="U379" s="134" t="s">
        <v>236</v>
      </c>
    </row>
    <row r="380" spans="1:21" ht="15" customHeight="1" x14ac:dyDescent="0.55000000000000004">
      <c r="A380" s="134" t="s">
        <v>888</v>
      </c>
      <c r="B380" s="135" t="s">
        <v>889</v>
      </c>
      <c r="C380" s="136" t="s">
        <v>127</v>
      </c>
      <c r="D380" s="134" t="s">
        <v>65</v>
      </c>
      <c r="E380" s="134" t="s">
        <v>46</v>
      </c>
      <c r="F380" s="134" t="s">
        <v>66</v>
      </c>
      <c r="G380" s="137">
        <v>42743</v>
      </c>
      <c r="H380" s="138">
        <v>8.01</v>
      </c>
      <c r="I380" s="138">
        <v>22.49</v>
      </c>
      <c r="J380" s="139">
        <v>2.8077000000000001</v>
      </c>
      <c r="K380" s="134">
        <v>107.1</v>
      </c>
      <c r="L380" s="139">
        <v>2.1299999999999999E-2</v>
      </c>
      <c r="M380" s="134">
        <v>1.2</v>
      </c>
      <c r="N380" s="134">
        <v>2.36</v>
      </c>
      <c r="O380" s="138">
        <v>1.71</v>
      </c>
      <c r="P380" s="139">
        <v>0.49299999999999999</v>
      </c>
      <c r="Q380" s="134">
        <v>0</v>
      </c>
      <c r="R380" s="138">
        <v>7.91</v>
      </c>
      <c r="S380" s="140">
        <v>3098864975</v>
      </c>
      <c r="T380" s="134" t="s">
        <v>49</v>
      </c>
      <c r="U380" s="134" t="s">
        <v>136</v>
      </c>
    </row>
    <row r="381" spans="1:21" ht="15" customHeight="1" x14ac:dyDescent="0.55000000000000004">
      <c r="A381" s="134" t="s">
        <v>890</v>
      </c>
      <c r="B381" s="135" t="s">
        <v>891</v>
      </c>
      <c r="C381" s="136" t="s">
        <v>64</v>
      </c>
      <c r="D381" s="134" t="s">
        <v>65</v>
      </c>
      <c r="E381" s="134" t="s">
        <v>46</v>
      </c>
      <c r="F381" s="134" t="s">
        <v>66</v>
      </c>
      <c r="G381" s="137">
        <v>42560</v>
      </c>
      <c r="H381" s="138">
        <v>296.64999999999998</v>
      </c>
      <c r="I381" s="138">
        <v>850.98</v>
      </c>
      <c r="J381" s="139">
        <v>2.8685999999999998</v>
      </c>
      <c r="K381" s="134">
        <v>54.27</v>
      </c>
      <c r="L381" s="139">
        <v>0</v>
      </c>
      <c r="M381" s="134">
        <v>0.5</v>
      </c>
      <c r="N381" s="134">
        <v>5.31</v>
      </c>
      <c r="O381" s="138">
        <v>48.06</v>
      </c>
      <c r="P381" s="139">
        <v>0.22889999999999999</v>
      </c>
      <c r="Q381" s="134">
        <v>0</v>
      </c>
      <c r="R381" s="138">
        <v>225.05</v>
      </c>
      <c r="S381" s="140">
        <v>31675067908</v>
      </c>
      <c r="T381" s="134" t="s">
        <v>54</v>
      </c>
      <c r="U381" s="134" t="s">
        <v>120</v>
      </c>
    </row>
    <row r="382" spans="1:21" ht="15" customHeight="1" x14ac:dyDescent="0.55000000000000004">
      <c r="A382" s="134" t="s">
        <v>892</v>
      </c>
      <c r="B382" s="135" t="s">
        <v>893</v>
      </c>
      <c r="C382" s="136" t="s">
        <v>52</v>
      </c>
      <c r="D382" s="134" t="s">
        <v>45</v>
      </c>
      <c r="E382" s="134" t="s">
        <v>46</v>
      </c>
      <c r="F382" s="134" t="s">
        <v>47</v>
      </c>
      <c r="G382" s="137">
        <v>42745</v>
      </c>
      <c r="H382" s="138">
        <v>13.12</v>
      </c>
      <c r="I382" s="138">
        <v>20.07</v>
      </c>
      <c r="J382" s="139">
        <v>1.5297000000000001</v>
      </c>
      <c r="K382" s="134">
        <v>59.03</v>
      </c>
      <c r="L382" s="139">
        <v>1.4E-2</v>
      </c>
      <c r="M382" s="134">
        <v>1.4</v>
      </c>
      <c r="N382" s="134">
        <v>1.45</v>
      </c>
      <c r="O382" s="138">
        <v>6.78</v>
      </c>
      <c r="P382" s="139">
        <v>0.25259999999999999</v>
      </c>
      <c r="Q382" s="134">
        <v>2</v>
      </c>
      <c r="R382" s="138">
        <v>0</v>
      </c>
      <c r="S382" s="140">
        <v>662286588</v>
      </c>
      <c r="T382" s="134" t="s">
        <v>72</v>
      </c>
      <c r="U382" s="134" t="s">
        <v>120</v>
      </c>
    </row>
    <row r="383" spans="1:21" ht="15" customHeight="1" x14ac:dyDescent="0.55000000000000004">
      <c r="A383" s="134" t="s">
        <v>894</v>
      </c>
      <c r="B383" s="135" t="s">
        <v>895</v>
      </c>
      <c r="C383" s="136" t="s">
        <v>44</v>
      </c>
      <c r="D383" s="134" t="s">
        <v>45</v>
      </c>
      <c r="E383" s="134" t="s">
        <v>75</v>
      </c>
      <c r="F383" s="134" t="s">
        <v>76</v>
      </c>
      <c r="G383" s="137">
        <v>42746</v>
      </c>
      <c r="H383" s="138">
        <v>-0.94</v>
      </c>
      <c r="I383" s="138">
        <v>64.75</v>
      </c>
      <c r="J383" s="139">
        <v>-68.882999999999996</v>
      </c>
      <c r="K383" s="134" t="s">
        <v>67</v>
      </c>
      <c r="L383" s="139">
        <v>0</v>
      </c>
      <c r="M383" s="134">
        <v>1.2</v>
      </c>
      <c r="N383" s="134">
        <v>1.74</v>
      </c>
      <c r="O383" s="138">
        <v>-6.08</v>
      </c>
      <c r="P383" s="139">
        <v>-16.23</v>
      </c>
      <c r="Q383" s="134">
        <v>0</v>
      </c>
      <c r="R383" s="138">
        <v>19.84</v>
      </c>
      <c r="S383" s="140">
        <v>2534920089</v>
      </c>
      <c r="T383" s="134" t="s">
        <v>49</v>
      </c>
      <c r="U383" s="134" t="s">
        <v>136</v>
      </c>
    </row>
    <row r="384" spans="1:21" ht="15" customHeight="1" x14ac:dyDescent="0.55000000000000004">
      <c r="A384" s="134" t="s">
        <v>896</v>
      </c>
      <c r="B384" s="135" t="s">
        <v>897</v>
      </c>
      <c r="C384" s="136" t="s">
        <v>127</v>
      </c>
      <c r="D384" s="134" t="s">
        <v>65</v>
      </c>
      <c r="E384" s="134" t="s">
        <v>46</v>
      </c>
      <c r="F384" s="134" t="s">
        <v>66</v>
      </c>
      <c r="G384" s="137">
        <v>42747</v>
      </c>
      <c r="H384" s="138">
        <v>14.85</v>
      </c>
      <c r="I384" s="138">
        <v>39.270000000000003</v>
      </c>
      <c r="J384" s="139">
        <v>2.6444000000000001</v>
      </c>
      <c r="K384" s="134">
        <v>13.31</v>
      </c>
      <c r="L384" s="139">
        <v>1.2500000000000001E-2</v>
      </c>
      <c r="M384" s="134">
        <v>1.4</v>
      </c>
      <c r="N384" s="134">
        <v>1.61</v>
      </c>
      <c r="O384" s="138">
        <v>-8.31</v>
      </c>
      <c r="P384" s="139">
        <v>2.41E-2</v>
      </c>
      <c r="Q384" s="134">
        <v>4</v>
      </c>
      <c r="R384" s="138">
        <v>28.31</v>
      </c>
      <c r="S384" s="140">
        <v>3581706000</v>
      </c>
      <c r="T384" s="134" t="s">
        <v>49</v>
      </c>
      <c r="U384" s="134" t="s">
        <v>548</v>
      </c>
    </row>
    <row r="385" spans="1:21" ht="15" customHeight="1" x14ac:dyDescent="0.55000000000000004">
      <c r="A385" s="134" t="s">
        <v>898</v>
      </c>
      <c r="B385" s="135" t="s">
        <v>899</v>
      </c>
      <c r="C385" s="136" t="s">
        <v>83</v>
      </c>
      <c r="D385" s="134" t="s">
        <v>57</v>
      </c>
      <c r="E385" s="134" t="s">
        <v>46</v>
      </c>
      <c r="F385" s="134" t="s">
        <v>128</v>
      </c>
      <c r="G385" s="137">
        <v>42557</v>
      </c>
      <c r="H385" s="138">
        <v>100.87</v>
      </c>
      <c r="I385" s="138">
        <v>134.78</v>
      </c>
      <c r="J385" s="139">
        <v>1.3362000000000001</v>
      </c>
      <c r="K385" s="134">
        <v>24.33</v>
      </c>
      <c r="L385" s="139">
        <v>1.5900000000000001E-2</v>
      </c>
      <c r="M385" s="134">
        <v>1</v>
      </c>
      <c r="N385" s="134">
        <v>2.2999999999999998</v>
      </c>
      <c r="O385" s="138">
        <v>10.93</v>
      </c>
      <c r="P385" s="139">
        <v>7.9100000000000004E-2</v>
      </c>
      <c r="Q385" s="134">
        <v>20</v>
      </c>
      <c r="R385" s="138">
        <v>42.2</v>
      </c>
      <c r="S385" s="140">
        <v>46570037931</v>
      </c>
      <c r="T385" s="134" t="s">
        <v>54</v>
      </c>
      <c r="U385" s="134" t="s">
        <v>548</v>
      </c>
    </row>
    <row r="386" spans="1:21" ht="15" customHeight="1" x14ac:dyDescent="0.55000000000000004">
      <c r="A386" s="134" t="s">
        <v>900</v>
      </c>
      <c r="B386" s="135" t="s">
        <v>901</v>
      </c>
      <c r="C386" s="136" t="s">
        <v>52</v>
      </c>
      <c r="D386" s="134" t="s">
        <v>45</v>
      </c>
      <c r="E386" s="134" t="s">
        <v>46</v>
      </c>
      <c r="F386" s="134" t="s">
        <v>47</v>
      </c>
      <c r="G386" s="137">
        <v>42748</v>
      </c>
      <c r="H386" s="138">
        <v>0</v>
      </c>
      <c r="I386" s="138">
        <v>14.7</v>
      </c>
      <c r="J386" s="134" t="s">
        <v>67</v>
      </c>
      <c r="K386" s="134" t="s">
        <v>67</v>
      </c>
      <c r="L386" s="139">
        <v>3.3999999999999998E-3</v>
      </c>
      <c r="M386" s="134">
        <v>2.1</v>
      </c>
      <c r="N386" s="134">
        <v>1.98</v>
      </c>
      <c r="O386" s="138">
        <v>-1.29</v>
      </c>
      <c r="P386" s="139">
        <v>-0.1321</v>
      </c>
      <c r="Q386" s="134">
        <v>1</v>
      </c>
      <c r="R386" s="138">
        <v>0</v>
      </c>
      <c r="S386" s="140">
        <v>483523404</v>
      </c>
      <c r="T386" s="134" t="s">
        <v>72</v>
      </c>
      <c r="U386" s="134" t="s">
        <v>120</v>
      </c>
    </row>
    <row r="387" spans="1:21" ht="15" customHeight="1" x14ac:dyDescent="0.55000000000000004">
      <c r="A387" s="134" t="s">
        <v>902</v>
      </c>
      <c r="B387" s="135" t="s">
        <v>903</v>
      </c>
      <c r="C387" s="136" t="s">
        <v>100</v>
      </c>
      <c r="D387" s="134" t="s">
        <v>57</v>
      </c>
      <c r="E387" s="134" t="s">
        <v>75</v>
      </c>
      <c r="F387" s="134" t="s">
        <v>132</v>
      </c>
      <c r="G387" s="137">
        <v>42575</v>
      </c>
      <c r="H387" s="138">
        <v>60.45</v>
      </c>
      <c r="I387" s="138">
        <v>30.66</v>
      </c>
      <c r="J387" s="139">
        <v>0.50719999999999998</v>
      </c>
      <c r="K387" s="134">
        <v>14.26</v>
      </c>
      <c r="L387" s="139">
        <v>3.5200000000000002E-2</v>
      </c>
      <c r="M387" s="134">
        <v>1.8</v>
      </c>
      <c r="N387" s="134">
        <v>0.5</v>
      </c>
      <c r="O387" s="138">
        <v>-25.68</v>
      </c>
      <c r="P387" s="139">
        <v>2.8799999999999999E-2</v>
      </c>
      <c r="Q387" s="134">
        <v>7</v>
      </c>
      <c r="R387" s="138">
        <v>30.2</v>
      </c>
      <c r="S387" s="140">
        <v>12458741374</v>
      </c>
      <c r="T387" s="134" t="s">
        <v>54</v>
      </c>
      <c r="U387" s="134" t="s">
        <v>53</v>
      </c>
    </row>
    <row r="388" spans="1:21" ht="15" customHeight="1" x14ac:dyDescent="0.55000000000000004">
      <c r="A388" s="134" t="s">
        <v>904</v>
      </c>
      <c r="B388" s="135" t="s">
        <v>905</v>
      </c>
      <c r="C388" s="136" t="s">
        <v>44</v>
      </c>
      <c r="D388" s="134" t="s">
        <v>45</v>
      </c>
      <c r="E388" s="134" t="s">
        <v>52</v>
      </c>
      <c r="F388" s="134" t="s">
        <v>106</v>
      </c>
      <c r="G388" s="137">
        <v>42751</v>
      </c>
      <c r="H388" s="138">
        <v>130.52000000000001</v>
      </c>
      <c r="I388" s="138">
        <v>107.67</v>
      </c>
      <c r="J388" s="139">
        <v>0.82489999999999997</v>
      </c>
      <c r="K388" s="134">
        <v>31.76</v>
      </c>
      <c r="L388" s="139">
        <v>1.11E-2</v>
      </c>
      <c r="M388" s="134">
        <v>0.4</v>
      </c>
      <c r="N388" s="134">
        <v>0.56000000000000005</v>
      </c>
      <c r="O388" s="138">
        <v>-41.31</v>
      </c>
      <c r="P388" s="139">
        <v>0.1163</v>
      </c>
      <c r="Q388" s="134">
        <v>4</v>
      </c>
      <c r="R388" s="138">
        <v>0</v>
      </c>
      <c r="S388" s="140">
        <v>3486595937</v>
      </c>
      <c r="T388" s="134" t="s">
        <v>49</v>
      </c>
      <c r="U388" s="134" t="s">
        <v>109</v>
      </c>
    </row>
    <row r="389" spans="1:21" ht="15" customHeight="1" x14ac:dyDescent="0.55000000000000004">
      <c r="A389" s="134" t="s">
        <v>906</v>
      </c>
      <c r="B389" s="135" t="s">
        <v>907</v>
      </c>
      <c r="C389" s="136" t="s">
        <v>44</v>
      </c>
      <c r="D389" s="134" t="s">
        <v>45</v>
      </c>
      <c r="E389" s="134" t="s">
        <v>52</v>
      </c>
      <c r="F389" s="134" t="s">
        <v>106</v>
      </c>
      <c r="G389" s="137">
        <v>42759</v>
      </c>
      <c r="H389" s="138">
        <v>98.37</v>
      </c>
      <c r="I389" s="138">
        <v>83.52</v>
      </c>
      <c r="J389" s="139">
        <v>0.84899999999999998</v>
      </c>
      <c r="K389" s="134">
        <v>24.86</v>
      </c>
      <c r="L389" s="139">
        <v>1.04E-2</v>
      </c>
      <c r="M389" s="134">
        <v>0.8</v>
      </c>
      <c r="N389" s="134">
        <v>1.4</v>
      </c>
      <c r="O389" s="138">
        <v>-13.25</v>
      </c>
      <c r="P389" s="139">
        <v>8.1799999999999998E-2</v>
      </c>
      <c r="Q389" s="134">
        <v>3</v>
      </c>
      <c r="R389" s="138">
        <v>31.54</v>
      </c>
      <c r="S389" s="140">
        <v>9194349861</v>
      </c>
      <c r="T389" s="134" t="s">
        <v>49</v>
      </c>
      <c r="U389" s="134" t="s">
        <v>392</v>
      </c>
    </row>
    <row r="390" spans="1:21" ht="15" customHeight="1" x14ac:dyDescent="0.55000000000000004">
      <c r="A390" s="134" t="s">
        <v>908</v>
      </c>
      <c r="B390" s="135" t="s">
        <v>909</v>
      </c>
      <c r="C390" s="136" t="s">
        <v>151</v>
      </c>
      <c r="D390" s="134" t="s">
        <v>65</v>
      </c>
      <c r="E390" s="134" t="s">
        <v>75</v>
      </c>
      <c r="F390" s="134" t="s">
        <v>84</v>
      </c>
      <c r="G390" s="137">
        <v>42573</v>
      </c>
      <c r="H390" s="138">
        <v>60.88</v>
      </c>
      <c r="I390" s="138">
        <v>29.33</v>
      </c>
      <c r="J390" s="139">
        <v>0.48180000000000001</v>
      </c>
      <c r="K390" s="134">
        <v>18.559999999999999</v>
      </c>
      <c r="L390" s="139">
        <v>1.09E-2</v>
      </c>
      <c r="M390" s="134">
        <v>0.8</v>
      </c>
      <c r="N390" s="134">
        <v>1.03</v>
      </c>
      <c r="O390" s="138">
        <v>-9.74</v>
      </c>
      <c r="P390" s="139">
        <v>5.0299999999999997E-2</v>
      </c>
      <c r="Q390" s="134">
        <v>0</v>
      </c>
      <c r="R390" s="138">
        <v>22.85</v>
      </c>
      <c r="S390" s="140">
        <v>5461854261</v>
      </c>
      <c r="T390" s="134" t="s">
        <v>49</v>
      </c>
      <c r="U390" s="134" t="s">
        <v>136</v>
      </c>
    </row>
    <row r="391" spans="1:21" ht="15" customHeight="1" x14ac:dyDescent="0.55000000000000004">
      <c r="A391" s="134" t="s">
        <v>910</v>
      </c>
      <c r="B391" s="135" t="s">
        <v>911</v>
      </c>
      <c r="C391" s="136" t="s">
        <v>94</v>
      </c>
      <c r="D391" s="134" t="s">
        <v>45</v>
      </c>
      <c r="E391" s="134" t="s">
        <v>75</v>
      </c>
      <c r="F391" s="134" t="s">
        <v>76</v>
      </c>
      <c r="G391" s="137">
        <v>42760</v>
      </c>
      <c r="H391" s="138">
        <v>60.78</v>
      </c>
      <c r="I391" s="138">
        <v>20.96</v>
      </c>
      <c r="J391" s="139">
        <v>0.34489999999999998</v>
      </c>
      <c r="K391" s="134">
        <v>13.27</v>
      </c>
      <c r="L391" s="139">
        <v>0</v>
      </c>
      <c r="M391" s="134">
        <v>0.4</v>
      </c>
      <c r="N391" s="134">
        <v>0.8</v>
      </c>
      <c r="O391" s="138">
        <v>-10.86</v>
      </c>
      <c r="P391" s="139">
        <v>2.3800000000000002E-2</v>
      </c>
      <c r="Q391" s="134">
        <v>0</v>
      </c>
      <c r="R391" s="138">
        <v>23.97</v>
      </c>
      <c r="S391" s="140">
        <v>7076039497</v>
      </c>
      <c r="T391" s="134" t="s">
        <v>49</v>
      </c>
      <c r="U391" s="134" t="s">
        <v>142</v>
      </c>
    </row>
    <row r="392" spans="1:21" ht="15" customHeight="1" x14ac:dyDescent="0.55000000000000004">
      <c r="A392" s="134" t="s">
        <v>912</v>
      </c>
      <c r="B392" s="135" t="s">
        <v>913</v>
      </c>
      <c r="C392" s="136" t="s">
        <v>52</v>
      </c>
      <c r="D392" s="134" t="s">
        <v>45</v>
      </c>
      <c r="E392" s="134" t="s">
        <v>46</v>
      </c>
      <c r="F392" s="134" t="s">
        <v>47</v>
      </c>
      <c r="G392" s="137">
        <v>42761</v>
      </c>
      <c r="H392" s="138">
        <v>32.270000000000003</v>
      </c>
      <c r="I392" s="138">
        <v>84.4</v>
      </c>
      <c r="J392" s="139">
        <v>2.6154000000000002</v>
      </c>
      <c r="K392" s="134">
        <v>51.15</v>
      </c>
      <c r="L392" s="139">
        <v>4.7000000000000002E-3</v>
      </c>
      <c r="M392" s="134">
        <v>1.4</v>
      </c>
      <c r="N392" s="134">
        <v>1.21</v>
      </c>
      <c r="O392" s="138">
        <v>-10.71</v>
      </c>
      <c r="P392" s="139">
        <v>0.21329999999999999</v>
      </c>
      <c r="Q392" s="134">
        <v>4</v>
      </c>
      <c r="R392" s="138">
        <v>16.670000000000002</v>
      </c>
      <c r="S392" s="140">
        <v>2690437585</v>
      </c>
      <c r="T392" s="134" t="s">
        <v>49</v>
      </c>
      <c r="U392" s="134" t="s">
        <v>91</v>
      </c>
    </row>
    <row r="393" spans="1:21" ht="15" customHeight="1" x14ac:dyDescent="0.55000000000000004">
      <c r="A393" s="134" t="s">
        <v>914</v>
      </c>
      <c r="B393" s="135" t="s">
        <v>915</v>
      </c>
      <c r="C393" s="136" t="s">
        <v>57</v>
      </c>
      <c r="D393" s="134" t="s">
        <v>45</v>
      </c>
      <c r="E393" s="134" t="s">
        <v>46</v>
      </c>
      <c r="F393" s="134" t="s">
        <v>47</v>
      </c>
      <c r="G393" s="137">
        <v>42555</v>
      </c>
      <c r="H393" s="138">
        <v>28.33</v>
      </c>
      <c r="I393" s="138">
        <v>41.33</v>
      </c>
      <c r="J393" s="139">
        <v>1.4589000000000001</v>
      </c>
      <c r="K393" s="134">
        <v>20.56</v>
      </c>
      <c r="L393" s="139">
        <v>2.6599999999999999E-2</v>
      </c>
      <c r="M393" s="134">
        <v>1.2</v>
      </c>
      <c r="N393" s="134">
        <v>0.94</v>
      </c>
      <c r="O393" s="138">
        <v>-15.67</v>
      </c>
      <c r="P393" s="139">
        <v>6.0299999999999999E-2</v>
      </c>
      <c r="Q393" s="134">
        <v>6</v>
      </c>
      <c r="R393" s="138">
        <v>26.46</v>
      </c>
      <c r="S393" s="140">
        <v>39466229400</v>
      </c>
      <c r="T393" s="134" t="s">
        <v>54</v>
      </c>
      <c r="U393" s="134" t="s">
        <v>103</v>
      </c>
    </row>
    <row r="394" spans="1:21" ht="15" customHeight="1" x14ac:dyDescent="0.55000000000000004">
      <c r="A394" s="134" t="s">
        <v>916</v>
      </c>
      <c r="B394" s="135" t="s">
        <v>917</v>
      </c>
      <c r="C394" s="136" t="s">
        <v>52</v>
      </c>
      <c r="D394" s="134" t="s">
        <v>45</v>
      </c>
      <c r="E394" s="134" t="s">
        <v>46</v>
      </c>
      <c r="F394" s="134" t="s">
        <v>47</v>
      </c>
      <c r="G394" s="137">
        <v>42762</v>
      </c>
      <c r="H394" s="138">
        <v>0</v>
      </c>
      <c r="I394" s="138">
        <v>4.67</v>
      </c>
      <c r="J394" s="134" t="s">
        <v>67</v>
      </c>
      <c r="K394" s="134" t="s">
        <v>67</v>
      </c>
      <c r="L394" s="139">
        <v>0</v>
      </c>
      <c r="M394" s="134">
        <v>0.8</v>
      </c>
      <c r="N394" s="134">
        <v>1.47</v>
      </c>
      <c r="O394" s="138">
        <v>-13.36</v>
      </c>
      <c r="P394" s="139">
        <v>-5.4600000000000003E-2</v>
      </c>
      <c r="Q394" s="134">
        <v>0</v>
      </c>
      <c r="R394" s="138">
        <v>0</v>
      </c>
      <c r="S394" s="140">
        <v>1527594689</v>
      </c>
      <c r="T394" s="134" t="s">
        <v>72</v>
      </c>
      <c r="U394" s="134" t="s">
        <v>114</v>
      </c>
    </row>
    <row r="395" spans="1:21" ht="15" customHeight="1" x14ac:dyDescent="0.55000000000000004">
      <c r="A395" s="134" t="s">
        <v>918</v>
      </c>
      <c r="B395" s="135" t="s">
        <v>919</v>
      </c>
      <c r="C395" s="136" t="s">
        <v>57</v>
      </c>
      <c r="D395" s="134" t="s">
        <v>45</v>
      </c>
      <c r="E395" s="134" t="s">
        <v>46</v>
      </c>
      <c r="F395" s="134" t="s">
        <v>47</v>
      </c>
      <c r="G395" s="137">
        <v>42766</v>
      </c>
      <c r="H395" s="138">
        <v>11.92</v>
      </c>
      <c r="I395" s="138">
        <v>51.71</v>
      </c>
      <c r="J395" s="139">
        <v>4.3380999999999998</v>
      </c>
      <c r="K395" s="134">
        <v>20.68</v>
      </c>
      <c r="L395" s="139">
        <v>0</v>
      </c>
      <c r="M395" s="134">
        <v>1.7</v>
      </c>
      <c r="N395" s="134">
        <v>1.61</v>
      </c>
      <c r="O395" s="138">
        <v>-1.9</v>
      </c>
      <c r="P395" s="139">
        <v>6.0900000000000003E-2</v>
      </c>
      <c r="Q395" s="134">
        <v>0</v>
      </c>
      <c r="R395" s="138">
        <v>49.11</v>
      </c>
      <c r="S395" s="140">
        <v>6201233061</v>
      </c>
      <c r="T395" s="134" t="s">
        <v>49</v>
      </c>
      <c r="U395" s="134" t="s">
        <v>95</v>
      </c>
    </row>
    <row r="396" spans="1:21" ht="15" customHeight="1" x14ac:dyDescent="0.55000000000000004">
      <c r="A396" s="134" t="s">
        <v>920</v>
      </c>
      <c r="B396" s="135" t="s">
        <v>921</v>
      </c>
      <c r="C396" s="136" t="s">
        <v>127</v>
      </c>
      <c r="D396" s="134" t="s">
        <v>65</v>
      </c>
      <c r="E396" s="134" t="s">
        <v>46</v>
      </c>
      <c r="F396" s="134" t="s">
        <v>66</v>
      </c>
      <c r="G396" s="137">
        <v>42764</v>
      </c>
      <c r="H396" s="138">
        <v>74.95</v>
      </c>
      <c r="I396" s="138">
        <v>132.99</v>
      </c>
      <c r="J396" s="139">
        <v>1.7744</v>
      </c>
      <c r="K396" s="134">
        <v>33.25</v>
      </c>
      <c r="L396" s="139">
        <v>1.2E-2</v>
      </c>
      <c r="M396" s="134">
        <v>0.7</v>
      </c>
      <c r="N396" s="134">
        <v>3.63</v>
      </c>
      <c r="O396" s="138">
        <v>11.33</v>
      </c>
      <c r="P396" s="139">
        <v>0.1237</v>
      </c>
      <c r="Q396" s="134">
        <v>13</v>
      </c>
      <c r="R396" s="138">
        <v>57.73</v>
      </c>
      <c r="S396" s="140">
        <v>2478585668</v>
      </c>
      <c r="T396" s="134" t="s">
        <v>49</v>
      </c>
      <c r="U396" s="134" t="s">
        <v>58</v>
      </c>
    </row>
    <row r="397" spans="1:21" ht="15" customHeight="1" x14ac:dyDescent="0.55000000000000004">
      <c r="A397" s="134" t="s">
        <v>922</v>
      </c>
      <c r="B397" s="135" t="s">
        <v>923</v>
      </c>
      <c r="C397" s="136" t="s">
        <v>64</v>
      </c>
      <c r="D397" s="134" t="s">
        <v>45</v>
      </c>
      <c r="E397" s="134" t="s">
        <v>46</v>
      </c>
      <c r="F397" s="134" t="s">
        <v>47</v>
      </c>
      <c r="G397" s="137">
        <v>42765</v>
      </c>
      <c r="H397" s="138">
        <v>78.75</v>
      </c>
      <c r="I397" s="138">
        <v>97.86</v>
      </c>
      <c r="J397" s="139">
        <v>1.2426999999999999</v>
      </c>
      <c r="K397" s="134">
        <v>34.950000000000003</v>
      </c>
      <c r="L397" s="139">
        <v>1.11E-2</v>
      </c>
      <c r="M397" s="134">
        <v>0.7</v>
      </c>
      <c r="N397" s="134">
        <v>0.9</v>
      </c>
      <c r="O397" s="138">
        <v>-5.29</v>
      </c>
      <c r="P397" s="139">
        <v>0.1323</v>
      </c>
      <c r="Q397" s="134">
        <v>20</v>
      </c>
      <c r="R397" s="138">
        <v>29.43</v>
      </c>
      <c r="S397" s="140">
        <v>7725412524</v>
      </c>
      <c r="T397" s="134" t="s">
        <v>49</v>
      </c>
      <c r="U397" s="134" t="s">
        <v>161</v>
      </c>
    </row>
    <row r="398" spans="1:21" ht="15" customHeight="1" x14ac:dyDescent="0.55000000000000004">
      <c r="A398" s="134" t="s">
        <v>924</v>
      </c>
      <c r="B398" s="135" t="s">
        <v>925</v>
      </c>
      <c r="C398" s="136" t="s">
        <v>64</v>
      </c>
      <c r="D398" s="134" t="s">
        <v>45</v>
      </c>
      <c r="E398" s="134" t="s">
        <v>75</v>
      </c>
      <c r="F398" s="134" t="s">
        <v>76</v>
      </c>
      <c r="G398" s="137">
        <v>42766</v>
      </c>
      <c r="H398" s="138">
        <v>296.70999999999998</v>
      </c>
      <c r="I398" s="138">
        <v>111.32</v>
      </c>
      <c r="J398" s="139">
        <v>0.37519999999999998</v>
      </c>
      <c r="K398" s="134">
        <v>14.44</v>
      </c>
      <c r="L398" s="139">
        <v>5.4000000000000003E-3</v>
      </c>
      <c r="M398" s="134">
        <v>1.7</v>
      </c>
      <c r="N398" s="134">
        <v>1.23</v>
      </c>
      <c r="O398" s="138">
        <v>-32.9</v>
      </c>
      <c r="P398" s="139">
        <v>2.9700000000000001E-2</v>
      </c>
      <c r="Q398" s="134">
        <v>6</v>
      </c>
      <c r="R398" s="138">
        <v>98.52</v>
      </c>
      <c r="S398" s="140">
        <v>4983294890</v>
      </c>
      <c r="T398" s="134" t="s">
        <v>49</v>
      </c>
      <c r="U398" s="134" t="s">
        <v>53</v>
      </c>
    </row>
    <row r="399" spans="1:21" ht="15" customHeight="1" x14ac:dyDescent="0.55000000000000004">
      <c r="A399" s="134" t="s">
        <v>926</v>
      </c>
      <c r="B399" s="135" t="s">
        <v>927</v>
      </c>
      <c r="C399" s="136" t="s">
        <v>83</v>
      </c>
      <c r="D399" s="134" t="s">
        <v>65</v>
      </c>
      <c r="E399" s="134" t="s">
        <v>46</v>
      </c>
      <c r="F399" s="134" t="s">
        <v>66</v>
      </c>
      <c r="G399" s="137">
        <v>42751</v>
      </c>
      <c r="H399" s="138">
        <v>105.81</v>
      </c>
      <c r="I399" s="138">
        <v>126.67</v>
      </c>
      <c r="J399" s="139">
        <v>1.1971000000000001</v>
      </c>
      <c r="K399" s="134">
        <v>22.99</v>
      </c>
      <c r="L399" s="139">
        <v>2.4500000000000001E-2</v>
      </c>
      <c r="M399" s="134">
        <v>0.8</v>
      </c>
      <c r="N399" s="134">
        <v>2.73</v>
      </c>
      <c r="O399" s="138">
        <v>-1.54</v>
      </c>
      <c r="P399" s="139">
        <v>7.2400000000000006E-2</v>
      </c>
      <c r="Q399" s="134">
        <v>20</v>
      </c>
      <c r="R399" s="138">
        <v>60.27</v>
      </c>
      <c r="S399" s="140">
        <v>343323773522</v>
      </c>
      <c r="T399" s="134" t="s">
        <v>54</v>
      </c>
      <c r="U399" s="134" t="s">
        <v>126</v>
      </c>
    </row>
    <row r="400" spans="1:21" ht="15" customHeight="1" x14ac:dyDescent="0.55000000000000004">
      <c r="A400" s="134" t="s">
        <v>928</v>
      </c>
      <c r="B400" s="135" t="s">
        <v>929</v>
      </c>
      <c r="C400" s="136" t="s">
        <v>44</v>
      </c>
      <c r="D400" s="134" t="s">
        <v>45</v>
      </c>
      <c r="E400" s="134" t="s">
        <v>52</v>
      </c>
      <c r="F400" s="134" t="s">
        <v>106</v>
      </c>
      <c r="G400" s="137">
        <v>42542</v>
      </c>
      <c r="H400" s="138">
        <v>27.12</v>
      </c>
      <c r="I400" s="138">
        <v>29.76</v>
      </c>
      <c r="J400" s="139">
        <v>1.0972999999999999</v>
      </c>
      <c r="K400" s="134">
        <v>28.89</v>
      </c>
      <c r="L400" s="139">
        <v>1.34E-2</v>
      </c>
      <c r="M400" s="134">
        <v>1.2</v>
      </c>
      <c r="N400" s="134">
        <v>2.16</v>
      </c>
      <c r="O400" s="138">
        <v>-2.58</v>
      </c>
      <c r="P400" s="139">
        <v>0.10199999999999999</v>
      </c>
      <c r="Q400" s="134">
        <v>3</v>
      </c>
      <c r="R400" s="138">
        <v>22.36</v>
      </c>
      <c r="S400" s="140">
        <v>11363760320</v>
      </c>
      <c r="T400" s="134" t="s">
        <v>54</v>
      </c>
      <c r="U400" s="134" t="s">
        <v>136</v>
      </c>
    </row>
    <row r="401" spans="1:21" ht="15" customHeight="1" x14ac:dyDescent="0.55000000000000004">
      <c r="A401" s="134" t="s">
        <v>930</v>
      </c>
      <c r="B401" s="135" t="s">
        <v>931</v>
      </c>
      <c r="C401" s="136" t="s">
        <v>83</v>
      </c>
      <c r="D401" s="134" t="s">
        <v>65</v>
      </c>
      <c r="E401" s="134" t="s">
        <v>75</v>
      </c>
      <c r="F401" s="134" t="s">
        <v>84</v>
      </c>
      <c r="G401" s="137">
        <v>42768</v>
      </c>
      <c r="H401" s="138">
        <v>30.95</v>
      </c>
      <c r="I401" s="138">
        <v>13.85</v>
      </c>
      <c r="J401" s="139">
        <v>0.44750000000000001</v>
      </c>
      <c r="K401" s="134">
        <v>17.309999999999999</v>
      </c>
      <c r="L401" s="139">
        <v>3.0300000000000001E-2</v>
      </c>
      <c r="M401" s="134">
        <v>1.5</v>
      </c>
      <c r="N401" s="134">
        <v>3.15</v>
      </c>
      <c r="O401" s="138">
        <v>-1.97</v>
      </c>
      <c r="P401" s="139">
        <v>4.41E-2</v>
      </c>
      <c r="Q401" s="134">
        <v>4</v>
      </c>
      <c r="R401" s="138">
        <v>13.5</v>
      </c>
      <c r="S401" s="140">
        <v>2492942286</v>
      </c>
      <c r="T401" s="134" t="s">
        <v>49</v>
      </c>
      <c r="U401" s="134" t="s">
        <v>53</v>
      </c>
    </row>
    <row r="402" spans="1:21" ht="15" customHeight="1" x14ac:dyDescent="0.55000000000000004">
      <c r="A402" s="134" t="s">
        <v>932</v>
      </c>
      <c r="B402" s="135" t="s">
        <v>933</v>
      </c>
      <c r="C402" s="136" t="s">
        <v>57</v>
      </c>
      <c r="D402" s="134" t="s">
        <v>45</v>
      </c>
      <c r="E402" s="134" t="s">
        <v>46</v>
      </c>
      <c r="F402" s="134" t="s">
        <v>47</v>
      </c>
      <c r="G402" s="137">
        <v>42405</v>
      </c>
      <c r="H402" s="138">
        <v>0</v>
      </c>
      <c r="I402" s="138">
        <v>28.3</v>
      </c>
      <c r="J402" s="134" t="s">
        <v>67</v>
      </c>
      <c r="K402" s="134" t="s">
        <v>67</v>
      </c>
      <c r="L402" s="139">
        <v>2.1600000000000001E-2</v>
      </c>
      <c r="M402" s="134">
        <v>2</v>
      </c>
      <c r="N402" s="134">
        <v>2.27</v>
      </c>
      <c r="O402" s="138">
        <v>-2.29</v>
      </c>
      <c r="P402" s="139">
        <v>-0.1497</v>
      </c>
      <c r="Q402" s="134">
        <v>3</v>
      </c>
      <c r="R402" s="138">
        <v>9.23</v>
      </c>
      <c r="S402" s="140">
        <v>2819256140</v>
      </c>
      <c r="T402" s="134" t="s">
        <v>49</v>
      </c>
      <c r="U402" s="134" t="s">
        <v>91</v>
      </c>
    </row>
    <row r="403" spans="1:21" ht="15" customHeight="1" x14ac:dyDescent="0.55000000000000004">
      <c r="A403" s="134" t="s">
        <v>934</v>
      </c>
      <c r="B403" s="135" t="s">
        <v>935</v>
      </c>
      <c r="C403" s="136" t="s">
        <v>87</v>
      </c>
      <c r="D403" s="134" t="s">
        <v>57</v>
      </c>
      <c r="E403" s="134" t="s">
        <v>52</v>
      </c>
      <c r="F403" s="134" t="s">
        <v>191</v>
      </c>
      <c r="G403" s="137">
        <v>42575</v>
      </c>
      <c r="H403" s="138">
        <v>96.69</v>
      </c>
      <c r="I403" s="138">
        <v>84.27</v>
      </c>
      <c r="J403" s="139">
        <v>0.87150000000000005</v>
      </c>
      <c r="K403" s="134">
        <v>15.61</v>
      </c>
      <c r="L403" s="139">
        <v>2.1399999999999999E-2</v>
      </c>
      <c r="M403" s="134">
        <v>1.4</v>
      </c>
      <c r="N403" s="134" t="s">
        <v>67</v>
      </c>
      <c r="O403" s="134" t="s">
        <v>67</v>
      </c>
      <c r="P403" s="139">
        <v>3.5499999999999997E-2</v>
      </c>
      <c r="Q403" s="134">
        <v>6</v>
      </c>
      <c r="R403" s="138">
        <v>87.12</v>
      </c>
      <c r="S403" s="140">
        <v>300320360409</v>
      </c>
      <c r="T403" s="134" t="s">
        <v>54</v>
      </c>
      <c r="U403" s="134" t="s">
        <v>68</v>
      </c>
    </row>
    <row r="404" spans="1:21" ht="15" customHeight="1" x14ac:dyDescent="0.55000000000000004">
      <c r="A404" s="134" t="s">
        <v>936</v>
      </c>
      <c r="B404" s="135" t="s">
        <v>937</v>
      </c>
      <c r="C404" s="136" t="s">
        <v>44</v>
      </c>
      <c r="D404" s="134" t="s">
        <v>45</v>
      </c>
      <c r="E404" s="134" t="s">
        <v>46</v>
      </c>
      <c r="F404" s="134" t="s">
        <v>47</v>
      </c>
      <c r="G404" s="137">
        <v>42768</v>
      </c>
      <c r="H404" s="138">
        <v>19.41</v>
      </c>
      <c r="I404" s="138">
        <v>50</v>
      </c>
      <c r="J404" s="139">
        <v>2.5760000000000001</v>
      </c>
      <c r="K404" s="134">
        <v>18.940000000000001</v>
      </c>
      <c r="L404" s="139">
        <v>2.4400000000000002E-2</v>
      </c>
      <c r="M404" s="134">
        <v>1</v>
      </c>
      <c r="N404" s="134">
        <v>1.25</v>
      </c>
      <c r="O404" s="138">
        <v>-20.72</v>
      </c>
      <c r="P404" s="139">
        <v>5.2200000000000003E-2</v>
      </c>
      <c r="Q404" s="134">
        <v>18</v>
      </c>
      <c r="R404" s="138">
        <v>31.59</v>
      </c>
      <c r="S404" s="140">
        <v>2821792850</v>
      </c>
      <c r="T404" s="134" t="s">
        <v>49</v>
      </c>
      <c r="U404" s="134" t="s">
        <v>98</v>
      </c>
    </row>
    <row r="405" spans="1:21" ht="15" customHeight="1" x14ac:dyDescent="0.55000000000000004">
      <c r="A405" s="134" t="s">
        <v>938</v>
      </c>
      <c r="B405" s="135" t="s">
        <v>939</v>
      </c>
      <c r="C405" s="136" t="s">
        <v>44</v>
      </c>
      <c r="D405" s="134" t="s">
        <v>45</v>
      </c>
      <c r="E405" s="134" t="s">
        <v>46</v>
      </c>
      <c r="F405" s="134" t="s">
        <v>47</v>
      </c>
      <c r="G405" s="137">
        <v>42504</v>
      </c>
      <c r="H405" s="138">
        <v>32.4</v>
      </c>
      <c r="I405" s="138">
        <v>40.81</v>
      </c>
      <c r="J405" s="139">
        <v>1.2596000000000001</v>
      </c>
      <c r="K405" s="134">
        <v>13</v>
      </c>
      <c r="L405" s="139">
        <v>3.6299999999999999E-2</v>
      </c>
      <c r="M405" s="134">
        <v>1</v>
      </c>
      <c r="N405" s="134">
        <v>1.02</v>
      </c>
      <c r="O405" s="138">
        <v>-21.81</v>
      </c>
      <c r="P405" s="139">
        <v>2.2499999999999999E-2</v>
      </c>
      <c r="Q405" s="134">
        <v>7</v>
      </c>
      <c r="R405" s="138">
        <v>16.670000000000002</v>
      </c>
      <c r="S405" s="140">
        <v>6684200136</v>
      </c>
      <c r="T405" s="134" t="s">
        <v>49</v>
      </c>
      <c r="U405" s="134" t="s">
        <v>114</v>
      </c>
    </row>
    <row r="406" spans="1:21" ht="15" customHeight="1" x14ac:dyDescent="0.55000000000000004">
      <c r="A406" s="134" t="s">
        <v>940</v>
      </c>
      <c r="B406" s="135" t="s">
        <v>941</v>
      </c>
      <c r="C406" s="136" t="s">
        <v>44</v>
      </c>
      <c r="D406" s="134" t="s">
        <v>45</v>
      </c>
      <c r="E406" s="134" t="s">
        <v>46</v>
      </c>
      <c r="F406" s="134" t="s">
        <v>47</v>
      </c>
      <c r="G406" s="137">
        <v>42566</v>
      </c>
      <c r="H406" s="138">
        <v>18.11</v>
      </c>
      <c r="I406" s="138">
        <v>70.53</v>
      </c>
      <c r="J406" s="139">
        <v>3.8944999999999999</v>
      </c>
      <c r="K406" s="134">
        <v>24.75</v>
      </c>
      <c r="L406" s="139">
        <v>2.8199999999999999E-2</v>
      </c>
      <c r="M406" s="134">
        <v>0.5</v>
      </c>
      <c r="N406" s="134">
        <v>0.62</v>
      </c>
      <c r="O406" s="138">
        <v>-28.3</v>
      </c>
      <c r="P406" s="139">
        <v>8.1199999999999994E-2</v>
      </c>
      <c r="Q406" s="134">
        <v>12</v>
      </c>
      <c r="R406" s="138">
        <v>21.74</v>
      </c>
      <c r="S406" s="140">
        <v>24472022687</v>
      </c>
      <c r="T406" s="134" t="s">
        <v>54</v>
      </c>
      <c r="U406" s="134" t="s">
        <v>58</v>
      </c>
    </row>
    <row r="407" spans="1:21" ht="15" customHeight="1" x14ac:dyDescent="0.55000000000000004">
      <c r="A407" s="134" t="s">
        <v>942</v>
      </c>
      <c r="B407" s="135" t="s">
        <v>943</v>
      </c>
      <c r="C407" s="136" t="s">
        <v>57</v>
      </c>
      <c r="D407" s="134" t="s">
        <v>45</v>
      </c>
      <c r="E407" s="134" t="s">
        <v>46</v>
      </c>
      <c r="F407" s="134" t="s">
        <v>47</v>
      </c>
      <c r="G407" s="137">
        <v>42769</v>
      </c>
      <c r="H407" s="138">
        <v>2.12</v>
      </c>
      <c r="I407" s="138">
        <v>80.400000000000006</v>
      </c>
      <c r="J407" s="139">
        <v>37.924500000000002</v>
      </c>
      <c r="K407" s="134" t="s">
        <v>67</v>
      </c>
      <c r="L407" s="139">
        <v>2.18E-2</v>
      </c>
      <c r="M407" s="134">
        <v>0.7</v>
      </c>
      <c r="N407" s="134">
        <v>4.13</v>
      </c>
      <c r="O407" s="138">
        <v>2.12</v>
      </c>
      <c r="P407" s="139">
        <v>-1.0732999999999999</v>
      </c>
      <c r="Q407" s="134">
        <v>5</v>
      </c>
      <c r="R407" s="138">
        <v>67.599999999999994</v>
      </c>
      <c r="S407" s="140">
        <v>1384014551</v>
      </c>
      <c r="T407" s="134" t="s">
        <v>72</v>
      </c>
      <c r="U407" s="134" t="s">
        <v>139</v>
      </c>
    </row>
    <row r="408" spans="1:21" ht="15" customHeight="1" x14ac:dyDescent="0.55000000000000004">
      <c r="A408" s="134" t="s">
        <v>944</v>
      </c>
      <c r="B408" s="135" t="s">
        <v>945</v>
      </c>
      <c r="C408" s="136" t="s">
        <v>127</v>
      </c>
      <c r="D408" s="134" t="s">
        <v>65</v>
      </c>
      <c r="E408" s="134" t="s">
        <v>46</v>
      </c>
      <c r="F408" s="134" t="s">
        <v>66</v>
      </c>
      <c r="G408" s="137">
        <v>42769</v>
      </c>
      <c r="H408" s="138">
        <v>33.47</v>
      </c>
      <c r="I408" s="138">
        <v>47.8</v>
      </c>
      <c r="J408" s="139">
        <v>1.4280999999999999</v>
      </c>
      <c r="K408" s="134">
        <v>22.23</v>
      </c>
      <c r="L408" s="139">
        <v>1.5100000000000001E-2</v>
      </c>
      <c r="M408" s="134">
        <v>0.9</v>
      </c>
      <c r="N408" s="134">
        <v>1.94</v>
      </c>
      <c r="O408" s="138">
        <v>-5.74</v>
      </c>
      <c r="P408" s="139">
        <v>6.8699999999999997E-2</v>
      </c>
      <c r="Q408" s="134">
        <v>2</v>
      </c>
      <c r="R408" s="138">
        <v>32.590000000000003</v>
      </c>
      <c r="S408" s="140">
        <v>1297457989</v>
      </c>
      <c r="T408" s="134" t="s">
        <v>72</v>
      </c>
      <c r="U408" s="134" t="s">
        <v>91</v>
      </c>
    </row>
    <row r="409" spans="1:21" ht="15" customHeight="1" x14ac:dyDescent="0.55000000000000004">
      <c r="A409" s="134" t="s">
        <v>946</v>
      </c>
      <c r="B409" s="135" t="s">
        <v>947</v>
      </c>
      <c r="C409" s="136" t="s">
        <v>44</v>
      </c>
      <c r="D409" s="134" t="s">
        <v>45</v>
      </c>
      <c r="E409" s="134" t="s">
        <v>52</v>
      </c>
      <c r="F409" s="134" t="s">
        <v>106</v>
      </c>
      <c r="G409" s="137">
        <v>42770</v>
      </c>
      <c r="H409" s="138">
        <v>23.2</v>
      </c>
      <c r="I409" s="138">
        <v>18.420000000000002</v>
      </c>
      <c r="J409" s="139">
        <v>0.79400000000000004</v>
      </c>
      <c r="K409" s="134">
        <v>30.7</v>
      </c>
      <c r="L409" s="139">
        <v>0</v>
      </c>
      <c r="M409" s="134">
        <v>1.6</v>
      </c>
      <c r="N409" s="134">
        <v>2.78</v>
      </c>
      <c r="O409" s="138">
        <v>-0.22</v>
      </c>
      <c r="P409" s="139">
        <v>0.111</v>
      </c>
      <c r="Q409" s="134">
        <v>0</v>
      </c>
      <c r="R409" s="138">
        <v>7.18</v>
      </c>
      <c r="S409" s="140">
        <v>2367611357</v>
      </c>
      <c r="T409" s="134" t="s">
        <v>49</v>
      </c>
      <c r="U409" s="134" t="s">
        <v>184</v>
      </c>
    </row>
    <row r="410" spans="1:21" ht="15" customHeight="1" x14ac:dyDescent="0.55000000000000004">
      <c r="A410" s="134" t="s">
        <v>948</v>
      </c>
      <c r="B410" s="135" t="s">
        <v>949</v>
      </c>
      <c r="C410" s="136" t="s">
        <v>100</v>
      </c>
      <c r="D410" s="134" t="s">
        <v>65</v>
      </c>
      <c r="E410" s="134" t="s">
        <v>75</v>
      </c>
      <c r="F410" s="134" t="s">
        <v>84</v>
      </c>
      <c r="G410" s="137">
        <v>42770</v>
      </c>
      <c r="H410" s="138">
        <v>84.55</v>
      </c>
      <c r="I410" s="138">
        <v>20.82</v>
      </c>
      <c r="J410" s="139">
        <v>0.2462</v>
      </c>
      <c r="K410" s="134">
        <v>9.4600000000000009</v>
      </c>
      <c r="L410" s="139">
        <v>4.7999999999999996E-3</v>
      </c>
      <c r="M410" s="134">
        <v>1.9</v>
      </c>
      <c r="N410" s="134">
        <v>5.52</v>
      </c>
      <c r="O410" s="138">
        <v>8.5</v>
      </c>
      <c r="P410" s="139">
        <v>4.7999999999999996E-3</v>
      </c>
      <c r="Q410" s="134">
        <v>0</v>
      </c>
      <c r="R410" s="138">
        <v>25.21</v>
      </c>
      <c r="S410" s="140">
        <v>1794572483</v>
      </c>
      <c r="T410" s="134" t="s">
        <v>72</v>
      </c>
      <c r="U410" s="134" t="s">
        <v>95</v>
      </c>
    </row>
    <row r="411" spans="1:21" ht="15" customHeight="1" x14ac:dyDescent="0.55000000000000004">
      <c r="A411" s="134" t="s">
        <v>950</v>
      </c>
      <c r="B411" s="135" t="s">
        <v>951</v>
      </c>
      <c r="C411" s="136" t="s">
        <v>57</v>
      </c>
      <c r="D411" s="134" t="s">
        <v>45</v>
      </c>
      <c r="E411" s="134" t="s">
        <v>46</v>
      </c>
      <c r="F411" s="134" t="s">
        <v>47</v>
      </c>
      <c r="G411" s="137">
        <v>42771</v>
      </c>
      <c r="H411" s="138">
        <v>0</v>
      </c>
      <c r="I411" s="138">
        <v>14.49</v>
      </c>
      <c r="J411" s="134" t="s">
        <v>67</v>
      </c>
      <c r="K411" s="134" t="s">
        <v>67</v>
      </c>
      <c r="L411" s="139">
        <v>2.2100000000000002E-2</v>
      </c>
      <c r="M411" s="134">
        <v>1.3</v>
      </c>
      <c r="N411" s="134">
        <v>1.1499999999999999</v>
      </c>
      <c r="O411" s="138">
        <v>-9.44</v>
      </c>
      <c r="P411" s="139">
        <v>-0.1072</v>
      </c>
      <c r="Q411" s="134">
        <v>0</v>
      </c>
      <c r="R411" s="138">
        <v>7.49</v>
      </c>
      <c r="S411" s="140">
        <v>2072714511</v>
      </c>
      <c r="T411" s="134" t="s">
        <v>49</v>
      </c>
      <c r="U411" s="134" t="s">
        <v>95</v>
      </c>
    </row>
    <row r="412" spans="1:21" ht="15" customHeight="1" x14ac:dyDescent="0.55000000000000004">
      <c r="A412" s="134" t="s">
        <v>952</v>
      </c>
      <c r="B412" s="135" t="s">
        <v>953</v>
      </c>
      <c r="C412" s="136" t="s">
        <v>100</v>
      </c>
      <c r="D412" s="134" t="s">
        <v>65</v>
      </c>
      <c r="E412" s="134" t="s">
        <v>75</v>
      </c>
      <c r="F412" s="134" t="s">
        <v>84</v>
      </c>
      <c r="G412" s="137">
        <v>42773</v>
      </c>
      <c r="H412" s="138">
        <v>50.08</v>
      </c>
      <c r="I412" s="138">
        <v>24.18</v>
      </c>
      <c r="J412" s="139">
        <v>0.48280000000000001</v>
      </c>
      <c r="K412" s="134">
        <v>13.43</v>
      </c>
      <c r="L412" s="139">
        <v>1.1599999999999999E-2</v>
      </c>
      <c r="M412" s="134">
        <v>1.2</v>
      </c>
      <c r="N412" s="134">
        <v>1.58</v>
      </c>
      <c r="O412" s="138">
        <v>5.19</v>
      </c>
      <c r="P412" s="139">
        <v>2.47E-2</v>
      </c>
      <c r="Q412" s="134">
        <v>2</v>
      </c>
      <c r="R412" s="138">
        <v>30.13</v>
      </c>
      <c r="S412" s="140">
        <v>932700689</v>
      </c>
      <c r="T412" s="134" t="s">
        <v>72</v>
      </c>
      <c r="U412" s="134" t="s">
        <v>98</v>
      </c>
    </row>
    <row r="413" spans="1:21" ht="15" customHeight="1" x14ac:dyDescent="0.55000000000000004">
      <c r="A413" s="134" t="s">
        <v>954</v>
      </c>
      <c r="B413" s="135" t="s">
        <v>955</v>
      </c>
      <c r="C413" s="136" t="s">
        <v>57</v>
      </c>
      <c r="D413" s="134" t="s">
        <v>45</v>
      </c>
      <c r="E413" s="134" t="s">
        <v>46</v>
      </c>
      <c r="F413" s="134" t="s">
        <v>47</v>
      </c>
      <c r="G413" s="137">
        <v>42808</v>
      </c>
      <c r="H413" s="138">
        <v>13.02</v>
      </c>
      <c r="I413" s="138">
        <v>65.5</v>
      </c>
      <c r="J413" s="139">
        <v>5.0307000000000004</v>
      </c>
      <c r="K413" s="134">
        <v>21.34</v>
      </c>
      <c r="L413" s="139">
        <v>0</v>
      </c>
      <c r="M413" s="134">
        <v>1.2</v>
      </c>
      <c r="N413" s="134">
        <v>1.8</v>
      </c>
      <c r="O413" s="138">
        <v>-23.18</v>
      </c>
      <c r="P413" s="139">
        <v>6.4199999999999993E-2</v>
      </c>
      <c r="Q413" s="134">
        <v>0</v>
      </c>
      <c r="R413" s="138">
        <v>42.56</v>
      </c>
      <c r="S413" s="140">
        <v>3521647324</v>
      </c>
      <c r="T413" s="134" t="s">
        <v>49</v>
      </c>
      <c r="U413" s="134" t="s">
        <v>392</v>
      </c>
    </row>
    <row r="414" spans="1:21" ht="15" customHeight="1" x14ac:dyDescent="0.55000000000000004">
      <c r="A414" s="134" t="s">
        <v>956</v>
      </c>
      <c r="B414" s="135" t="s">
        <v>957</v>
      </c>
      <c r="C414" s="136" t="s">
        <v>151</v>
      </c>
      <c r="D414" s="134" t="s">
        <v>65</v>
      </c>
      <c r="E414" s="134" t="s">
        <v>75</v>
      </c>
      <c r="F414" s="134" t="s">
        <v>84</v>
      </c>
      <c r="G414" s="137">
        <v>42545</v>
      </c>
      <c r="H414" s="138">
        <v>38.630000000000003</v>
      </c>
      <c r="I414" s="138">
        <v>17.649999999999999</v>
      </c>
      <c r="J414" s="139">
        <v>0.45689999999999997</v>
      </c>
      <c r="K414" s="134">
        <v>17.649999999999999</v>
      </c>
      <c r="L414" s="139">
        <v>1.7000000000000001E-2</v>
      </c>
      <c r="M414" s="134">
        <v>1.1000000000000001</v>
      </c>
      <c r="N414" s="134" t="s">
        <v>67</v>
      </c>
      <c r="O414" s="134" t="s">
        <v>67</v>
      </c>
      <c r="P414" s="139">
        <v>4.58E-2</v>
      </c>
      <c r="Q414" s="134">
        <v>6</v>
      </c>
      <c r="R414" s="138">
        <v>17.05</v>
      </c>
      <c r="S414" s="140">
        <v>19482905589</v>
      </c>
      <c r="T414" s="134" t="s">
        <v>54</v>
      </c>
      <c r="U414" s="134" t="s">
        <v>68</v>
      </c>
    </row>
    <row r="415" spans="1:21" ht="15" customHeight="1" x14ac:dyDescent="0.55000000000000004">
      <c r="A415" s="134" t="s">
        <v>958</v>
      </c>
      <c r="B415" s="135" t="s">
        <v>959</v>
      </c>
      <c r="C415" s="136" t="s">
        <v>127</v>
      </c>
      <c r="D415" s="134" t="s">
        <v>65</v>
      </c>
      <c r="E415" s="134" t="s">
        <v>46</v>
      </c>
      <c r="F415" s="134" t="s">
        <v>66</v>
      </c>
      <c r="G415" s="137">
        <v>42774</v>
      </c>
      <c r="H415" s="138">
        <v>24.92</v>
      </c>
      <c r="I415" s="138">
        <v>37.840000000000003</v>
      </c>
      <c r="J415" s="139">
        <v>1.5185</v>
      </c>
      <c r="K415" s="134">
        <v>15.77</v>
      </c>
      <c r="L415" s="139">
        <v>0</v>
      </c>
      <c r="M415" s="134" t="e">
        <v>#N/A</v>
      </c>
      <c r="N415" s="134">
        <v>2.88</v>
      </c>
      <c r="O415" s="138">
        <v>-2.5299999999999998</v>
      </c>
      <c r="P415" s="139">
        <v>3.6299999999999999E-2</v>
      </c>
      <c r="Q415" s="134">
        <v>0</v>
      </c>
      <c r="R415" s="138">
        <v>21.71</v>
      </c>
      <c r="S415" s="140">
        <v>6897710214</v>
      </c>
      <c r="T415" s="134" t="s">
        <v>49</v>
      </c>
      <c r="U415" s="134" t="s">
        <v>136</v>
      </c>
    </row>
    <row r="416" spans="1:21" ht="15" customHeight="1" x14ac:dyDescent="0.55000000000000004">
      <c r="A416" s="134" t="s">
        <v>960</v>
      </c>
      <c r="B416" s="135" t="s">
        <v>961</v>
      </c>
      <c r="C416" s="136" t="s">
        <v>94</v>
      </c>
      <c r="D416" s="134" t="s">
        <v>65</v>
      </c>
      <c r="E416" s="134" t="s">
        <v>52</v>
      </c>
      <c r="F416" s="134" t="s">
        <v>152</v>
      </c>
      <c r="G416" s="137">
        <v>42774</v>
      </c>
      <c r="H416" s="138">
        <v>35.65</v>
      </c>
      <c r="I416" s="138">
        <v>31.43</v>
      </c>
      <c r="J416" s="139">
        <v>0.88160000000000005</v>
      </c>
      <c r="K416" s="134">
        <v>24.18</v>
      </c>
      <c r="L416" s="139">
        <v>1.2699999999999999E-2</v>
      </c>
      <c r="M416" s="134">
        <v>1.5</v>
      </c>
      <c r="N416" s="134">
        <v>1.96</v>
      </c>
      <c r="O416" s="138">
        <v>-3.23</v>
      </c>
      <c r="P416" s="139">
        <v>7.8399999999999997E-2</v>
      </c>
      <c r="Q416" s="134">
        <v>3</v>
      </c>
      <c r="R416" s="138">
        <v>25.94</v>
      </c>
      <c r="S416" s="140">
        <v>1799860371</v>
      </c>
      <c r="T416" s="134" t="s">
        <v>72</v>
      </c>
      <c r="U416" s="134" t="s">
        <v>98</v>
      </c>
    </row>
    <row r="417" spans="1:21" ht="15" customHeight="1" x14ac:dyDescent="0.55000000000000004">
      <c r="A417" s="134" t="s">
        <v>962</v>
      </c>
      <c r="B417" s="135" t="s">
        <v>963</v>
      </c>
      <c r="C417" s="136" t="s">
        <v>57</v>
      </c>
      <c r="D417" s="134" t="s">
        <v>45</v>
      </c>
      <c r="E417" s="134" t="s">
        <v>46</v>
      </c>
      <c r="F417" s="134" t="s">
        <v>47</v>
      </c>
      <c r="G417" s="137">
        <v>42775</v>
      </c>
      <c r="H417" s="138">
        <v>0.76</v>
      </c>
      <c r="I417" s="138">
        <v>89.51</v>
      </c>
      <c r="J417" s="139">
        <v>117.77630000000001</v>
      </c>
      <c r="K417" s="134">
        <v>42.22</v>
      </c>
      <c r="L417" s="139">
        <v>3.2399999999999998E-2</v>
      </c>
      <c r="M417" s="134" t="e">
        <v>#N/A</v>
      </c>
      <c r="N417" s="134">
        <v>0.95</v>
      </c>
      <c r="O417" s="138">
        <v>-44.38</v>
      </c>
      <c r="P417" s="139">
        <v>0.1686</v>
      </c>
      <c r="Q417" s="134">
        <v>2</v>
      </c>
      <c r="R417" s="138">
        <v>58.75</v>
      </c>
      <c r="S417" s="140">
        <v>108576082916</v>
      </c>
      <c r="T417" s="134" t="s">
        <v>54</v>
      </c>
      <c r="U417" s="134" t="s">
        <v>58</v>
      </c>
    </row>
    <row r="418" spans="1:21" ht="15" customHeight="1" x14ac:dyDescent="0.55000000000000004">
      <c r="A418" s="134" t="s">
        <v>81</v>
      </c>
      <c r="B418" s="135" t="s">
        <v>82</v>
      </c>
      <c r="C418" s="136" t="s">
        <v>83</v>
      </c>
      <c r="D418" s="134" t="s">
        <v>65</v>
      </c>
      <c r="E418" s="134" t="s">
        <v>75</v>
      </c>
      <c r="F418" s="134" t="s">
        <v>84</v>
      </c>
      <c r="G418" s="137">
        <v>42820</v>
      </c>
      <c r="H418" s="138">
        <v>35.86</v>
      </c>
      <c r="I418" s="138">
        <v>18.22</v>
      </c>
      <c r="J418" s="139">
        <v>0.5081</v>
      </c>
      <c r="K418" s="134">
        <v>19.59</v>
      </c>
      <c r="L418" s="139">
        <v>5.7099999999999998E-2</v>
      </c>
      <c r="M418" s="134">
        <v>0.7</v>
      </c>
      <c r="N418" s="134">
        <v>1.86</v>
      </c>
      <c r="O418" s="138">
        <v>-13.04</v>
      </c>
      <c r="P418" s="139">
        <v>5.5500000000000001E-2</v>
      </c>
      <c r="Q418" s="134">
        <v>7</v>
      </c>
      <c r="R418" s="138">
        <v>12.03</v>
      </c>
      <c r="S418" s="140">
        <v>7431951184</v>
      </c>
      <c r="T418" s="134" t="s">
        <v>49</v>
      </c>
      <c r="U418" s="134" t="s">
        <v>48</v>
      </c>
    </row>
    <row r="419" spans="1:21" ht="15" customHeight="1" x14ac:dyDescent="0.55000000000000004">
      <c r="A419" s="134" t="s">
        <v>964</v>
      </c>
      <c r="B419" s="135" t="s">
        <v>965</v>
      </c>
      <c r="C419" s="136" t="s">
        <v>57</v>
      </c>
      <c r="D419" s="134" t="s">
        <v>45</v>
      </c>
      <c r="E419" s="134" t="s">
        <v>46</v>
      </c>
      <c r="F419" s="134" t="s">
        <v>47</v>
      </c>
      <c r="G419" s="137">
        <v>42775</v>
      </c>
      <c r="H419" s="138">
        <v>1.73</v>
      </c>
      <c r="I419" s="138">
        <v>10.27</v>
      </c>
      <c r="J419" s="139">
        <v>5.9363999999999999</v>
      </c>
      <c r="K419" s="134">
        <v>12.68</v>
      </c>
      <c r="L419" s="139">
        <v>0</v>
      </c>
      <c r="M419" s="134">
        <v>1.5</v>
      </c>
      <c r="N419" s="134">
        <v>1.79</v>
      </c>
      <c r="O419" s="138">
        <v>0.09</v>
      </c>
      <c r="P419" s="139">
        <v>2.0899999999999998E-2</v>
      </c>
      <c r="Q419" s="134">
        <v>0</v>
      </c>
      <c r="R419" s="138">
        <v>9.9499999999999993</v>
      </c>
      <c r="S419" s="140">
        <v>162734165</v>
      </c>
      <c r="T419" s="134" t="s">
        <v>72</v>
      </c>
      <c r="U419" s="134" t="s">
        <v>114</v>
      </c>
    </row>
    <row r="420" spans="1:21" ht="15" customHeight="1" x14ac:dyDescent="0.55000000000000004">
      <c r="A420" s="134" t="s">
        <v>966</v>
      </c>
      <c r="B420" s="135" t="s">
        <v>967</v>
      </c>
      <c r="C420" s="136" t="s">
        <v>127</v>
      </c>
      <c r="D420" s="134" t="s">
        <v>45</v>
      </c>
      <c r="E420" s="134" t="s">
        <v>46</v>
      </c>
      <c r="F420" s="134" t="s">
        <v>47</v>
      </c>
      <c r="G420" s="137">
        <v>42807</v>
      </c>
      <c r="H420" s="138">
        <v>2.4900000000000002</v>
      </c>
      <c r="I420" s="138">
        <v>17.93</v>
      </c>
      <c r="J420" s="139">
        <v>7.2008000000000001</v>
      </c>
      <c r="K420" s="134">
        <v>14.58</v>
      </c>
      <c r="L420" s="139">
        <v>3.5700000000000003E-2</v>
      </c>
      <c r="M420" s="134">
        <v>1.6</v>
      </c>
      <c r="N420" s="134" t="s">
        <v>67</v>
      </c>
      <c r="O420" s="134" t="s">
        <v>67</v>
      </c>
      <c r="P420" s="139">
        <v>3.04E-2</v>
      </c>
      <c r="Q420" s="134">
        <v>0</v>
      </c>
      <c r="R420" s="138">
        <v>22.48</v>
      </c>
      <c r="S420" s="140">
        <v>14701816476</v>
      </c>
      <c r="T420" s="134" t="s">
        <v>54</v>
      </c>
      <c r="U420" s="134" t="s">
        <v>53</v>
      </c>
    </row>
    <row r="421" spans="1:21" ht="15" customHeight="1" x14ac:dyDescent="0.55000000000000004">
      <c r="A421" s="134" t="s">
        <v>968</v>
      </c>
      <c r="B421" s="135" t="s">
        <v>969</v>
      </c>
      <c r="C421" s="136" t="s">
        <v>94</v>
      </c>
      <c r="D421" s="134" t="s">
        <v>65</v>
      </c>
      <c r="E421" s="134" t="s">
        <v>46</v>
      </c>
      <c r="F421" s="134" t="s">
        <v>66</v>
      </c>
      <c r="G421" s="137">
        <v>42564</v>
      </c>
      <c r="H421" s="138">
        <v>55.78</v>
      </c>
      <c r="I421" s="138">
        <v>99.88</v>
      </c>
      <c r="J421" s="139">
        <v>1.7906</v>
      </c>
      <c r="K421" s="134">
        <v>29.38</v>
      </c>
      <c r="L421" s="139">
        <v>2.06E-2</v>
      </c>
      <c r="M421" s="134">
        <v>1.6</v>
      </c>
      <c r="N421" s="134">
        <v>3.92</v>
      </c>
      <c r="O421" s="138">
        <v>-2.5499999999999998</v>
      </c>
      <c r="P421" s="139">
        <v>0.10440000000000001</v>
      </c>
      <c r="Q421" s="134">
        <v>6</v>
      </c>
      <c r="R421" s="138">
        <v>16.91</v>
      </c>
      <c r="S421" s="140">
        <v>15824463893</v>
      </c>
      <c r="T421" s="134" t="s">
        <v>54</v>
      </c>
      <c r="U421" s="134" t="s">
        <v>136</v>
      </c>
    </row>
    <row r="422" spans="1:21" ht="15" customHeight="1" x14ac:dyDescent="0.55000000000000004">
      <c r="A422" s="134" t="s">
        <v>970</v>
      </c>
      <c r="B422" s="135" t="s">
        <v>971</v>
      </c>
      <c r="C422" s="136" t="s">
        <v>57</v>
      </c>
      <c r="D422" s="134" t="s">
        <v>45</v>
      </c>
      <c r="E422" s="134" t="s">
        <v>46</v>
      </c>
      <c r="F422" s="134" t="s">
        <v>47</v>
      </c>
      <c r="G422" s="137">
        <v>42777</v>
      </c>
      <c r="H422" s="138">
        <v>8.66</v>
      </c>
      <c r="I422" s="138">
        <v>20.97</v>
      </c>
      <c r="J422" s="139">
        <v>2.4215</v>
      </c>
      <c r="K422" s="134">
        <v>24.96</v>
      </c>
      <c r="L422" s="139">
        <v>0</v>
      </c>
      <c r="M422" s="134">
        <v>1.3</v>
      </c>
      <c r="N422" s="134">
        <v>6.89</v>
      </c>
      <c r="O422" s="138">
        <v>8.66</v>
      </c>
      <c r="P422" s="139">
        <v>8.2299999999999998E-2</v>
      </c>
      <c r="Q422" s="134">
        <v>0</v>
      </c>
      <c r="R422" s="138">
        <v>16.920000000000002</v>
      </c>
      <c r="S422" s="140">
        <v>1503110237</v>
      </c>
      <c r="T422" s="134" t="s">
        <v>72</v>
      </c>
      <c r="U422" s="134" t="s">
        <v>136</v>
      </c>
    </row>
    <row r="423" spans="1:21" ht="15" customHeight="1" x14ac:dyDescent="0.55000000000000004">
      <c r="A423" s="134" t="s">
        <v>972</v>
      </c>
      <c r="B423" s="135" t="s">
        <v>973</v>
      </c>
      <c r="C423" s="136" t="s">
        <v>52</v>
      </c>
      <c r="D423" s="134" t="s">
        <v>45</v>
      </c>
      <c r="E423" s="134" t="s">
        <v>46</v>
      </c>
      <c r="F423" s="134" t="s">
        <v>47</v>
      </c>
      <c r="G423" s="137">
        <v>42778</v>
      </c>
      <c r="H423" s="138">
        <v>9.5299999999999994</v>
      </c>
      <c r="I423" s="138">
        <v>47.01</v>
      </c>
      <c r="J423" s="139">
        <v>4.9328000000000003</v>
      </c>
      <c r="K423" s="134" t="s">
        <v>67</v>
      </c>
      <c r="L423" s="139">
        <v>0</v>
      </c>
      <c r="M423" s="134" t="e">
        <v>#N/A</v>
      </c>
      <c r="N423" s="134">
        <v>7.44</v>
      </c>
      <c r="O423" s="138">
        <v>9.5299999999999994</v>
      </c>
      <c r="P423" s="139">
        <v>-0.29260000000000003</v>
      </c>
      <c r="Q423" s="134">
        <v>0</v>
      </c>
      <c r="R423" s="138">
        <v>29.7</v>
      </c>
      <c r="S423" s="140">
        <v>2470993593</v>
      </c>
      <c r="T423" s="134" t="s">
        <v>49</v>
      </c>
      <c r="U423" s="134" t="s">
        <v>91</v>
      </c>
    </row>
    <row r="424" spans="1:21" ht="15" customHeight="1" x14ac:dyDescent="0.55000000000000004">
      <c r="A424" s="134" t="s">
        <v>974</v>
      </c>
      <c r="B424" s="135" t="s">
        <v>975</v>
      </c>
      <c r="C424" s="136" t="s">
        <v>127</v>
      </c>
      <c r="D424" s="134" t="s">
        <v>45</v>
      </c>
      <c r="E424" s="134" t="s">
        <v>46</v>
      </c>
      <c r="F424" s="134" t="s">
        <v>47</v>
      </c>
      <c r="G424" s="137">
        <v>42545</v>
      </c>
      <c r="H424" s="138">
        <v>47.14</v>
      </c>
      <c r="I424" s="138">
        <v>127.96</v>
      </c>
      <c r="J424" s="139">
        <v>2.7145000000000001</v>
      </c>
      <c r="K424" s="134">
        <v>28.06</v>
      </c>
      <c r="L424" s="139">
        <v>2.7799999999999998E-2</v>
      </c>
      <c r="M424" s="134">
        <v>0.7</v>
      </c>
      <c r="N424" s="134">
        <v>0.96</v>
      </c>
      <c r="O424" s="138">
        <v>-26.31</v>
      </c>
      <c r="P424" s="139">
        <v>9.7799999999999998E-2</v>
      </c>
      <c r="Q424" s="134">
        <v>20</v>
      </c>
      <c r="R424" s="138">
        <v>6.37</v>
      </c>
      <c r="S424" s="140">
        <v>45210806915</v>
      </c>
      <c r="T424" s="134" t="s">
        <v>54</v>
      </c>
      <c r="U424" s="134" t="s">
        <v>293</v>
      </c>
    </row>
    <row r="425" spans="1:21" ht="15" customHeight="1" x14ac:dyDescent="0.55000000000000004">
      <c r="A425" s="134" t="s">
        <v>976</v>
      </c>
      <c r="B425" s="135" t="s">
        <v>977</v>
      </c>
      <c r="C425" s="136" t="s">
        <v>44</v>
      </c>
      <c r="D425" s="134" t="s">
        <v>45</v>
      </c>
      <c r="E425" s="134" t="s">
        <v>46</v>
      </c>
      <c r="F425" s="134" t="s">
        <v>47</v>
      </c>
      <c r="G425" s="137">
        <v>42751</v>
      </c>
      <c r="H425" s="138">
        <v>13.74</v>
      </c>
      <c r="I425" s="138">
        <v>19.5</v>
      </c>
      <c r="J425" s="139">
        <v>1.4192</v>
      </c>
      <c r="K425" s="134">
        <v>39.799999999999997</v>
      </c>
      <c r="L425" s="139">
        <v>4.5600000000000002E-2</v>
      </c>
      <c r="M425" s="134">
        <v>0.6</v>
      </c>
      <c r="N425" s="134">
        <v>0.56000000000000005</v>
      </c>
      <c r="O425" s="138">
        <v>-19.57</v>
      </c>
      <c r="P425" s="139">
        <v>0.1565</v>
      </c>
      <c r="Q425" s="134">
        <v>5</v>
      </c>
      <c r="R425" s="138">
        <v>10.73</v>
      </c>
      <c r="S425" s="140">
        <v>43313870360</v>
      </c>
      <c r="T425" s="134" t="s">
        <v>54</v>
      </c>
      <c r="U425" s="134" t="s">
        <v>265</v>
      </c>
    </row>
    <row r="426" spans="1:21" ht="15" customHeight="1" x14ac:dyDescent="0.55000000000000004">
      <c r="A426" s="134" t="s">
        <v>978</v>
      </c>
      <c r="B426" s="135" t="s">
        <v>979</v>
      </c>
      <c r="C426" s="136" t="s">
        <v>64</v>
      </c>
      <c r="D426" s="134" t="s">
        <v>45</v>
      </c>
      <c r="E426" s="134" t="s">
        <v>46</v>
      </c>
      <c r="F426" s="134" t="s">
        <v>47</v>
      </c>
      <c r="G426" s="137">
        <v>42779</v>
      </c>
      <c r="H426" s="138">
        <v>0</v>
      </c>
      <c r="I426" s="138">
        <v>36.700000000000003</v>
      </c>
      <c r="J426" s="134" t="s">
        <v>67</v>
      </c>
      <c r="K426" s="134">
        <v>23.68</v>
      </c>
      <c r="L426" s="139">
        <v>2.6200000000000001E-2</v>
      </c>
      <c r="M426" s="134">
        <v>1</v>
      </c>
      <c r="N426" s="134" t="s">
        <v>67</v>
      </c>
      <c r="O426" s="134" t="s">
        <v>67</v>
      </c>
      <c r="P426" s="139">
        <v>7.5899999999999995E-2</v>
      </c>
      <c r="Q426" s="134">
        <v>0</v>
      </c>
      <c r="R426" s="138">
        <v>39.53</v>
      </c>
      <c r="S426" s="140">
        <v>1865068863</v>
      </c>
      <c r="T426" s="134" t="s">
        <v>72</v>
      </c>
      <c r="U426" s="134" t="s">
        <v>192</v>
      </c>
    </row>
    <row r="427" spans="1:21" ht="15" customHeight="1" x14ac:dyDescent="0.55000000000000004">
      <c r="A427" s="134" t="s">
        <v>980</v>
      </c>
      <c r="B427" s="135" t="s">
        <v>981</v>
      </c>
      <c r="C427" s="136" t="s">
        <v>57</v>
      </c>
      <c r="D427" s="134" t="s">
        <v>45</v>
      </c>
      <c r="E427" s="134" t="s">
        <v>46</v>
      </c>
      <c r="F427" s="134" t="s">
        <v>47</v>
      </c>
      <c r="G427" s="137">
        <v>42779</v>
      </c>
      <c r="H427" s="138">
        <v>0</v>
      </c>
      <c r="I427" s="138">
        <v>37.11</v>
      </c>
      <c r="J427" s="134" t="s">
        <v>67</v>
      </c>
      <c r="K427" s="134" t="s">
        <v>67</v>
      </c>
      <c r="L427" s="139">
        <v>2.1600000000000001E-2</v>
      </c>
      <c r="M427" s="134">
        <v>1.9</v>
      </c>
      <c r="N427" s="134">
        <v>2.4900000000000002</v>
      </c>
      <c r="O427" s="138">
        <v>-4.6900000000000004</v>
      </c>
      <c r="P427" s="139">
        <v>-0.22439999999999999</v>
      </c>
      <c r="Q427" s="134">
        <v>2</v>
      </c>
      <c r="R427" s="138">
        <v>13.53</v>
      </c>
      <c r="S427" s="140">
        <v>2984704876</v>
      </c>
      <c r="T427" s="134" t="s">
        <v>49</v>
      </c>
      <c r="U427" s="134" t="s">
        <v>91</v>
      </c>
    </row>
    <row r="428" spans="1:21" ht="15" customHeight="1" x14ac:dyDescent="0.55000000000000004">
      <c r="A428" s="134" t="s">
        <v>982</v>
      </c>
      <c r="B428" s="135" t="s">
        <v>983</v>
      </c>
      <c r="C428" s="136" t="s">
        <v>44</v>
      </c>
      <c r="D428" s="134" t="s">
        <v>45</v>
      </c>
      <c r="E428" s="134" t="s">
        <v>75</v>
      </c>
      <c r="F428" s="134" t="s">
        <v>76</v>
      </c>
      <c r="G428" s="137">
        <v>42706</v>
      </c>
      <c r="H428" s="138">
        <v>86.11</v>
      </c>
      <c r="I428" s="138">
        <v>60.02</v>
      </c>
      <c r="J428" s="139">
        <v>0.69699999999999995</v>
      </c>
      <c r="K428" s="134">
        <v>21.36</v>
      </c>
      <c r="L428" s="139">
        <v>0</v>
      </c>
      <c r="M428" s="134">
        <v>1.3</v>
      </c>
      <c r="N428" s="134">
        <v>2.54</v>
      </c>
      <c r="O428" s="138">
        <v>-50.03</v>
      </c>
      <c r="P428" s="139">
        <v>6.4299999999999996E-2</v>
      </c>
      <c r="Q428" s="134">
        <v>0</v>
      </c>
      <c r="R428" s="138">
        <v>33.6</v>
      </c>
      <c r="S428" s="140">
        <v>11210830984</v>
      </c>
      <c r="T428" s="134" t="s">
        <v>54</v>
      </c>
      <c r="U428" s="134" t="s">
        <v>103</v>
      </c>
    </row>
    <row r="429" spans="1:21" ht="15" customHeight="1" x14ac:dyDescent="0.55000000000000004">
      <c r="A429" s="134" t="s">
        <v>984</v>
      </c>
      <c r="B429" s="135" t="s">
        <v>985</v>
      </c>
      <c r="C429" s="136" t="s">
        <v>52</v>
      </c>
      <c r="D429" s="134" t="s">
        <v>45</v>
      </c>
      <c r="E429" s="134" t="s">
        <v>46</v>
      </c>
      <c r="F429" s="134" t="s">
        <v>47</v>
      </c>
      <c r="G429" s="137">
        <v>42780</v>
      </c>
      <c r="H429" s="138">
        <v>0</v>
      </c>
      <c r="I429" s="138">
        <v>17.25</v>
      </c>
      <c r="J429" s="134" t="s">
        <v>67</v>
      </c>
      <c r="K429" s="134" t="s">
        <v>67</v>
      </c>
      <c r="L429" s="139">
        <v>0</v>
      </c>
      <c r="M429" s="134">
        <v>0.8</v>
      </c>
      <c r="N429" s="134">
        <v>2.2200000000000002</v>
      </c>
      <c r="O429" s="138">
        <v>-1.97</v>
      </c>
      <c r="P429" s="139">
        <v>-0.2581</v>
      </c>
      <c r="Q429" s="134">
        <v>0</v>
      </c>
      <c r="R429" s="138">
        <v>15.67</v>
      </c>
      <c r="S429" s="140">
        <v>1554395240</v>
      </c>
      <c r="T429" s="134" t="s">
        <v>72</v>
      </c>
      <c r="U429" s="134" t="s">
        <v>136</v>
      </c>
    </row>
    <row r="430" spans="1:21" ht="15" customHeight="1" x14ac:dyDescent="0.55000000000000004">
      <c r="A430" s="134" t="s">
        <v>986</v>
      </c>
      <c r="B430" s="135" t="s">
        <v>987</v>
      </c>
      <c r="C430" s="136" t="s">
        <v>57</v>
      </c>
      <c r="D430" s="134" t="s">
        <v>45</v>
      </c>
      <c r="E430" s="134" t="s">
        <v>46</v>
      </c>
      <c r="F430" s="134" t="s">
        <v>47</v>
      </c>
      <c r="G430" s="137">
        <v>42780</v>
      </c>
      <c r="H430" s="138">
        <v>0</v>
      </c>
      <c r="I430" s="138">
        <v>9.9499999999999993</v>
      </c>
      <c r="J430" s="134" t="s">
        <v>67</v>
      </c>
      <c r="K430" s="134" t="s">
        <v>67</v>
      </c>
      <c r="L430" s="139">
        <v>4.82E-2</v>
      </c>
      <c r="M430" s="134">
        <v>1.5</v>
      </c>
      <c r="N430" s="134">
        <v>1.61</v>
      </c>
      <c r="O430" s="138">
        <v>-43.22</v>
      </c>
      <c r="P430" s="139">
        <v>-5.6500000000000002E-2</v>
      </c>
      <c r="Q430" s="134">
        <v>0</v>
      </c>
      <c r="R430" s="138">
        <v>0</v>
      </c>
      <c r="S430" s="140">
        <v>835669012</v>
      </c>
      <c r="T430" s="134" t="s">
        <v>72</v>
      </c>
      <c r="U430" s="134" t="s">
        <v>120</v>
      </c>
    </row>
    <row r="431" spans="1:21" ht="15" customHeight="1" x14ac:dyDescent="0.55000000000000004">
      <c r="A431" s="134" t="s">
        <v>988</v>
      </c>
      <c r="B431" s="135" t="s">
        <v>989</v>
      </c>
      <c r="C431" s="136" t="s">
        <v>127</v>
      </c>
      <c r="D431" s="134" t="s">
        <v>65</v>
      </c>
      <c r="E431" s="134" t="s">
        <v>46</v>
      </c>
      <c r="F431" s="134" t="s">
        <v>66</v>
      </c>
      <c r="G431" s="137">
        <v>42786</v>
      </c>
      <c r="H431" s="138">
        <v>27.22</v>
      </c>
      <c r="I431" s="138">
        <v>31.2</v>
      </c>
      <c r="J431" s="139">
        <v>1.1462000000000001</v>
      </c>
      <c r="K431" s="134">
        <v>26.67</v>
      </c>
      <c r="L431" s="139">
        <v>7.7000000000000002E-3</v>
      </c>
      <c r="M431" s="134">
        <v>0.7</v>
      </c>
      <c r="N431" s="134">
        <v>2.42</v>
      </c>
      <c r="O431" s="138">
        <v>-1.26</v>
      </c>
      <c r="P431" s="139">
        <v>9.0800000000000006E-2</v>
      </c>
      <c r="Q431" s="134">
        <v>0</v>
      </c>
      <c r="R431" s="138">
        <v>15.24</v>
      </c>
      <c r="S431" s="140">
        <v>2485804525</v>
      </c>
      <c r="T431" s="134" t="s">
        <v>49</v>
      </c>
      <c r="U431" s="134" t="s">
        <v>392</v>
      </c>
    </row>
    <row r="432" spans="1:21" ht="15" customHeight="1" x14ac:dyDescent="0.55000000000000004">
      <c r="A432" s="134" t="s">
        <v>990</v>
      </c>
      <c r="B432" s="135" t="s">
        <v>991</v>
      </c>
      <c r="C432" s="136" t="s">
        <v>127</v>
      </c>
      <c r="D432" s="134" t="s">
        <v>45</v>
      </c>
      <c r="E432" s="134" t="s">
        <v>46</v>
      </c>
      <c r="F432" s="134" t="s">
        <v>47</v>
      </c>
      <c r="G432" s="137">
        <v>42579</v>
      </c>
      <c r="H432" s="138">
        <v>10.76</v>
      </c>
      <c r="I432" s="138">
        <v>43.93</v>
      </c>
      <c r="J432" s="139">
        <v>4.0827</v>
      </c>
      <c r="K432" s="134">
        <v>24.68</v>
      </c>
      <c r="L432" s="139">
        <v>3.0499999999999999E-2</v>
      </c>
      <c r="M432" s="134">
        <v>0.7</v>
      </c>
      <c r="N432" s="134">
        <v>1.18</v>
      </c>
      <c r="O432" s="138">
        <v>-6.81</v>
      </c>
      <c r="P432" s="139">
        <v>8.09E-2</v>
      </c>
      <c r="Q432" s="134">
        <v>20</v>
      </c>
      <c r="R432" s="138">
        <v>15.6</v>
      </c>
      <c r="S432" s="140">
        <v>188208557934</v>
      </c>
      <c r="T432" s="134" t="s">
        <v>54</v>
      </c>
      <c r="U432" s="134" t="s">
        <v>58</v>
      </c>
    </row>
    <row r="433" spans="1:21" ht="15" customHeight="1" x14ac:dyDescent="0.55000000000000004">
      <c r="A433" s="134" t="s">
        <v>992</v>
      </c>
      <c r="B433" s="135" t="s">
        <v>993</v>
      </c>
      <c r="C433" s="136" t="s">
        <v>52</v>
      </c>
      <c r="D433" s="134" t="s">
        <v>45</v>
      </c>
      <c r="E433" s="134" t="s">
        <v>46</v>
      </c>
      <c r="F433" s="134" t="s">
        <v>47</v>
      </c>
      <c r="G433" s="137">
        <v>42786</v>
      </c>
      <c r="H433" s="138">
        <v>0</v>
      </c>
      <c r="I433" s="138">
        <v>38</v>
      </c>
      <c r="J433" s="134" t="s">
        <v>67</v>
      </c>
      <c r="K433" s="134" t="s">
        <v>67</v>
      </c>
      <c r="L433" s="139">
        <v>0</v>
      </c>
      <c r="M433" s="134">
        <v>1</v>
      </c>
      <c r="N433" s="134">
        <v>1.57</v>
      </c>
      <c r="O433" s="138">
        <v>-30.03</v>
      </c>
      <c r="P433" s="139">
        <v>-0.58540000000000003</v>
      </c>
      <c r="Q433" s="134">
        <v>0</v>
      </c>
      <c r="R433" s="138">
        <v>5.34</v>
      </c>
      <c r="S433" s="140">
        <v>795710158</v>
      </c>
      <c r="T433" s="134" t="s">
        <v>72</v>
      </c>
      <c r="U433" s="134" t="s">
        <v>218</v>
      </c>
    </row>
    <row r="434" spans="1:21" ht="15" customHeight="1" x14ac:dyDescent="0.55000000000000004">
      <c r="A434" s="134" t="s">
        <v>994</v>
      </c>
      <c r="B434" s="135" t="s">
        <v>995</v>
      </c>
      <c r="C434" s="136" t="s">
        <v>52</v>
      </c>
      <c r="D434" s="134" t="s">
        <v>45</v>
      </c>
      <c r="E434" s="134" t="s">
        <v>46</v>
      </c>
      <c r="F434" s="134" t="s">
        <v>47</v>
      </c>
      <c r="G434" s="137">
        <v>42786</v>
      </c>
      <c r="H434" s="138">
        <v>1.2</v>
      </c>
      <c r="I434" s="138">
        <v>3.7</v>
      </c>
      <c r="J434" s="139">
        <v>3.0832999999999999</v>
      </c>
      <c r="K434" s="134" t="s">
        <v>67</v>
      </c>
      <c r="L434" s="139">
        <v>0</v>
      </c>
      <c r="M434" s="134">
        <v>1.2</v>
      </c>
      <c r="N434" s="134">
        <v>6.95</v>
      </c>
      <c r="O434" s="138">
        <v>1.2</v>
      </c>
      <c r="P434" s="139">
        <v>-0.1022</v>
      </c>
      <c r="Q434" s="134">
        <v>0</v>
      </c>
      <c r="R434" s="138">
        <v>0</v>
      </c>
      <c r="S434" s="140">
        <v>291125979</v>
      </c>
      <c r="T434" s="134" t="s">
        <v>72</v>
      </c>
      <c r="U434" s="134" t="s">
        <v>136</v>
      </c>
    </row>
    <row r="435" spans="1:21" ht="15" customHeight="1" x14ac:dyDescent="0.55000000000000004">
      <c r="A435" s="134" t="s">
        <v>996</v>
      </c>
      <c r="B435" s="135" t="s">
        <v>997</v>
      </c>
      <c r="C435" s="136" t="s">
        <v>151</v>
      </c>
      <c r="D435" s="134" t="s">
        <v>65</v>
      </c>
      <c r="E435" s="134" t="s">
        <v>75</v>
      </c>
      <c r="F435" s="134" t="s">
        <v>84</v>
      </c>
      <c r="G435" s="137">
        <v>42560</v>
      </c>
      <c r="H435" s="138">
        <v>156.59</v>
      </c>
      <c r="I435" s="138">
        <v>35.82</v>
      </c>
      <c r="J435" s="139">
        <v>0.2288</v>
      </c>
      <c r="K435" s="134">
        <v>8.8000000000000007</v>
      </c>
      <c r="L435" s="139">
        <v>0</v>
      </c>
      <c r="M435" s="134">
        <v>0.3</v>
      </c>
      <c r="N435" s="134">
        <v>3.83</v>
      </c>
      <c r="O435" s="138">
        <v>5.81</v>
      </c>
      <c r="P435" s="139">
        <v>1.5E-3</v>
      </c>
      <c r="Q435" s="134">
        <v>0</v>
      </c>
      <c r="R435" s="138">
        <v>33.46</v>
      </c>
      <c r="S435" s="140">
        <v>5735814212</v>
      </c>
      <c r="T435" s="134" t="s">
        <v>49</v>
      </c>
      <c r="U435" s="134" t="s">
        <v>184</v>
      </c>
    </row>
    <row r="436" spans="1:21" ht="15" customHeight="1" x14ac:dyDescent="0.55000000000000004">
      <c r="A436" s="134" t="s">
        <v>998</v>
      </c>
      <c r="B436" s="135" t="s">
        <v>999</v>
      </c>
      <c r="C436" s="136" t="s">
        <v>64</v>
      </c>
      <c r="D436" s="134" t="s">
        <v>45</v>
      </c>
      <c r="E436" s="134" t="s">
        <v>75</v>
      </c>
      <c r="F436" s="134" t="s">
        <v>76</v>
      </c>
      <c r="G436" s="137">
        <v>42608</v>
      </c>
      <c r="H436" s="138">
        <v>72.73</v>
      </c>
      <c r="I436" s="138">
        <v>28.6</v>
      </c>
      <c r="J436" s="139">
        <v>0.39319999999999999</v>
      </c>
      <c r="K436" s="134">
        <v>15.13</v>
      </c>
      <c r="L436" s="139">
        <v>1.43E-2</v>
      </c>
      <c r="M436" s="134">
        <v>0.8</v>
      </c>
      <c r="N436" s="134">
        <v>0.7</v>
      </c>
      <c r="O436" s="138">
        <v>-18.82</v>
      </c>
      <c r="P436" s="139">
        <v>3.32E-2</v>
      </c>
      <c r="Q436" s="134">
        <v>11</v>
      </c>
      <c r="R436" s="138">
        <v>17.86</v>
      </c>
      <c r="S436" s="140">
        <v>25813836249</v>
      </c>
      <c r="T436" s="134" t="s">
        <v>54</v>
      </c>
      <c r="U436" s="134" t="s">
        <v>498</v>
      </c>
    </row>
    <row r="437" spans="1:21" ht="15" customHeight="1" x14ac:dyDescent="0.55000000000000004">
      <c r="A437" s="134" t="s">
        <v>1000</v>
      </c>
      <c r="B437" s="135" t="s">
        <v>1001</v>
      </c>
      <c r="C437" s="136" t="s">
        <v>64</v>
      </c>
      <c r="D437" s="134" t="s">
        <v>45</v>
      </c>
      <c r="E437" s="134" t="s">
        <v>46</v>
      </c>
      <c r="F437" s="134" t="s">
        <v>47</v>
      </c>
      <c r="G437" s="137">
        <v>42787</v>
      </c>
      <c r="H437" s="138">
        <v>6.75</v>
      </c>
      <c r="I437" s="138">
        <v>34.229999999999997</v>
      </c>
      <c r="J437" s="139">
        <v>5.0711000000000004</v>
      </c>
      <c r="K437" s="134">
        <v>29.26</v>
      </c>
      <c r="L437" s="139">
        <v>0</v>
      </c>
      <c r="M437" s="134">
        <v>1.6</v>
      </c>
      <c r="N437" s="134">
        <v>2.3199999999999998</v>
      </c>
      <c r="O437" s="138">
        <v>-53.73</v>
      </c>
      <c r="P437" s="139">
        <v>0.1038</v>
      </c>
      <c r="Q437" s="134">
        <v>0</v>
      </c>
      <c r="R437" s="138">
        <v>37.5</v>
      </c>
      <c r="S437" s="140">
        <v>1081830407</v>
      </c>
      <c r="T437" s="134" t="s">
        <v>72</v>
      </c>
      <c r="U437" s="134" t="s">
        <v>218</v>
      </c>
    </row>
    <row r="438" spans="1:21" ht="15" customHeight="1" x14ac:dyDescent="0.55000000000000004">
      <c r="A438" s="134" t="s">
        <v>1002</v>
      </c>
      <c r="B438" s="135" t="s">
        <v>1003</v>
      </c>
      <c r="C438" s="136" t="s">
        <v>44</v>
      </c>
      <c r="D438" s="134" t="s">
        <v>45</v>
      </c>
      <c r="E438" s="134" t="s">
        <v>46</v>
      </c>
      <c r="F438" s="134" t="s">
        <v>47</v>
      </c>
      <c r="G438" s="137">
        <v>42789</v>
      </c>
      <c r="H438" s="138">
        <v>48.55</v>
      </c>
      <c r="I438" s="138">
        <v>71.05</v>
      </c>
      <c r="J438" s="139">
        <v>1.4634</v>
      </c>
      <c r="K438" s="134">
        <v>35.880000000000003</v>
      </c>
      <c r="L438" s="139">
        <v>2.0799999999999999E-2</v>
      </c>
      <c r="M438" s="134">
        <v>0.8</v>
      </c>
      <c r="N438" s="134">
        <v>0.79</v>
      </c>
      <c r="O438" s="138">
        <v>-28.66</v>
      </c>
      <c r="P438" s="139">
        <v>0.13689999999999999</v>
      </c>
      <c r="Q438" s="134">
        <v>2</v>
      </c>
      <c r="R438" s="138">
        <v>31.92</v>
      </c>
      <c r="S438" s="140">
        <v>6990873822</v>
      </c>
      <c r="T438" s="134" t="s">
        <v>49</v>
      </c>
      <c r="U438" s="134" t="s">
        <v>48</v>
      </c>
    </row>
    <row r="439" spans="1:21" ht="15" customHeight="1" x14ac:dyDescent="0.55000000000000004">
      <c r="A439" s="134" t="s">
        <v>1004</v>
      </c>
      <c r="B439" s="135" t="s">
        <v>1005</v>
      </c>
      <c r="C439" s="136" t="s">
        <v>57</v>
      </c>
      <c r="D439" s="134" t="s">
        <v>45</v>
      </c>
      <c r="E439" s="134" t="s">
        <v>46</v>
      </c>
      <c r="F439" s="134" t="s">
        <v>47</v>
      </c>
      <c r="G439" s="137">
        <v>42789</v>
      </c>
      <c r="H439" s="138">
        <v>0</v>
      </c>
      <c r="I439" s="138">
        <v>18.329999999999998</v>
      </c>
      <c r="J439" s="134" t="s">
        <v>67</v>
      </c>
      <c r="K439" s="134" t="s">
        <v>67</v>
      </c>
      <c r="L439" s="139">
        <v>6.2199999999999998E-2</v>
      </c>
      <c r="M439" s="134">
        <v>0.6</v>
      </c>
      <c r="N439" s="134">
        <v>0.41</v>
      </c>
      <c r="O439" s="138">
        <v>-23.45</v>
      </c>
      <c r="P439" s="139">
        <v>-0.95899999999999996</v>
      </c>
      <c r="Q439" s="134">
        <v>3</v>
      </c>
      <c r="R439" s="138">
        <v>4.21</v>
      </c>
      <c r="S439" s="140">
        <v>1473482926</v>
      </c>
      <c r="T439" s="134" t="s">
        <v>72</v>
      </c>
      <c r="U439" s="134" t="s">
        <v>48</v>
      </c>
    </row>
    <row r="440" spans="1:21" ht="15" customHeight="1" x14ac:dyDescent="0.55000000000000004">
      <c r="A440" s="134" t="s">
        <v>1006</v>
      </c>
      <c r="B440" s="135" t="s">
        <v>1007</v>
      </c>
      <c r="C440" s="136" t="s">
        <v>151</v>
      </c>
      <c r="D440" s="134" t="s">
        <v>57</v>
      </c>
      <c r="E440" s="134" t="s">
        <v>52</v>
      </c>
      <c r="F440" s="134" t="s">
        <v>191</v>
      </c>
      <c r="G440" s="137">
        <v>42790</v>
      </c>
      <c r="H440" s="138">
        <v>21.65</v>
      </c>
      <c r="I440" s="138">
        <v>20.27</v>
      </c>
      <c r="J440" s="139">
        <v>0.93630000000000002</v>
      </c>
      <c r="K440" s="134">
        <v>16.89</v>
      </c>
      <c r="L440" s="139">
        <v>1.9699999999999999E-2</v>
      </c>
      <c r="M440" s="134">
        <v>2.7</v>
      </c>
      <c r="N440" s="134">
        <v>2.2599999999999998</v>
      </c>
      <c r="O440" s="138">
        <v>-16.11</v>
      </c>
      <c r="P440" s="139">
        <v>4.2000000000000003E-2</v>
      </c>
      <c r="Q440" s="134">
        <v>0</v>
      </c>
      <c r="R440" s="138">
        <v>16.420000000000002</v>
      </c>
      <c r="S440" s="140">
        <v>1955531389</v>
      </c>
      <c r="T440" s="134" t="s">
        <v>72</v>
      </c>
      <c r="U440" s="134" t="s">
        <v>117</v>
      </c>
    </row>
    <row r="441" spans="1:21" ht="15" customHeight="1" x14ac:dyDescent="0.55000000000000004">
      <c r="A441" s="134" t="s">
        <v>1008</v>
      </c>
      <c r="B441" s="135" t="s">
        <v>1009</v>
      </c>
      <c r="C441" s="136" t="s">
        <v>127</v>
      </c>
      <c r="D441" s="134" t="s">
        <v>45</v>
      </c>
      <c r="E441" s="134" t="s">
        <v>46</v>
      </c>
      <c r="F441" s="134" t="s">
        <v>47</v>
      </c>
      <c r="G441" s="137">
        <v>42795</v>
      </c>
      <c r="H441" s="138">
        <v>15.73</v>
      </c>
      <c r="I441" s="138">
        <v>37.090000000000003</v>
      </c>
      <c r="J441" s="139">
        <v>2.3578999999999999</v>
      </c>
      <c r="K441" s="134">
        <v>10.63</v>
      </c>
      <c r="L441" s="139">
        <v>5.3900000000000003E-2</v>
      </c>
      <c r="M441" s="134">
        <v>1.1000000000000001</v>
      </c>
      <c r="N441" s="134">
        <v>1.76</v>
      </c>
      <c r="O441" s="138">
        <v>-18</v>
      </c>
      <c r="P441" s="139">
        <v>1.06E-2</v>
      </c>
      <c r="Q441" s="134">
        <v>7</v>
      </c>
      <c r="R441" s="138">
        <v>47.5</v>
      </c>
      <c r="S441" s="140">
        <v>6366757859</v>
      </c>
      <c r="T441" s="134" t="s">
        <v>49</v>
      </c>
      <c r="U441" s="134" t="s">
        <v>114</v>
      </c>
    </row>
    <row r="442" spans="1:21" ht="15" customHeight="1" x14ac:dyDescent="0.55000000000000004">
      <c r="A442" s="134" t="s">
        <v>1010</v>
      </c>
      <c r="B442" s="135" t="s">
        <v>1011</v>
      </c>
      <c r="C442" s="136" t="s">
        <v>151</v>
      </c>
      <c r="D442" s="134" t="s">
        <v>65</v>
      </c>
      <c r="E442" s="134" t="s">
        <v>75</v>
      </c>
      <c r="F442" s="134" t="s">
        <v>84</v>
      </c>
      <c r="G442" s="137">
        <v>42725</v>
      </c>
      <c r="H442" s="138">
        <v>120.79</v>
      </c>
      <c r="I442" s="138">
        <v>90</v>
      </c>
      <c r="J442" s="139">
        <v>0.74509999999999998</v>
      </c>
      <c r="K442" s="134">
        <v>21.58</v>
      </c>
      <c r="L442" s="139">
        <v>1.47E-2</v>
      </c>
      <c r="M442" s="134">
        <v>1</v>
      </c>
      <c r="N442" s="134">
        <v>1.02</v>
      </c>
      <c r="O442" s="138">
        <v>-37</v>
      </c>
      <c r="P442" s="139">
        <v>6.54E-2</v>
      </c>
      <c r="Q442" s="134">
        <v>5</v>
      </c>
      <c r="R442" s="138">
        <v>60.54</v>
      </c>
      <c r="S442" s="140">
        <v>9505924920</v>
      </c>
      <c r="T442" s="134" t="s">
        <v>49</v>
      </c>
      <c r="U442" s="134" t="s">
        <v>555</v>
      </c>
    </row>
    <row r="443" spans="1:21" ht="15" customHeight="1" x14ac:dyDescent="0.55000000000000004">
      <c r="A443" s="134" t="s">
        <v>1012</v>
      </c>
      <c r="B443" s="135" t="s">
        <v>1013</v>
      </c>
      <c r="C443" s="136" t="s">
        <v>64</v>
      </c>
      <c r="D443" s="134" t="s">
        <v>65</v>
      </c>
      <c r="E443" s="134" t="s">
        <v>46</v>
      </c>
      <c r="F443" s="134" t="s">
        <v>66</v>
      </c>
      <c r="G443" s="137">
        <v>42791</v>
      </c>
      <c r="H443" s="138">
        <v>83.99</v>
      </c>
      <c r="I443" s="138">
        <v>138.07</v>
      </c>
      <c r="J443" s="139">
        <v>1.6438999999999999</v>
      </c>
      <c r="K443" s="134">
        <v>33.03</v>
      </c>
      <c r="L443" s="139">
        <v>9.4999999999999998E-3</v>
      </c>
      <c r="M443" s="134">
        <v>1.2</v>
      </c>
      <c r="N443" s="134">
        <v>3.16</v>
      </c>
      <c r="O443" s="138">
        <v>7.66</v>
      </c>
      <c r="P443" s="139">
        <v>0.1227</v>
      </c>
      <c r="Q443" s="134">
        <v>9</v>
      </c>
      <c r="R443" s="138">
        <v>55.37</v>
      </c>
      <c r="S443" s="140">
        <v>1849187486</v>
      </c>
      <c r="T443" s="134" t="s">
        <v>72</v>
      </c>
      <c r="U443" s="134" t="s">
        <v>218</v>
      </c>
    </row>
    <row r="444" spans="1:21" ht="15" customHeight="1" x14ac:dyDescent="0.55000000000000004">
      <c r="A444" s="134" t="s">
        <v>1014</v>
      </c>
      <c r="B444" s="135" t="s">
        <v>1015</v>
      </c>
      <c r="C444" s="136" t="s">
        <v>52</v>
      </c>
      <c r="D444" s="134" t="s">
        <v>45</v>
      </c>
      <c r="E444" s="134" t="s">
        <v>46</v>
      </c>
      <c r="F444" s="134" t="s">
        <v>47</v>
      </c>
      <c r="G444" s="137">
        <v>42779</v>
      </c>
      <c r="H444" s="138">
        <v>0</v>
      </c>
      <c r="I444" s="138">
        <v>45.83</v>
      </c>
      <c r="J444" s="134" t="s">
        <v>67</v>
      </c>
      <c r="K444" s="134">
        <v>33.700000000000003</v>
      </c>
      <c r="L444" s="139">
        <v>5.4999999999999997E-3</v>
      </c>
      <c r="M444" s="134">
        <v>0.7</v>
      </c>
      <c r="N444" s="134" t="s">
        <v>67</v>
      </c>
      <c r="O444" s="134" t="s">
        <v>67</v>
      </c>
      <c r="P444" s="139">
        <v>0.126</v>
      </c>
      <c r="Q444" s="134">
        <v>1</v>
      </c>
      <c r="R444" s="138">
        <v>45.27</v>
      </c>
      <c r="S444" s="140">
        <v>15534888387</v>
      </c>
      <c r="T444" s="134" t="s">
        <v>54</v>
      </c>
      <c r="U444" s="134" t="s">
        <v>192</v>
      </c>
    </row>
    <row r="445" spans="1:21" ht="15" customHeight="1" x14ac:dyDescent="0.55000000000000004">
      <c r="A445" s="134" t="s">
        <v>1016</v>
      </c>
      <c r="B445" s="135" t="s">
        <v>1017</v>
      </c>
      <c r="C445" s="136" t="s">
        <v>94</v>
      </c>
      <c r="D445" s="134" t="s">
        <v>65</v>
      </c>
      <c r="E445" s="134" t="s">
        <v>52</v>
      </c>
      <c r="F445" s="134" t="s">
        <v>152</v>
      </c>
      <c r="G445" s="137">
        <v>42792</v>
      </c>
      <c r="H445" s="138">
        <v>98.91</v>
      </c>
      <c r="I445" s="138">
        <v>79.05</v>
      </c>
      <c r="J445" s="139">
        <v>0.79920000000000002</v>
      </c>
      <c r="K445" s="134">
        <v>28.33</v>
      </c>
      <c r="L445" s="139">
        <v>2.5000000000000001E-3</v>
      </c>
      <c r="M445" s="134">
        <v>1</v>
      </c>
      <c r="N445" s="134">
        <v>2.04</v>
      </c>
      <c r="O445" s="138">
        <v>-26.47</v>
      </c>
      <c r="P445" s="139">
        <v>9.9199999999999997E-2</v>
      </c>
      <c r="Q445" s="134">
        <v>0</v>
      </c>
      <c r="R445" s="138">
        <v>39.96</v>
      </c>
      <c r="S445" s="140">
        <v>1340964173</v>
      </c>
      <c r="T445" s="134" t="s">
        <v>72</v>
      </c>
      <c r="U445" s="134" t="s">
        <v>98</v>
      </c>
    </row>
    <row r="446" spans="1:21" ht="15" customHeight="1" x14ac:dyDescent="0.55000000000000004">
      <c r="A446" s="134" t="s">
        <v>1018</v>
      </c>
      <c r="B446" s="135" t="s">
        <v>1019</v>
      </c>
      <c r="C446" s="136" t="s">
        <v>64</v>
      </c>
      <c r="D446" s="134" t="s">
        <v>45</v>
      </c>
      <c r="E446" s="134" t="s">
        <v>75</v>
      </c>
      <c r="F446" s="134" t="s">
        <v>76</v>
      </c>
      <c r="G446" s="137">
        <v>42793</v>
      </c>
      <c r="H446" s="138">
        <v>234.95</v>
      </c>
      <c r="I446" s="138">
        <v>88.32</v>
      </c>
      <c r="J446" s="139">
        <v>0.37590000000000001</v>
      </c>
      <c r="K446" s="134">
        <v>14.48</v>
      </c>
      <c r="L446" s="139">
        <v>1.0200000000000001E-2</v>
      </c>
      <c r="M446" s="134">
        <v>1.6</v>
      </c>
      <c r="N446" s="134">
        <v>1.17</v>
      </c>
      <c r="O446" s="138">
        <v>-26.29</v>
      </c>
      <c r="P446" s="139">
        <v>2.9899999999999999E-2</v>
      </c>
      <c r="Q446" s="134">
        <v>3</v>
      </c>
      <c r="R446" s="138">
        <v>75.64</v>
      </c>
      <c r="S446" s="140">
        <v>2222585422</v>
      </c>
      <c r="T446" s="134" t="s">
        <v>49</v>
      </c>
      <c r="U446" s="134" t="s">
        <v>103</v>
      </c>
    </row>
    <row r="447" spans="1:21" ht="15" customHeight="1" x14ac:dyDescent="0.55000000000000004">
      <c r="A447" s="134" t="s">
        <v>1020</v>
      </c>
      <c r="B447" s="135" t="s">
        <v>1021</v>
      </c>
      <c r="C447" s="136" t="s">
        <v>64</v>
      </c>
      <c r="D447" s="134" t="s">
        <v>45</v>
      </c>
      <c r="E447" s="134" t="s">
        <v>75</v>
      </c>
      <c r="F447" s="134" t="s">
        <v>76</v>
      </c>
      <c r="G447" s="137">
        <v>42794</v>
      </c>
      <c r="H447" s="138">
        <v>106.52</v>
      </c>
      <c r="I447" s="138">
        <v>69.38</v>
      </c>
      <c r="J447" s="139">
        <v>0.65129999999999999</v>
      </c>
      <c r="K447" s="134">
        <v>25.05</v>
      </c>
      <c r="L447" s="139">
        <v>4.3499999999999997E-2</v>
      </c>
      <c r="M447" s="134">
        <v>1.4</v>
      </c>
      <c r="N447" s="134">
        <v>1.1399999999999999</v>
      </c>
      <c r="O447" s="138">
        <v>-25.74</v>
      </c>
      <c r="P447" s="139">
        <v>8.2699999999999996E-2</v>
      </c>
      <c r="Q447" s="134">
        <v>4</v>
      </c>
      <c r="R447" s="138">
        <v>27.6</v>
      </c>
      <c r="S447" s="140">
        <v>5821020200</v>
      </c>
      <c r="T447" s="134" t="s">
        <v>49</v>
      </c>
      <c r="U447" s="134" t="s">
        <v>867</v>
      </c>
    </row>
    <row r="448" spans="1:21" ht="15" customHeight="1" x14ac:dyDescent="0.55000000000000004">
      <c r="A448" s="134" t="s">
        <v>1022</v>
      </c>
      <c r="B448" s="135" t="s">
        <v>1023</v>
      </c>
      <c r="C448" s="136" t="s">
        <v>127</v>
      </c>
      <c r="D448" s="134" t="s">
        <v>65</v>
      </c>
      <c r="E448" s="134" t="s">
        <v>46</v>
      </c>
      <c r="F448" s="134" t="s">
        <v>66</v>
      </c>
      <c r="G448" s="137">
        <v>42794</v>
      </c>
      <c r="H448" s="138">
        <v>46.85</v>
      </c>
      <c r="I448" s="138">
        <v>120.9</v>
      </c>
      <c r="J448" s="139">
        <v>2.5806</v>
      </c>
      <c r="K448" s="134">
        <v>29.2</v>
      </c>
      <c r="L448" s="139">
        <v>1.7000000000000001E-2</v>
      </c>
      <c r="M448" s="134">
        <v>0.9</v>
      </c>
      <c r="N448" s="134">
        <v>3.97</v>
      </c>
      <c r="O448" s="138">
        <v>5.28</v>
      </c>
      <c r="P448" s="139">
        <v>0.10349999999999999</v>
      </c>
      <c r="Q448" s="134">
        <v>2</v>
      </c>
      <c r="R448" s="138">
        <v>46.7</v>
      </c>
      <c r="S448" s="140">
        <v>3298134874</v>
      </c>
      <c r="T448" s="134" t="s">
        <v>49</v>
      </c>
      <c r="U448" s="134" t="s">
        <v>58</v>
      </c>
    </row>
    <row r="449" spans="1:21" ht="15" customHeight="1" x14ac:dyDescent="0.55000000000000004">
      <c r="A449" s="134" t="s">
        <v>1024</v>
      </c>
      <c r="B449" s="135" t="s">
        <v>1025</v>
      </c>
      <c r="C449" s="136" t="s">
        <v>83</v>
      </c>
      <c r="D449" s="134" t="s">
        <v>65</v>
      </c>
      <c r="E449" s="134" t="s">
        <v>75</v>
      </c>
      <c r="F449" s="134" t="s">
        <v>84</v>
      </c>
      <c r="G449" s="137">
        <v>42579</v>
      </c>
      <c r="H449" s="138">
        <v>91.04</v>
      </c>
      <c r="I449" s="138">
        <v>48.4</v>
      </c>
      <c r="J449" s="139">
        <v>0.53159999999999996</v>
      </c>
      <c r="K449" s="134">
        <v>13.56</v>
      </c>
      <c r="L449" s="139">
        <v>4.3400000000000001E-2</v>
      </c>
      <c r="M449" s="134">
        <v>0.7</v>
      </c>
      <c r="N449" s="134">
        <v>1.86</v>
      </c>
      <c r="O449" s="138">
        <v>-18.850000000000001</v>
      </c>
      <c r="P449" s="139">
        <v>2.53E-2</v>
      </c>
      <c r="Q449" s="134">
        <v>6</v>
      </c>
      <c r="R449" s="138">
        <v>0</v>
      </c>
      <c r="S449" s="140">
        <v>13442367406</v>
      </c>
      <c r="T449" s="134" t="s">
        <v>54</v>
      </c>
      <c r="U449" s="134" t="s">
        <v>114</v>
      </c>
    </row>
    <row r="450" spans="1:21" ht="15" customHeight="1" x14ac:dyDescent="0.55000000000000004">
      <c r="A450" s="134" t="s">
        <v>1026</v>
      </c>
      <c r="B450" s="135" t="s">
        <v>1027</v>
      </c>
      <c r="C450" s="136" t="s">
        <v>64</v>
      </c>
      <c r="D450" s="134" t="s">
        <v>45</v>
      </c>
      <c r="E450" s="134" t="s">
        <v>75</v>
      </c>
      <c r="F450" s="134" t="s">
        <v>76</v>
      </c>
      <c r="G450" s="137">
        <v>42795</v>
      </c>
      <c r="H450" s="138">
        <v>67.040000000000006</v>
      </c>
      <c r="I450" s="138">
        <v>20.25</v>
      </c>
      <c r="J450" s="139">
        <v>0.30209999999999998</v>
      </c>
      <c r="K450" s="134">
        <v>11.64</v>
      </c>
      <c r="L450" s="139">
        <v>0</v>
      </c>
      <c r="M450" s="134">
        <v>2.4</v>
      </c>
      <c r="N450" s="134">
        <v>2</v>
      </c>
      <c r="O450" s="138">
        <v>-14.62</v>
      </c>
      <c r="P450" s="139">
        <v>1.5699999999999999E-2</v>
      </c>
      <c r="Q450" s="134">
        <v>0</v>
      </c>
      <c r="R450" s="138">
        <v>18.91</v>
      </c>
      <c r="S450" s="140">
        <v>741588595</v>
      </c>
      <c r="T450" s="134" t="s">
        <v>72</v>
      </c>
      <c r="U450" s="134" t="s">
        <v>126</v>
      </c>
    </row>
    <row r="451" spans="1:21" ht="15" customHeight="1" x14ac:dyDescent="0.55000000000000004">
      <c r="A451" s="134" t="s">
        <v>1028</v>
      </c>
      <c r="B451" s="135" t="s">
        <v>1029</v>
      </c>
      <c r="C451" s="136" t="s">
        <v>151</v>
      </c>
      <c r="D451" s="134" t="s">
        <v>65</v>
      </c>
      <c r="E451" s="134" t="s">
        <v>75</v>
      </c>
      <c r="F451" s="134" t="s">
        <v>84</v>
      </c>
      <c r="G451" s="137">
        <v>42796</v>
      </c>
      <c r="H451" s="138">
        <v>86.68</v>
      </c>
      <c r="I451" s="138">
        <v>49.95</v>
      </c>
      <c r="J451" s="139">
        <v>0.57630000000000003</v>
      </c>
      <c r="K451" s="134">
        <v>22.2</v>
      </c>
      <c r="L451" s="139">
        <v>0</v>
      </c>
      <c r="M451" s="134">
        <v>1.3</v>
      </c>
      <c r="N451" s="134">
        <v>2.83</v>
      </c>
      <c r="O451" s="138">
        <v>0.12</v>
      </c>
      <c r="P451" s="139">
        <v>6.8500000000000005E-2</v>
      </c>
      <c r="Q451" s="134">
        <v>0</v>
      </c>
      <c r="R451" s="138">
        <v>30.88</v>
      </c>
      <c r="S451" s="140">
        <v>845205861</v>
      </c>
      <c r="T451" s="134" t="s">
        <v>72</v>
      </c>
      <c r="U451" s="134" t="s">
        <v>91</v>
      </c>
    </row>
    <row r="452" spans="1:21" ht="15" customHeight="1" x14ac:dyDescent="0.55000000000000004">
      <c r="A452" s="134" t="s">
        <v>1030</v>
      </c>
      <c r="B452" s="135" t="s">
        <v>1031</v>
      </c>
      <c r="C452" s="136" t="s">
        <v>44</v>
      </c>
      <c r="D452" s="134" t="s">
        <v>45</v>
      </c>
      <c r="E452" s="134" t="s">
        <v>46</v>
      </c>
      <c r="F452" s="134" t="s">
        <v>47</v>
      </c>
      <c r="G452" s="137">
        <v>42801</v>
      </c>
      <c r="H452" s="138">
        <v>0</v>
      </c>
      <c r="I452" s="138">
        <v>52.27</v>
      </c>
      <c r="J452" s="134" t="s">
        <v>67</v>
      </c>
      <c r="K452" s="134">
        <v>35.08</v>
      </c>
      <c r="L452" s="139">
        <v>2.4500000000000001E-2</v>
      </c>
      <c r="M452" s="134">
        <v>1.7</v>
      </c>
      <c r="N452" s="134">
        <v>1.18</v>
      </c>
      <c r="O452" s="138">
        <v>-34.770000000000003</v>
      </c>
      <c r="P452" s="139">
        <v>0.13289999999999999</v>
      </c>
      <c r="Q452" s="134">
        <v>0</v>
      </c>
      <c r="R452" s="138">
        <v>38.68</v>
      </c>
      <c r="S452" s="140">
        <v>8112015900</v>
      </c>
      <c r="T452" s="134" t="s">
        <v>49</v>
      </c>
      <c r="U452" s="134" t="s">
        <v>80</v>
      </c>
    </row>
    <row r="453" spans="1:21" ht="15" customHeight="1" x14ac:dyDescent="0.55000000000000004">
      <c r="A453" s="134" t="s">
        <v>1032</v>
      </c>
      <c r="B453" s="135" t="s">
        <v>1033</v>
      </c>
      <c r="C453" s="136" t="s">
        <v>57</v>
      </c>
      <c r="D453" s="134" t="s">
        <v>45</v>
      </c>
      <c r="E453" s="134" t="s">
        <v>46</v>
      </c>
      <c r="F453" s="134" t="s">
        <v>47</v>
      </c>
      <c r="G453" s="137">
        <v>42801</v>
      </c>
      <c r="H453" s="138">
        <v>0</v>
      </c>
      <c r="I453" s="138">
        <v>54.15</v>
      </c>
      <c r="J453" s="134" t="s">
        <v>67</v>
      </c>
      <c r="K453" s="134">
        <v>53.09</v>
      </c>
      <c r="L453" s="139">
        <v>2.0299999999999999E-2</v>
      </c>
      <c r="M453" s="134">
        <v>1.3</v>
      </c>
      <c r="N453" s="134">
        <v>1.73</v>
      </c>
      <c r="O453" s="138">
        <v>-11.62</v>
      </c>
      <c r="P453" s="139">
        <v>0.22289999999999999</v>
      </c>
      <c r="Q453" s="134">
        <v>0</v>
      </c>
      <c r="R453" s="138">
        <v>8.66</v>
      </c>
      <c r="S453" s="140">
        <v>539844758</v>
      </c>
      <c r="T453" s="134" t="s">
        <v>72</v>
      </c>
      <c r="U453" s="134" t="s">
        <v>120</v>
      </c>
    </row>
    <row r="454" spans="1:21" ht="15" customHeight="1" x14ac:dyDescent="0.55000000000000004">
      <c r="A454" s="134" t="s">
        <v>1034</v>
      </c>
      <c r="B454" s="135" t="s">
        <v>1035</v>
      </c>
      <c r="C454" s="136" t="s">
        <v>94</v>
      </c>
      <c r="D454" s="134" t="s">
        <v>65</v>
      </c>
      <c r="E454" s="134" t="s">
        <v>46</v>
      </c>
      <c r="F454" s="134" t="s">
        <v>66</v>
      </c>
      <c r="G454" s="137">
        <v>42802</v>
      </c>
      <c r="H454" s="138">
        <v>29.79</v>
      </c>
      <c r="I454" s="138">
        <v>86.48</v>
      </c>
      <c r="J454" s="139">
        <v>2.903</v>
      </c>
      <c r="K454" s="134">
        <v>29.72</v>
      </c>
      <c r="L454" s="139">
        <v>1.5100000000000001E-2</v>
      </c>
      <c r="M454" s="134">
        <v>0.9</v>
      </c>
      <c r="N454" s="134">
        <v>2.69</v>
      </c>
      <c r="O454" s="138">
        <v>-2.76</v>
      </c>
      <c r="P454" s="139">
        <v>0.1061</v>
      </c>
      <c r="Q454" s="134">
        <v>20</v>
      </c>
      <c r="R454" s="138">
        <v>28.71</v>
      </c>
      <c r="S454" s="140">
        <v>5669016136</v>
      </c>
      <c r="T454" s="134" t="s">
        <v>49</v>
      </c>
      <c r="U454" s="134" t="s">
        <v>91</v>
      </c>
    </row>
    <row r="455" spans="1:21" ht="15" customHeight="1" x14ac:dyDescent="0.55000000000000004">
      <c r="A455" s="134" t="s">
        <v>85</v>
      </c>
      <c r="B455" s="135" t="s">
        <v>86</v>
      </c>
      <c r="C455" s="136" t="s">
        <v>100</v>
      </c>
      <c r="D455" s="134" t="s">
        <v>65</v>
      </c>
      <c r="E455" s="134" t="s">
        <v>52</v>
      </c>
      <c r="F455" s="134" t="s">
        <v>152</v>
      </c>
      <c r="G455" s="137">
        <v>42820</v>
      </c>
      <c r="H455" s="138">
        <v>66.81</v>
      </c>
      <c r="I455" s="138">
        <v>50.61</v>
      </c>
      <c r="J455" s="139">
        <v>0.75749999999999995</v>
      </c>
      <c r="K455" s="134">
        <v>22.59</v>
      </c>
      <c r="L455" s="139">
        <v>2.6499999999999999E-2</v>
      </c>
      <c r="M455" s="134">
        <v>1</v>
      </c>
      <c r="N455" s="134">
        <v>1.88</v>
      </c>
      <c r="O455" s="138">
        <v>-4.05</v>
      </c>
      <c r="P455" s="139">
        <v>7.0499999999999993E-2</v>
      </c>
      <c r="Q455" s="134">
        <v>20</v>
      </c>
      <c r="R455" s="138">
        <v>21.87</v>
      </c>
      <c r="S455" s="140">
        <v>6674135578</v>
      </c>
      <c r="T455" s="134" t="s">
        <v>49</v>
      </c>
      <c r="U455" s="134" t="s">
        <v>88</v>
      </c>
    </row>
    <row r="456" spans="1:21" ht="15" customHeight="1" x14ac:dyDescent="0.55000000000000004">
      <c r="A456" s="134" t="s">
        <v>1036</v>
      </c>
      <c r="B456" s="135" t="s">
        <v>1037</v>
      </c>
      <c r="C456" s="136" t="s">
        <v>151</v>
      </c>
      <c r="D456" s="134" t="s">
        <v>65</v>
      </c>
      <c r="E456" s="134" t="s">
        <v>75</v>
      </c>
      <c r="F456" s="134" t="s">
        <v>84</v>
      </c>
      <c r="G456" s="137">
        <v>42693</v>
      </c>
      <c r="H456" s="138">
        <v>125.38</v>
      </c>
      <c r="I456" s="138">
        <v>50.27</v>
      </c>
      <c r="J456" s="139">
        <v>0.40089999999999998</v>
      </c>
      <c r="K456" s="134">
        <v>15.42</v>
      </c>
      <c r="L456" s="139">
        <v>3.2000000000000002E-3</v>
      </c>
      <c r="M456" s="134">
        <v>1.2</v>
      </c>
      <c r="N456" s="134">
        <v>5.14</v>
      </c>
      <c r="O456" s="138">
        <v>11.5</v>
      </c>
      <c r="P456" s="139">
        <v>3.4599999999999999E-2</v>
      </c>
      <c r="Q456" s="134">
        <v>0</v>
      </c>
      <c r="R456" s="138">
        <v>49.83</v>
      </c>
      <c r="S456" s="140">
        <v>11629097197</v>
      </c>
      <c r="T456" s="134" t="s">
        <v>54</v>
      </c>
      <c r="U456" s="134" t="s">
        <v>95</v>
      </c>
    </row>
    <row r="457" spans="1:21" ht="15" customHeight="1" x14ac:dyDescent="0.55000000000000004">
      <c r="A457" s="134" t="s">
        <v>1038</v>
      </c>
      <c r="B457" s="135" t="s">
        <v>1039</v>
      </c>
      <c r="C457" s="136" t="s">
        <v>127</v>
      </c>
      <c r="D457" s="134" t="s">
        <v>65</v>
      </c>
      <c r="E457" s="134" t="s">
        <v>46</v>
      </c>
      <c r="F457" s="134" t="s">
        <v>66</v>
      </c>
      <c r="G457" s="137">
        <v>42804</v>
      </c>
      <c r="H457" s="138">
        <v>106.52</v>
      </c>
      <c r="I457" s="138">
        <v>158.99</v>
      </c>
      <c r="J457" s="139">
        <v>1.4925999999999999</v>
      </c>
      <c r="K457" s="134">
        <v>31.86</v>
      </c>
      <c r="L457" s="139">
        <v>7.7999999999999996E-3</v>
      </c>
      <c r="M457" s="134">
        <v>1</v>
      </c>
      <c r="N457" s="134">
        <v>3.26</v>
      </c>
      <c r="O457" s="138">
        <v>-2.83</v>
      </c>
      <c r="P457" s="139">
        <v>0.1168</v>
      </c>
      <c r="Q457" s="134">
        <v>8</v>
      </c>
      <c r="R457" s="138">
        <v>73.38</v>
      </c>
      <c r="S457" s="140">
        <v>3603970181</v>
      </c>
      <c r="T457" s="134" t="s">
        <v>49</v>
      </c>
      <c r="U457" s="134" t="s">
        <v>136</v>
      </c>
    </row>
    <row r="458" spans="1:21" ht="15" customHeight="1" x14ac:dyDescent="0.55000000000000004">
      <c r="A458" s="134" t="s">
        <v>1040</v>
      </c>
      <c r="B458" s="135" t="s">
        <v>1041</v>
      </c>
      <c r="C458" s="136" t="s">
        <v>100</v>
      </c>
      <c r="D458" s="134" t="s">
        <v>65</v>
      </c>
      <c r="E458" s="134" t="s">
        <v>75</v>
      </c>
      <c r="F458" s="134" t="s">
        <v>84</v>
      </c>
      <c r="G458" s="137">
        <v>42805</v>
      </c>
      <c r="H458" s="138">
        <v>106.16</v>
      </c>
      <c r="I458" s="138">
        <v>32.18</v>
      </c>
      <c r="J458" s="139">
        <v>0.30309999999999998</v>
      </c>
      <c r="K458" s="134">
        <v>11.66</v>
      </c>
      <c r="L458" s="139">
        <v>0</v>
      </c>
      <c r="M458" s="134">
        <v>0.1</v>
      </c>
      <c r="N458" s="134">
        <v>13.55</v>
      </c>
      <c r="O458" s="138">
        <v>15.24</v>
      </c>
      <c r="P458" s="139">
        <v>1.5800000000000002E-2</v>
      </c>
      <c r="Q458" s="134">
        <v>0</v>
      </c>
      <c r="R458" s="138">
        <v>36.130000000000003</v>
      </c>
      <c r="S458" s="140">
        <v>721874768</v>
      </c>
      <c r="T458" s="134" t="s">
        <v>72</v>
      </c>
      <c r="U458" s="134" t="s">
        <v>95</v>
      </c>
    </row>
    <row r="459" spans="1:21" ht="15" customHeight="1" x14ac:dyDescent="0.55000000000000004">
      <c r="A459" s="134" t="s">
        <v>1042</v>
      </c>
      <c r="B459" s="135" t="s">
        <v>1043</v>
      </c>
      <c r="C459" s="136" t="s">
        <v>57</v>
      </c>
      <c r="D459" s="134" t="s">
        <v>45</v>
      </c>
      <c r="E459" s="134" t="s">
        <v>52</v>
      </c>
      <c r="F459" s="134" t="s">
        <v>106</v>
      </c>
      <c r="G459" s="137">
        <v>42807</v>
      </c>
      <c r="H459" s="138">
        <v>122.02</v>
      </c>
      <c r="I459" s="138">
        <v>113.32</v>
      </c>
      <c r="J459" s="139">
        <v>0.92869999999999997</v>
      </c>
      <c r="K459" s="134">
        <v>35.75</v>
      </c>
      <c r="L459" s="139">
        <v>0</v>
      </c>
      <c r="M459" s="134">
        <v>1.2</v>
      </c>
      <c r="N459" s="134">
        <v>0.72</v>
      </c>
      <c r="O459" s="138">
        <v>-4.67</v>
      </c>
      <c r="P459" s="139">
        <v>0.13619999999999999</v>
      </c>
      <c r="Q459" s="134">
        <v>0</v>
      </c>
      <c r="R459" s="138">
        <v>31.73</v>
      </c>
      <c r="S459" s="140">
        <v>2391369856</v>
      </c>
      <c r="T459" s="134" t="s">
        <v>49</v>
      </c>
      <c r="U459" s="134" t="s">
        <v>126</v>
      </c>
    </row>
    <row r="460" spans="1:21" ht="15" customHeight="1" x14ac:dyDescent="0.55000000000000004">
      <c r="A460" s="134" t="s">
        <v>1044</v>
      </c>
      <c r="B460" s="135" t="s">
        <v>1045</v>
      </c>
      <c r="C460" s="136" t="s">
        <v>57</v>
      </c>
      <c r="D460" s="134" t="s">
        <v>45</v>
      </c>
      <c r="E460" s="134" t="s">
        <v>46</v>
      </c>
      <c r="F460" s="134" t="s">
        <v>47</v>
      </c>
      <c r="G460" s="137">
        <v>42563</v>
      </c>
      <c r="H460" s="138">
        <v>95.69</v>
      </c>
      <c r="I460" s="138">
        <v>137.51</v>
      </c>
      <c r="J460" s="139">
        <v>1.4370000000000001</v>
      </c>
      <c r="K460" s="134">
        <v>21.22</v>
      </c>
      <c r="L460" s="139">
        <v>0</v>
      </c>
      <c r="M460" s="134">
        <v>1</v>
      </c>
      <c r="N460" s="134">
        <v>1.67</v>
      </c>
      <c r="O460" s="138">
        <v>-62.73</v>
      </c>
      <c r="P460" s="139">
        <v>6.3600000000000004E-2</v>
      </c>
      <c r="Q460" s="134">
        <v>0</v>
      </c>
      <c r="R460" s="138">
        <v>99.64</v>
      </c>
      <c r="S460" s="140">
        <v>13845592026</v>
      </c>
      <c r="T460" s="134" t="s">
        <v>54</v>
      </c>
      <c r="U460" s="134" t="s">
        <v>120</v>
      </c>
    </row>
    <row r="461" spans="1:21" ht="15" customHeight="1" x14ac:dyDescent="0.55000000000000004">
      <c r="A461" s="134" t="s">
        <v>1046</v>
      </c>
      <c r="B461" s="135" t="s">
        <v>1047</v>
      </c>
      <c r="C461" s="136" t="s">
        <v>57</v>
      </c>
      <c r="D461" s="134" t="s">
        <v>45</v>
      </c>
      <c r="E461" s="134" t="s">
        <v>46</v>
      </c>
      <c r="F461" s="134" t="s">
        <v>47</v>
      </c>
      <c r="G461" s="137">
        <v>42809</v>
      </c>
      <c r="H461" s="138">
        <v>46.73</v>
      </c>
      <c r="I461" s="138">
        <v>59.84</v>
      </c>
      <c r="J461" s="139">
        <v>1.2805</v>
      </c>
      <c r="K461" s="134">
        <v>31.83</v>
      </c>
      <c r="L461" s="139">
        <v>0</v>
      </c>
      <c r="M461" s="134">
        <v>0.8</v>
      </c>
      <c r="N461" s="134">
        <v>1.86</v>
      </c>
      <c r="O461" s="138">
        <v>-3.91</v>
      </c>
      <c r="P461" s="139">
        <v>0.1166</v>
      </c>
      <c r="Q461" s="134">
        <v>0</v>
      </c>
      <c r="R461" s="138">
        <v>32.65</v>
      </c>
      <c r="S461" s="140">
        <v>1093877178</v>
      </c>
      <c r="T461" s="134" t="s">
        <v>72</v>
      </c>
      <c r="U461" s="134" t="s">
        <v>120</v>
      </c>
    </row>
    <row r="462" spans="1:21" ht="15" customHeight="1" x14ac:dyDescent="0.55000000000000004">
      <c r="A462" s="134" t="s">
        <v>1048</v>
      </c>
      <c r="B462" s="135" t="s">
        <v>1049</v>
      </c>
      <c r="C462" s="136" t="s">
        <v>83</v>
      </c>
      <c r="D462" s="134" t="s">
        <v>65</v>
      </c>
      <c r="E462" s="134" t="s">
        <v>75</v>
      </c>
      <c r="F462" s="134" t="s">
        <v>84</v>
      </c>
      <c r="G462" s="137">
        <v>42810</v>
      </c>
      <c r="H462" s="138">
        <v>51.95</v>
      </c>
      <c r="I462" s="138">
        <v>28.04</v>
      </c>
      <c r="J462" s="139">
        <v>0.53969999999999996</v>
      </c>
      <c r="K462" s="134">
        <v>20.77</v>
      </c>
      <c r="L462" s="139">
        <v>0.10730000000000001</v>
      </c>
      <c r="M462" s="134">
        <v>1.2</v>
      </c>
      <c r="N462" s="134" t="s">
        <v>67</v>
      </c>
      <c r="O462" s="134" t="s">
        <v>67</v>
      </c>
      <c r="P462" s="139">
        <v>6.1400000000000003E-2</v>
      </c>
      <c r="Q462" s="134">
        <v>1</v>
      </c>
      <c r="R462" s="138">
        <v>5.83</v>
      </c>
      <c r="S462" s="140">
        <v>3155677559</v>
      </c>
      <c r="T462" s="134" t="s">
        <v>49</v>
      </c>
      <c r="U462" s="134" t="s">
        <v>48</v>
      </c>
    </row>
    <row r="463" spans="1:21" ht="15" customHeight="1" x14ac:dyDescent="0.55000000000000004">
      <c r="A463" s="134" t="s">
        <v>1050</v>
      </c>
      <c r="B463" s="135" t="s">
        <v>1051</v>
      </c>
      <c r="C463" s="136" t="s">
        <v>57</v>
      </c>
      <c r="D463" s="134" t="s">
        <v>45</v>
      </c>
      <c r="E463" s="134" t="s">
        <v>52</v>
      </c>
      <c r="F463" s="134" t="s">
        <v>106</v>
      </c>
      <c r="G463" s="137">
        <v>42812</v>
      </c>
      <c r="H463" s="138">
        <v>226.25</v>
      </c>
      <c r="I463" s="138">
        <v>171.31</v>
      </c>
      <c r="J463" s="139">
        <v>0.75719999999999998</v>
      </c>
      <c r="K463" s="134">
        <v>29.13</v>
      </c>
      <c r="L463" s="139">
        <v>9.5999999999999992E-3</v>
      </c>
      <c r="M463" s="134">
        <v>1.1000000000000001</v>
      </c>
      <c r="N463" s="134">
        <v>1.1299999999999999</v>
      </c>
      <c r="O463" s="138">
        <v>-16.29</v>
      </c>
      <c r="P463" s="139">
        <v>0.1032</v>
      </c>
      <c r="Q463" s="134">
        <v>8</v>
      </c>
      <c r="R463" s="138">
        <v>12.35</v>
      </c>
      <c r="S463" s="140">
        <v>7490702152</v>
      </c>
      <c r="T463" s="134" t="s">
        <v>49</v>
      </c>
      <c r="U463" s="134" t="s">
        <v>91</v>
      </c>
    </row>
    <row r="464" spans="1:21" ht="15" customHeight="1" x14ac:dyDescent="0.55000000000000004">
      <c r="A464" s="134" t="s">
        <v>1052</v>
      </c>
      <c r="B464" s="135" t="s">
        <v>1053</v>
      </c>
      <c r="C464" s="136" t="s">
        <v>52</v>
      </c>
      <c r="D464" s="134" t="s">
        <v>45</v>
      </c>
      <c r="E464" s="134" t="s">
        <v>46</v>
      </c>
      <c r="F464" s="134" t="s">
        <v>47</v>
      </c>
      <c r="G464" s="137">
        <v>42812</v>
      </c>
      <c r="H464" s="138">
        <v>13.73</v>
      </c>
      <c r="I464" s="138">
        <v>52.05</v>
      </c>
      <c r="J464" s="139">
        <v>3.7909999999999999</v>
      </c>
      <c r="K464" s="134">
        <v>144.58000000000001</v>
      </c>
      <c r="L464" s="139">
        <v>0</v>
      </c>
      <c r="M464" s="134" t="e">
        <v>#N/A</v>
      </c>
      <c r="N464" s="134">
        <v>2.61</v>
      </c>
      <c r="O464" s="138">
        <v>3.94</v>
      </c>
      <c r="P464" s="139">
        <v>0.6804</v>
      </c>
      <c r="Q464" s="134">
        <v>0</v>
      </c>
      <c r="R464" s="138">
        <v>14.59</v>
      </c>
      <c r="S464" s="140">
        <v>3299550116</v>
      </c>
      <c r="T464" s="134" t="s">
        <v>49</v>
      </c>
      <c r="U464" s="134" t="s">
        <v>123</v>
      </c>
    </row>
    <row r="465" spans="1:21" ht="15" customHeight="1" x14ac:dyDescent="0.55000000000000004">
      <c r="A465" s="134" t="s">
        <v>1054</v>
      </c>
      <c r="B465" s="135" t="s">
        <v>1055</v>
      </c>
      <c r="C465" s="136" t="s">
        <v>44</v>
      </c>
      <c r="D465" s="134" t="s">
        <v>45</v>
      </c>
      <c r="E465" s="134" t="s">
        <v>75</v>
      </c>
      <c r="F465" s="134" t="s">
        <v>76</v>
      </c>
      <c r="G465" s="137">
        <v>42796</v>
      </c>
      <c r="H465" s="138">
        <v>50.91</v>
      </c>
      <c r="I465" s="138">
        <v>30.73</v>
      </c>
      <c r="J465" s="139">
        <v>0.60360000000000003</v>
      </c>
      <c r="K465" s="134">
        <v>20.350000000000001</v>
      </c>
      <c r="L465" s="139">
        <v>0</v>
      </c>
      <c r="M465" s="134">
        <v>0.6</v>
      </c>
      <c r="N465" s="134">
        <v>2.95</v>
      </c>
      <c r="O465" s="138">
        <v>-4.17</v>
      </c>
      <c r="P465" s="139">
        <v>5.9299999999999999E-2</v>
      </c>
      <c r="Q465" s="134">
        <v>0</v>
      </c>
      <c r="R465" s="138">
        <v>21.29</v>
      </c>
      <c r="S465" s="140">
        <v>9415858206</v>
      </c>
      <c r="T465" s="134" t="s">
        <v>49</v>
      </c>
      <c r="U465" s="134" t="s">
        <v>103</v>
      </c>
    </row>
    <row r="466" spans="1:21" ht="15" customHeight="1" x14ac:dyDescent="0.55000000000000004">
      <c r="A466" s="134" t="s">
        <v>1056</v>
      </c>
      <c r="B466" s="135" t="s">
        <v>1057</v>
      </c>
      <c r="C466" s="136" t="s">
        <v>52</v>
      </c>
      <c r="D466" s="134" t="s">
        <v>45</v>
      </c>
      <c r="E466" s="134" t="s">
        <v>46</v>
      </c>
      <c r="F466" s="134" t="s">
        <v>47</v>
      </c>
      <c r="G466" s="137">
        <v>42814</v>
      </c>
      <c r="H466" s="138">
        <v>3.76</v>
      </c>
      <c r="I466" s="138">
        <v>25.56</v>
      </c>
      <c r="J466" s="139">
        <v>6.7979000000000003</v>
      </c>
      <c r="K466" s="134" t="s">
        <v>67</v>
      </c>
      <c r="L466" s="139">
        <v>0</v>
      </c>
      <c r="M466" s="134">
        <v>2</v>
      </c>
      <c r="N466" s="134">
        <v>1.93</v>
      </c>
      <c r="O466" s="138">
        <v>3.76</v>
      </c>
      <c r="P466" s="139">
        <v>-0.17849999999999999</v>
      </c>
      <c r="Q466" s="134">
        <v>0</v>
      </c>
      <c r="R466" s="138">
        <v>0</v>
      </c>
      <c r="S466" s="140">
        <v>761730311</v>
      </c>
      <c r="T466" s="134" t="s">
        <v>72</v>
      </c>
      <c r="U466" s="134" t="s">
        <v>114</v>
      </c>
    </row>
    <row r="467" spans="1:21" ht="15" customHeight="1" x14ac:dyDescent="0.55000000000000004">
      <c r="A467" s="134" t="s">
        <v>1058</v>
      </c>
      <c r="B467" s="135" t="s">
        <v>1059</v>
      </c>
      <c r="C467" s="136" t="s">
        <v>52</v>
      </c>
      <c r="D467" s="134" t="s">
        <v>45</v>
      </c>
      <c r="E467" s="134" t="s">
        <v>46</v>
      </c>
      <c r="F467" s="134" t="s">
        <v>47</v>
      </c>
      <c r="G467" s="137">
        <v>42563</v>
      </c>
      <c r="H467" s="138">
        <v>0</v>
      </c>
      <c r="I467" s="138">
        <v>161.32</v>
      </c>
      <c r="J467" s="134" t="s">
        <v>67</v>
      </c>
      <c r="K467" s="134">
        <v>32.33</v>
      </c>
      <c r="L467" s="139">
        <v>1.6400000000000001E-2</v>
      </c>
      <c r="M467" s="134">
        <v>1.2</v>
      </c>
      <c r="N467" s="134">
        <v>1.52</v>
      </c>
      <c r="O467" s="138">
        <v>-43.92</v>
      </c>
      <c r="P467" s="139">
        <v>0.1191</v>
      </c>
      <c r="Q467" s="134">
        <v>13</v>
      </c>
      <c r="R467" s="138">
        <v>99.03</v>
      </c>
      <c r="S467" s="140">
        <v>12442313078</v>
      </c>
      <c r="T467" s="134" t="s">
        <v>54</v>
      </c>
      <c r="U467" s="134" t="s">
        <v>77</v>
      </c>
    </row>
    <row r="468" spans="1:21" ht="14.7" x14ac:dyDescent="0.55000000000000004">
      <c r="A468" s="134" t="s">
        <v>1060</v>
      </c>
      <c r="B468" s="135" t="s">
        <v>1061</v>
      </c>
      <c r="C468" s="136" t="s">
        <v>151</v>
      </c>
      <c r="D468" s="134" t="s">
        <v>65</v>
      </c>
      <c r="E468" s="134" t="s">
        <v>46</v>
      </c>
      <c r="F468" s="134" t="s">
        <v>66</v>
      </c>
      <c r="G468" s="137">
        <v>42563</v>
      </c>
      <c r="H468" s="138">
        <v>19.97</v>
      </c>
      <c r="I468" s="138">
        <v>65</v>
      </c>
      <c r="J468" s="139">
        <v>3.2549000000000001</v>
      </c>
      <c r="K468" s="134">
        <v>33.159999999999997</v>
      </c>
      <c r="L468" s="139">
        <v>1.8800000000000001E-2</v>
      </c>
      <c r="M468" s="134">
        <v>1.1000000000000001</v>
      </c>
      <c r="N468" s="134">
        <v>9.8000000000000007</v>
      </c>
      <c r="O468" s="138">
        <v>5.67</v>
      </c>
      <c r="P468" s="139">
        <v>0.12330000000000001</v>
      </c>
      <c r="Q468" s="134">
        <v>20</v>
      </c>
      <c r="R468" s="138">
        <v>17.84</v>
      </c>
      <c r="S468" s="140">
        <v>15585679460</v>
      </c>
      <c r="T468" s="134" t="s">
        <v>54</v>
      </c>
      <c r="U468" s="134" t="s">
        <v>136</v>
      </c>
    </row>
    <row r="469" spans="1:21" ht="14.7" x14ac:dyDescent="0.55000000000000004">
      <c r="A469" s="134" t="s">
        <v>1062</v>
      </c>
      <c r="B469" s="135" t="s">
        <v>1063</v>
      </c>
      <c r="C469" s="136" t="s">
        <v>44</v>
      </c>
      <c r="D469" s="134" t="s">
        <v>45</v>
      </c>
      <c r="E469" s="134" t="s">
        <v>46</v>
      </c>
      <c r="F469" s="134" t="s">
        <v>47</v>
      </c>
      <c r="G469" s="137">
        <v>42558</v>
      </c>
      <c r="H469" s="138">
        <v>12.24</v>
      </c>
      <c r="I469" s="138">
        <v>78.14</v>
      </c>
      <c r="J469" s="139">
        <v>6.3840000000000003</v>
      </c>
      <c r="K469" s="134">
        <v>25.7</v>
      </c>
      <c r="L469" s="139">
        <v>2.5700000000000001E-2</v>
      </c>
      <c r="M469" s="134">
        <v>0.4</v>
      </c>
      <c r="N469" s="134">
        <v>1.6</v>
      </c>
      <c r="O469" s="138">
        <v>-7.49</v>
      </c>
      <c r="P469" s="139">
        <v>8.5999999999999993E-2</v>
      </c>
      <c r="Q469" s="134">
        <v>2</v>
      </c>
      <c r="R469" s="138">
        <v>32.78</v>
      </c>
      <c r="S469" s="140">
        <v>84809593794</v>
      </c>
      <c r="T469" s="134" t="s">
        <v>54</v>
      </c>
      <c r="U469" s="134" t="s">
        <v>126</v>
      </c>
    </row>
    <row r="470" spans="1:21" ht="14.7" x14ac:dyDescent="0.55000000000000004">
      <c r="A470" s="134" t="s">
        <v>1064</v>
      </c>
      <c r="B470" s="135" t="s">
        <v>1065</v>
      </c>
      <c r="C470" s="136" t="s">
        <v>127</v>
      </c>
      <c r="D470" s="134" t="s">
        <v>45</v>
      </c>
      <c r="E470" s="134" t="s">
        <v>52</v>
      </c>
      <c r="F470" s="134" t="s">
        <v>106</v>
      </c>
      <c r="G470" s="137">
        <v>42546</v>
      </c>
      <c r="H470" s="138">
        <v>44.1</v>
      </c>
      <c r="I470" s="138">
        <v>36.96</v>
      </c>
      <c r="J470" s="139">
        <v>0.83809999999999996</v>
      </c>
      <c r="K470" s="134">
        <v>32.14</v>
      </c>
      <c r="L470" s="139">
        <v>2.1600000000000001E-2</v>
      </c>
      <c r="M470" s="134">
        <v>2</v>
      </c>
      <c r="N470" s="134">
        <v>2.83</v>
      </c>
      <c r="O470" s="138">
        <v>-8.58</v>
      </c>
      <c r="P470" s="139">
        <v>0.1182</v>
      </c>
      <c r="Q470" s="134">
        <v>7</v>
      </c>
      <c r="R470" s="138">
        <v>42.2</v>
      </c>
      <c r="S470" s="140">
        <v>3628324672</v>
      </c>
      <c r="T470" s="134" t="s">
        <v>49</v>
      </c>
      <c r="U470" s="134" t="s">
        <v>53</v>
      </c>
    </row>
    <row r="471" spans="1:21" ht="14.7" x14ac:dyDescent="0.55000000000000004">
      <c r="A471" s="134" t="s">
        <v>118</v>
      </c>
      <c r="B471" s="135" t="s">
        <v>119</v>
      </c>
      <c r="C471" s="136" t="s">
        <v>64</v>
      </c>
      <c r="D471" s="134" t="s">
        <v>65</v>
      </c>
      <c r="E471" s="134" t="s">
        <v>46</v>
      </c>
      <c r="F471" s="134" t="s">
        <v>66</v>
      </c>
      <c r="G471" s="137">
        <v>42819</v>
      </c>
      <c r="H471" s="138">
        <v>13.5</v>
      </c>
      <c r="I471" s="138">
        <v>20.92</v>
      </c>
      <c r="J471" s="139">
        <v>1.5496000000000001</v>
      </c>
      <c r="K471" s="134">
        <v>47.55</v>
      </c>
      <c r="L471" s="139">
        <v>0</v>
      </c>
      <c r="M471" s="134">
        <v>0.5</v>
      </c>
      <c r="N471" s="134">
        <v>4.32</v>
      </c>
      <c r="O471" s="138">
        <v>2.95</v>
      </c>
      <c r="P471" s="139">
        <v>0.19520000000000001</v>
      </c>
      <c r="Q471" s="134">
        <v>0</v>
      </c>
      <c r="R471" s="138">
        <v>5.21</v>
      </c>
      <c r="S471" s="140">
        <v>913367392</v>
      </c>
      <c r="T471" s="134" t="s">
        <v>72</v>
      </c>
      <c r="U471" s="134" t="s">
        <v>120</v>
      </c>
    </row>
    <row r="472" spans="1:21" ht="14.7" x14ac:dyDescent="0.55000000000000004">
      <c r="A472" s="134" t="s">
        <v>121</v>
      </c>
      <c r="B472" s="135" t="s">
        <v>122</v>
      </c>
      <c r="C472" s="136" t="s">
        <v>52</v>
      </c>
      <c r="D472" s="134" t="s">
        <v>45</v>
      </c>
      <c r="E472" s="134" t="s">
        <v>46</v>
      </c>
      <c r="F472" s="134" t="s">
        <v>47</v>
      </c>
      <c r="G472" s="137">
        <v>42819</v>
      </c>
      <c r="H472" s="138">
        <v>15.81</v>
      </c>
      <c r="I472" s="138">
        <v>17.809999999999999</v>
      </c>
      <c r="J472" s="139">
        <v>1.1265000000000001</v>
      </c>
      <c r="K472" s="134">
        <v>43.44</v>
      </c>
      <c r="L472" s="139">
        <v>0</v>
      </c>
      <c r="M472" s="134">
        <v>0.4</v>
      </c>
      <c r="N472" s="134">
        <v>2.13</v>
      </c>
      <c r="O472" s="138">
        <v>-21.96</v>
      </c>
      <c r="P472" s="139">
        <v>0.17469999999999999</v>
      </c>
      <c r="Q472" s="134">
        <v>0</v>
      </c>
      <c r="R472" s="138">
        <v>7.62</v>
      </c>
      <c r="S472" s="140">
        <v>428358164</v>
      </c>
      <c r="T472" s="134" t="s">
        <v>72</v>
      </c>
      <c r="U472" s="134" t="s">
        <v>123</v>
      </c>
    </row>
    <row r="473" spans="1:21" ht="14.7" x14ac:dyDescent="0.55000000000000004">
      <c r="A473" s="134" t="s">
        <v>1066</v>
      </c>
      <c r="B473" s="135" t="s">
        <v>1067</v>
      </c>
      <c r="C473" s="136" t="s">
        <v>44</v>
      </c>
      <c r="D473" s="134" t="s">
        <v>45</v>
      </c>
      <c r="E473" s="134" t="s">
        <v>46</v>
      </c>
      <c r="F473" s="134" t="s">
        <v>47</v>
      </c>
      <c r="G473" s="137">
        <v>42531</v>
      </c>
      <c r="H473" s="138">
        <v>213.93</v>
      </c>
      <c r="I473" s="138">
        <v>269.24</v>
      </c>
      <c r="J473" s="139">
        <v>1.2585</v>
      </c>
      <c r="K473" s="134">
        <v>24.57</v>
      </c>
      <c r="L473" s="139">
        <v>2.3400000000000001E-2</v>
      </c>
      <c r="M473" s="134">
        <v>0.7</v>
      </c>
      <c r="N473" s="134">
        <v>1.06</v>
      </c>
      <c r="O473" s="138">
        <v>-101.41</v>
      </c>
      <c r="P473" s="139">
        <v>8.0299999999999996E-2</v>
      </c>
      <c r="Q473" s="134">
        <v>14</v>
      </c>
      <c r="R473" s="138">
        <v>52.34</v>
      </c>
      <c r="S473" s="140">
        <v>77831433823</v>
      </c>
      <c r="T473" s="134" t="s">
        <v>54</v>
      </c>
      <c r="U473" s="134" t="s">
        <v>77</v>
      </c>
    </row>
    <row r="474" spans="1:21" ht="14.7" x14ac:dyDescent="0.55000000000000004">
      <c r="A474" s="134" t="s">
        <v>1068</v>
      </c>
      <c r="B474" s="135" t="s">
        <v>1069</v>
      </c>
      <c r="C474" s="136" t="s">
        <v>100</v>
      </c>
      <c r="D474" s="134" t="s">
        <v>65</v>
      </c>
      <c r="E474" s="134" t="s">
        <v>75</v>
      </c>
      <c r="F474" s="134" t="s">
        <v>84</v>
      </c>
      <c r="G474" s="137">
        <v>42510</v>
      </c>
      <c r="H474" s="138">
        <v>198.66</v>
      </c>
      <c r="I474" s="138">
        <v>64.45</v>
      </c>
      <c r="J474" s="139">
        <v>0.32440000000000002</v>
      </c>
      <c r="K474" s="134">
        <v>12.49</v>
      </c>
      <c r="L474" s="139">
        <v>1.7100000000000001E-2</v>
      </c>
      <c r="M474" s="134">
        <v>2</v>
      </c>
      <c r="N474" s="134" t="s">
        <v>67</v>
      </c>
      <c r="O474" s="134" t="s">
        <v>67</v>
      </c>
      <c r="P474" s="139">
        <v>0.02</v>
      </c>
      <c r="Q474" s="134">
        <v>7</v>
      </c>
      <c r="R474" s="138">
        <v>89.07</v>
      </c>
      <c r="S474" s="140">
        <v>14508013534</v>
      </c>
      <c r="T474" s="134" t="s">
        <v>54</v>
      </c>
      <c r="U474" s="134" t="s">
        <v>53</v>
      </c>
    </row>
    <row r="475" spans="1:21" ht="14.7" x14ac:dyDescent="0.55000000000000004">
      <c r="A475" s="134" t="s">
        <v>89</v>
      </c>
      <c r="B475" s="135" t="s">
        <v>90</v>
      </c>
      <c r="C475" s="136" t="s">
        <v>64</v>
      </c>
      <c r="D475" s="134" t="s">
        <v>65</v>
      </c>
      <c r="E475" s="134" t="s">
        <v>46</v>
      </c>
      <c r="F475" s="134" t="s">
        <v>66</v>
      </c>
      <c r="G475" s="137">
        <v>42820</v>
      </c>
      <c r="H475" s="138">
        <v>3.95</v>
      </c>
      <c r="I475" s="138">
        <v>84.31</v>
      </c>
      <c r="J475" s="139">
        <v>21.3443</v>
      </c>
      <c r="K475" s="134">
        <v>34.130000000000003</v>
      </c>
      <c r="L475" s="139">
        <v>1.35E-2</v>
      </c>
      <c r="M475" s="134">
        <v>0.7</v>
      </c>
      <c r="N475" s="134">
        <v>3.25</v>
      </c>
      <c r="O475" s="138">
        <v>3.95</v>
      </c>
      <c r="P475" s="139">
        <v>0.12820000000000001</v>
      </c>
      <c r="Q475" s="134">
        <v>15</v>
      </c>
      <c r="R475" s="138">
        <v>31.56</v>
      </c>
      <c r="S475" s="140">
        <v>905768608</v>
      </c>
      <c r="T475" s="134" t="s">
        <v>72</v>
      </c>
      <c r="U475" s="134" t="s">
        <v>91</v>
      </c>
    </row>
    <row r="476" spans="1:21" ht="14.7" x14ac:dyDescent="0.55000000000000004">
      <c r="A476" s="134" t="s">
        <v>1070</v>
      </c>
      <c r="B476" s="135" t="s">
        <v>1071</v>
      </c>
      <c r="C476" s="136" t="s">
        <v>44</v>
      </c>
      <c r="D476" s="134" t="s">
        <v>45</v>
      </c>
      <c r="E476" s="134" t="s">
        <v>46</v>
      </c>
      <c r="F476" s="134" t="s">
        <v>47</v>
      </c>
      <c r="G476" s="137">
        <v>42796</v>
      </c>
      <c r="H476" s="138">
        <v>28.96</v>
      </c>
      <c r="I476" s="138">
        <v>39.619999999999997</v>
      </c>
      <c r="J476" s="139">
        <v>1.3681000000000001</v>
      </c>
      <c r="K476" s="134">
        <v>22.38</v>
      </c>
      <c r="L476" s="139">
        <v>2.98E-2</v>
      </c>
      <c r="M476" s="134">
        <v>0.5</v>
      </c>
      <c r="N476" s="134">
        <v>0.75</v>
      </c>
      <c r="O476" s="138">
        <v>-38.020000000000003</v>
      </c>
      <c r="P476" s="139">
        <v>6.9400000000000003E-2</v>
      </c>
      <c r="Q476" s="134">
        <v>14</v>
      </c>
      <c r="R476" s="138">
        <v>26.77</v>
      </c>
      <c r="S476" s="140">
        <v>8935595547</v>
      </c>
      <c r="T476" s="134" t="s">
        <v>49</v>
      </c>
      <c r="U476" s="134" t="s">
        <v>71</v>
      </c>
    </row>
    <row r="477" spans="1:21" ht="14.7" x14ac:dyDescent="0.55000000000000004">
      <c r="A477" s="134" t="s">
        <v>1892</v>
      </c>
      <c r="B477" s="135" t="s">
        <v>1893</v>
      </c>
      <c r="C477" s="136" t="s">
        <v>64</v>
      </c>
      <c r="D477" s="134" t="s">
        <v>45</v>
      </c>
      <c r="E477" s="134" t="s">
        <v>75</v>
      </c>
      <c r="F477" s="134" t="s">
        <v>76</v>
      </c>
      <c r="G477" s="137">
        <v>42829</v>
      </c>
      <c r="H477" s="138">
        <v>22.79</v>
      </c>
      <c r="I477" s="138">
        <v>13.65</v>
      </c>
      <c r="J477" s="139">
        <v>0.59889999999999999</v>
      </c>
      <c r="K477" s="134">
        <v>23.14</v>
      </c>
      <c r="L477" s="139">
        <v>0</v>
      </c>
      <c r="M477" s="134" t="e">
        <v>#N/A</v>
      </c>
      <c r="N477" s="134">
        <v>0.79</v>
      </c>
      <c r="O477" s="138">
        <v>-4.3600000000000003</v>
      </c>
      <c r="P477" s="139">
        <v>7.3200000000000001E-2</v>
      </c>
      <c r="Q477" s="134">
        <v>0</v>
      </c>
      <c r="R477" s="138">
        <v>10.039999999999999</v>
      </c>
      <c r="S477" s="140">
        <v>526966098</v>
      </c>
      <c r="T477" s="134" t="s">
        <v>72</v>
      </c>
      <c r="U477" s="134" t="s">
        <v>109</v>
      </c>
    </row>
    <row r="478" spans="1:21" ht="14.7" x14ac:dyDescent="0.55000000000000004">
      <c r="A478" s="134" t="s">
        <v>1900</v>
      </c>
      <c r="B478" s="135" t="s">
        <v>1901</v>
      </c>
      <c r="C478" s="136" t="s">
        <v>52</v>
      </c>
      <c r="D478" s="134" t="s">
        <v>45</v>
      </c>
      <c r="E478" s="134" t="s">
        <v>46</v>
      </c>
      <c r="F478" s="134" t="s">
        <v>47</v>
      </c>
      <c r="G478" s="137">
        <v>42833</v>
      </c>
      <c r="H478" s="138">
        <v>52.95</v>
      </c>
      <c r="I478" s="138">
        <v>109.85</v>
      </c>
      <c r="J478" s="139">
        <v>2.0746000000000002</v>
      </c>
      <c r="K478" s="134">
        <v>79.599999999999994</v>
      </c>
      <c r="L478" s="139">
        <v>0</v>
      </c>
      <c r="M478" s="134">
        <v>1.2</v>
      </c>
      <c r="N478" s="134">
        <v>1.1000000000000001</v>
      </c>
      <c r="O478" s="138">
        <v>-0.73</v>
      </c>
      <c r="P478" s="139">
        <v>0.35549999999999998</v>
      </c>
      <c r="Q478" s="134">
        <v>0</v>
      </c>
      <c r="R478" s="138">
        <v>25.11</v>
      </c>
      <c r="S478" s="140">
        <v>5775868211</v>
      </c>
      <c r="T478" s="134" t="s">
        <v>49</v>
      </c>
      <c r="U478" s="134" t="s">
        <v>161</v>
      </c>
    </row>
    <row r="479" spans="1:21" ht="14.7" x14ac:dyDescent="0.55000000000000004">
      <c r="A479" s="134" t="s">
        <v>92</v>
      </c>
      <c r="B479" s="135" t="s">
        <v>93</v>
      </c>
      <c r="C479" s="136" t="s">
        <v>94</v>
      </c>
      <c r="D479" s="134" t="s">
        <v>45</v>
      </c>
      <c r="E479" s="134" t="s">
        <v>75</v>
      </c>
      <c r="F479" s="134" t="s">
        <v>76</v>
      </c>
      <c r="G479" s="137">
        <v>42820</v>
      </c>
      <c r="H479" s="138">
        <v>131.33000000000001</v>
      </c>
      <c r="I479" s="138">
        <v>83.75</v>
      </c>
      <c r="J479" s="139">
        <v>0.63770000000000004</v>
      </c>
      <c r="K479" s="134">
        <v>24.42</v>
      </c>
      <c r="L479" s="139">
        <v>1.5900000000000001E-2</v>
      </c>
      <c r="M479" s="134">
        <v>1.2</v>
      </c>
      <c r="N479" s="134">
        <v>1</v>
      </c>
      <c r="O479" s="138">
        <v>-18.399999999999999</v>
      </c>
      <c r="P479" s="139">
        <v>7.9600000000000004E-2</v>
      </c>
      <c r="Q479" s="134">
        <v>20</v>
      </c>
      <c r="R479" s="138">
        <v>26.34</v>
      </c>
      <c r="S479" s="140">
        <v>71944916910</v>
      </c>
      <c r="T479" s="134" t="s">
        <v>54</v>
      </c>
      <c r="U479" s="134" t="s">
        <v>95</v>
      </c>
    </row>
    <row r="480" spans="1:21" ht="14.7" x14ac:dyDescent="0.55000000000000004">
      <c r="A480" s="134" t="s">
        <v>1902</v>
      </c>
      <c r="B480" s="135" t="s">
        <v>1903</v>
      </c>
      <c r="C480" s="136" t="s">
        <v>64</v>
      </c>
      <c r="D480" s="134" t="s">
        <v>45</v>
      </c>
      <c r="E480" s="134" t="s">
        <v>46</v>
      </c>
      <c r="F480" s="134" t="s">
        <v>47</v>
      </c>
      <c r="G480" s="137">
        <v>42834</v>
      </c>
      <c r="H480" s="138">
        <v>46.96</v>
      </c>
      <c r="I480" s="138">
        <v>60.8</v>
      </c>
      <c r="J480" s="139">
        <v>1.2947</v>
      </c>
      <c r="K480" s="134">
        <v>17.670000000000002</v>
      </c>
      <c r="L480" s="139">
        <v>0</v>
      </c>
      <c r="M480" s="134">
        <v>0.9</v>
      </c>
      <c r="N480" s="134">
        <v>1.67</v>
      </c>
      <c r="O480" s="138">
        <v>-65.349999999999994</v>
      </c>
      <c r="P480" s="139">
        <v>4.5900000000000003E-2</v>
      </c>
      <c r="Q480" s="134">
        <v>0</v>
      </c>
      <c r="R480" s="138">
        <v>70.709999999999994</v>
      </c>
      <c r="S480" s="140">
        <v>2440442536</v>
      </c>
      <c r="T480" s="134" t="s">
        <v>49</v>
      </c>
      <c r="U480" s="134" t="s">
        <v>120</v>
      </c>
    </row>
    <row r="481" spans="1:21" ht="14.7" x14ac:dyDescent="0.55000000000000004">
      <c r="A481" s="134" t="s">
        <v>1904</v>
      </c>
      <c r="B481" s="135" t="s">
        <v>1905</v>
      </c>
      <c r="C481" s="136" t="s">
        <v>52</v>
      </c>
      <c r="D481" s="134" t="s">
        <v>45</v>
      </c>
      <c r="E481" s="134" t="s">
        <v>46</v>
      </c>
      <c r="F481" s="134" t="s">
        <v>47</v>
      </c>
      <c r="G481" s="137">
        <v>42835</v>
      </c>
      <c r="H481" s="138">
        <v>0.2</v>
      </c>
      <c r="I481" s="138">
        <v>9.3000000000000007</v>
      </c>
      <c r="J481" s="139">
        <v>46.5</v>
      </c>
      <c r="K481" s="134" t="s">
        <v>67</v>
      </c>
      <c r="L481" s="139">
        <v>0</v>
      </c>
      <c r="M481" s="134">
        <v>1.1000000000000001</v>
      </c>
      <c r="N481" s="134">
        <v>1.23</v>
      </c>
      <c r="O481" s="138">
        <v>0.2</v>
      </c>
      <c r="P481" s="139">
        <v>-0.26390000000000002</v>
      </c>
      <c r="Q481" s="134">
        <v>0</v>
      </c>
      <c r="R481" s="138">
        <v>2.0699999999999998</v>
      </c>
      <c r="S481" s="140">
        <v>530144353</v>
      </c>
      <c r="T481" s="134" t="s">
        <v>72</v>
      </c>
      <c r="U481" s="134" t="s">
        <v>161</v>
      </c>
    </row>
    <row r="482" spans="1:21" ht="14.7" x14ac:dyDescent="0.55000000000000004">
      <c r="A482" s="134" t="s">
        <v>1906</v>
      </c>
      <c r="B482" s="135" t="s">
        <v>1907</v>
      </c>
      <c r="C482" s="136" t="s">
        <v>44</v>
      </c>
      <c r="D482" s="134" t="s">
        <v>45</v>
      </c>
      <c r="E482" s="134" t="s">
        <v>46</v>
      </c>
      <c r="F482" s="134" t="s">
        <v>47</v>
      </c>
      <c r="G482" s="137">
        <v>42836</v>
      </c>
      <c r="H482" s="138">
        <v>22.14</v>
      </c>
      <c r="I482" s="138">
        <v>40.92</v>
      </c>
      <c r="J482" s="139">
        <v>1.8482000000000001</v>
      </c>
      <c r="K482" s="134">
        <v>25.74</v>
      </c>
      <c r="L482" s="139">
        <v>4.6399999999999997E-2</v>
      </c>
      <c r="M482" s="134">
        <v>0.9</v>
      </c>
      <c r="N482" s="134">
        <v>1.1299999999999999</v>
      </c>
      <c r="O482" s="138">
        <v>-19.13</v>
      </c>
      <c r="P482" s="139">
        <v>8.6199999999999999E-2</v>
      </c>
      <c r="Q482" s="134">
        <v>0</v>
      </c>
      <c r="R482" s="138">
        <v>20.9</v>
      </c>
      <c r="S482" s="140">
        <v>5975754797</v>
      </c>
      <c r="T482" s="134" t="s">
        <v>49</v>
      </c>
      <c r="U482" s="134" t="s">
        <v>48</v>
      </c>
    </row>
    <row r="483" spans="1:21" ht="14.7" x14ac:dyDescent="0.55000000000000004">
      <c r="A483" s="134" t="s">
        <v>1908</v>
      </c>
      <c r="B483" s="135" t="s">
        <v>1909</v>
      </c>
      <c r="C483" s="136" t="s">
        <v>57</v>
      </c>
      <c r="D483" s="134" t="s">
        <v>45</v>
      </c>
      <c r="E483" s="134" t="s">
        <v>52</v>
      </c>
      <c r="F483" s="134" t="s">
        <v>106</v>
      </c>
      <c r="G483" s="137">
        <v>42836</v>
      </c>
      <c r="H483" s="138">
        <v>23.69</v>
      </c>
      <c r="I483" s="138">
        <v>22.89</v>
      </c>
      <c r="J483" s="139">
        <v>0.96619999999999995</v>
      </c>
      <c r="K483" s="134">
        <v>36.92</v>
      </c>
      <c r="L483" s="139">
        <v>0</v>
      </c>
      <c r="M483" s="134">
        <v>1.2</v>
      </c>
      <c r="N483" s="134">
        <v>4.4400000000000004</v>
      </c>
      <c r="O483" s="138">
        <v>1.25</v>
      </c>
      <c r="P483" s="139">
        <v>0.1421</v>
      </c>
      <c r="Q483" s="134">
        <v>0</v>
      </c>
      <c r="R483" s="138">
        <v>16.04</v>
      </c>
      <c r="S483" s="140">
        <v>3314654139</v>
      </c>
      <c r="T483" s="134" t="s">
        <v>49</v>
      </c>
      <c r="U483" s="134" t="s">
        <v>95</v>
      </c>
    </row>
    <row r="484" spans="1:21" ht="14.7" x14ac:dyDescent="0.55000000000000004">
      <c r="A484" s="134" t="s">
        <v>1924</v>
      </c>
      <c r="B484" s="135" t="s">
        <v>1925</v>
      </c>
      <c r="C484" s="136" t="s">
        <v>52</v>
      </c>
      <c r="D484" s="134" t="s">
        <v>45</v>
      </c>
      <c r="E484" s="134" t="s">
        <v>46</v>
      </c>
      <c r="F484" s="134" t="s">
        <v>47</v>
      </c>
      <c r="G484" s="137">
        <v>42837</v>
      </c>
      <c r="H484" s="138">
        <v>2.57</v>
      </c>
      <c r="I484" s="138">
        <v>6.55</v>
      </c>
      <c r="J484" s="139">
        <v>2.5486</v>
      </c>
      <c r="K484" s="134" t="s">
        <v>67</v>
      </c>
      <c r="L484" s="139">
        <v>0</v>
      </c>
      <c r="M484" s="134">
        <v>0.4</v>
      </c>
      <c r="N484" s="134">
        <v>2.06</v>
      </c>
      <c r="O484" s="138">
        <v>2.57</v>
      </c>
      <c r="P484" s="139">
        <v>-6.7699999999999996E-2</v>
      </c>
      <c r="Q484" s="134">
        <v>0</v>
      </c>
      <c r="R484" s="138">
        <v>0</v>
      </c>
      <c r="S484" s="140">
        <v>203154315</v>
      </c>
      <c r="T484" s="134" t="s">
        <v>72</v>
      </c>
      <c r="U484" s="134" t="s">
        <v>161</v>
      </c>
    </row>
    <row r="485" spans="1:21" ht="14.7" x14ac:dyDescent="0.55000000000000004">
      <c r="A485" s="134" t="s">
        <v>1072</v>
      </c>
      <c r="B485" s="135" t="s">
        <v>1073</v>
      </c>
      <c r="C485" s="136" t="s">
        <v>127</v>
      </c>
      <c r="D485" s="134" t="s">
        <v>65</v>
      </c>
      <c r="E485" s="134" t="s">
        <v>46</v>
      </c>
      <c r="F485" s="134" t="s">
        <v>66</v>
      </c>
      <c r="G485" s="137">
        <v>42549</v>
      </c>
      <c r="H485" s="138">
        <v>87.34</v>
      </c>
      <c r="I485" s="138">
        <v>147.27000000000001</v>
      </c>
      <c r="J485" s="139">
        <v>1.6861999999999999</v>
      </c>
      <c r="K485" s="134">
        <v>39.909999999999997</v>
      </c>
      <c r="L485" s="139">
        <v>8.0999999999999996E-3</v>
      </c>
      <c r="M485" s="134">
        <v>1.4</v>
      </c>
      <c r="N485" s="134">
        <v>2.96</v>
      </c>
      <c r="O485" s="138">
        <v>14.97</v>
      </c>
      <c r="P485" s="139">
        <v>0.15709999999999999</v>
      </c>
      <c r="Q485" s="134">
        <v>3</v>
      </c>
      <c r="R485" s="138">
        <v>65.83</v>
      </c>
      <c r="S485" s="140">
        <v>23958990587</v>
      </c>
      <c r="T485" s="134" t="s">
        <v>54</v>
      </c>
      <c r="U485" s="134" t="s">
        <v>136</v>
      </c>
    </row>
    <row r="486" spans="1:21" ht="14.7" x14ac:dyDescent="0.55000000000000004">
      <c r="A486" s="134" t="s">
        <v>1074</v>
      </c>
      <c r="B486" s="135" t="s">
        <v>1075</v>
      </c>
      <c r="C486" s="136" t="s">
        <v>52</v>
      </c>
      <c r="D486" s="134" t="s">
        <v>45</v>
      </c>
      <c r="E486" s="134" t="s">
        <v>46</v>
      </c>
      <c r="F486" s="134" t="s">
        <v>47</v>
      </c>
      <c r="G486" s="137">
        <v>42569</v>
      </c>
      <c r="H486" s="138">
        <v>3.14</v>
      </c>
      <c r="I486" s="138">
        <v>24.44</v>
      </c>
      <c r="J486" s="139">
        <v>7.7834000000000003</v>
      </c>
      <c r="K486" s="134">
        <v>48.88</v>
      </c>
      <c r="L486" s="139">
        <v>1.0200000000000001E-2</v>
      </c>
      <c r="M486" s="134">
        <v>1.4</v>
      </c>
      <c r="N486" s="134">
        <v>1.37</v>
      </c>
      <c r="O486" s="138">
        <v>3.14</v>
      </c>
      <c r="P486" s="139">
        <v>0.2019</v>
      </c>
      <c r="Q486" s="134">
        <v>1</v>
      </c>
      <c r="R486" s="138">
        <v>9.0299999999999994</v>
      </c>
      <c r="S486" s="140">
        <v>8790495001</v>
      </c>
      <c r="T486" s="134" t="s">
        <v>49</v>
      </c>
      <c r="U486" s="134" t="s">
        <v>53</v>
      </c>
    </row>
    <row r="487" spans="1:21" ht="14.7" x14ac:dyDescent="0.55000000000000004">
      <c r="A487" s="134" t="s">
        <v>1076</v>
      </c>
      <c r="B487" s="135" t="s">
        <v>1077</v>
      </c>
      <c r="C487" s="136" t="s">
        <v>44</v>
      </c>
      <c r="D487" s="134" t="s">
        <v>45</v>
      </c>
      <c r="E487" s="134" t="s">
        <v>75</v>
      </c>
      <c r="F487" s="134" t="s">
        <v>76</v>
      </c>
      <c r="G487" s="137">
        <v>42775</v>
      </c>
      <c r="H487" s="138">
        <v>119.58</v>
      </c>
      <c r="I487" s="138">
        <v>57.04</v>
      </c>
      <c r="J487" s="139">
        <v>0.47699999999999998</v>
      </c>
      <c r="K487" s="134">
        <v>18.34</v>
      </c>
      <c r="L487" s="139">
        <v>6.7000000000000002E-3</v>
      </c>
      <c r="M487" s="134">
        <v>1.1000000000000001</v>
      </c>
      <c r="N487" s="134">
        <v>0.66</v>
      </c>
      <c r="O487" s="138">
        <v>-16.350000000000001</v>
      </c>
      <c r="P487" s="139">
        <v>4.9200000000000001E-2</v>
      </c>
      <c r="Q487" s="134">
        <v>6</v>
      </c>
      <c r="R487" s="138">
        <v>33.56</v>
      </c>
      <c r="S487" s="140">
        <v>34632608649</v>
      </c>
      <c r="T487" s="134" t="s">
        <v>54</v>
      </c>
      <c r="U487" s="134" t="s">
        <v>142</v>
      </c>
    </row>
    <row r="488" spans="1:21" ht="14.7" x14ac:dyDescent="0.55000000000000004">
      <c r="A488" s="134" t="s">
        <v>1078</v>
      </c>
      <c r="B488" s="135" t="s">
        <v>1079</v>
      </c>
      <c r="C488" s="136" t="s">
        <v>64</v>
      </c>
      <c r="D488" s="134" t="s">
        <v>45</v>
      </c>
      <c r="E488" s="134" t="s">
        <v>75</v>
      </c>
      <c r="F488" s="134" t="s">
        <v>76</v>
      </c>
      <c r="G488" s="137">
        <v>42610</v>
      </c>
      <c r="H488" s="138">
        <v>119.5</v>
      </c>
      <c r="I488" s="138">
        <v>58.97</v>
      </c>
      <c r="J488" s="139">
        <v>0.49349999999999999</v>
      </c>
      <c r="K488" s="134">
        <v>19.02</v>
      </c>
      <c r="L488" s="139">
        <v>0</v>
      </c>
      <c r="M488" s="134">
        <v>1.2</v>
      </c>
      <c r="N488" s="134">
        <v>1.52</v>
      </c>
      <c r="O488" s="138">
        <v>-32.58</v>
      </c>
      <c r="P488" s="139">
        <v>5.2600000000000001E-2</v>
      </c>
      <c r="Q488" s="134">
        <v>0</v>
      </c>
      <c r="R488" s="138">
        <v>31.57</v>
      </c>
      <c r="S488" s="140">
        <v>21325383283</v>
      </c>
      <c r="T488" s="134" t="s">
        <v>54</v>
      </c>
      <c r="U488" s="134" t="s">
        <v>123</v>
      </c>
    </row>
    <row r="489" spans="1:21" ht="14.7" x14ac:dyDescent="0.55000000000000004">
      <c r="A489" s="134" t="s">
        <v>1080</v>
      </c>
      <c r="B489" s="135" t="s">
        <v>1081</v>
      </c>
      <c r="C489" s="136" t="s">
        <v>83</v>
      </c>
      <c r="D489" s="134" t="s">
        <v>65</v>
      </c>
      <c r="E489" s="134" t="s">
        <v>75</v>
      </c>
      <c r="F489" s="134" t="s">
        <v>84</v>
      </c>
      <c r="G489" s="137">
        <v>42542</v>
      </c>
      <c r="H489" s="138">
        <v>326.61</v>
      </c>
      <c r="I489" s="138">
        <v>79.98</v>
      </c>
      <c r="J489" s="139">
        <v>0.24490000000000001</v>
      </c>
      <c r="K489" s="134">
        <v>9.43</v>
      </c>
      <c r="L489" s="139">
        <v>3.9E-2</v>
      </c>
      <c r="M489" s="134">
        <v>1</v>
      </c>
      <c r="N489" s="134">
        <v>2.3199999999999998</v>
      </c>
      <c r="O489" s="138">
        <v>-15.94</v>
      </c>
      <c r="P489" s="139">
        <v>4.7000000000000002E-3</v>
      </c>
      <c r="Q489" s="134">
        <v>6</v>
      </c>
      <c r="R489" s="138">
        <v>55.68</v>
      </c>
      <c r="S489" s="140">
        <v>32423232406</v>
      </c>
      <c r="T489" s="134" t="s">
        <v>54</v>
      </c>
      <c r="U489" s="134" t="s">
        <v>218</v>
      </c>
    </row>
    <row r="490" spans="1:21" ht="14.7" x14ac:dyDescent="0.55000000000000004">
      <c r="A490" s="134" t="s">
        <v>1082</v>
      </c>
      <c r="B490" s="135" t="s">
        <v>1083</v>
      </c>
      <c r="C490" s="136" t="s">
        <v>151</v>
      </c>
      <c r="D490" s="134" t="s">
        <v>45</v>
      </c>
      <c r="E490" s="134" t="s">
        <v>75</v>
      </c>
      <c r="F490" s="134" t="s">
        <v>76</v>
      </c>
      <c r="G490" s="137">
        <v>42570</v>
      </c>
      <c r="H490" s="138">
        <v>134.11000000000001</v>
      </c>
      <c r="I490" s="138">
        <v>23.01</v>
      </c>
      <c r="J490" s="139">
        <v>0.1716</v>
      </c>
      <c r="K490" s="134">
        <v>6.61</v>
      </c>
      <c r="L490" s="139">
        <v>6.2600000000000003E-2</v>
      </c>
      <c r="M490" s="134">
        <v>0.8</v>
      </c>
      <c r="N490" s="134">
        <v>1.38</v>
      </c>
      <c r="O490" s="138">
        <v>-25.34</v>
      </c>
      <c r="P490" s="139">
        <v>-9.4000000000000004E-3</v>
      </c>
      <c r="Q490" s="134">
        <v>6</v>
      </c>
      <c r="R490" s="138">
        <v>30.88</v>
      </c>
      <c r="S490" s="140">
        <v>6904349352</v>
      </c>
      <c r="T490" s="134" t="s">
        <v>49</v>
      </c>
      <c r="U490" s="134" t="s">
        <v>114</v>
      </c>
    </row>
    <row r="491" spans="1:21" ht="14.7" x14ac:dyDescent="0.55000000000000004">
      <c r="A491" s="134" t="s">
        <v>1084</v>
      </c>
      <c r="B491" s="135" t="s">
        <v>1085</v>
      </c>
      <c r="C491" s="136" t="s">
        <v>127</v>
      </c>
      <c r="D491" s="134" t="s">
        <v>65</v>
      </c>
      <c r="E491" s="134" t="s">
        <v>52</v>
      </c>
      <c r="F491" s="134" t="s">
        <v>152</v>
      </c>
      <c r="G491" s="137">
        <v>42563</v>
      </c>
      <c r="H491" s="138">
        <v>121.31</v>
      </c>
      <c r="I491" s="138">
        <v>116.8</v>
      </c>
      <c r="J491" s="139">
        <v>0.96279999999999999</v>
      </c>
      <c r="K491" s="134">
        <v>37.08</v>
      </c>
      <c r="L491" s="139">
        <v>6.0000000000000001E-3</v>
      </c>
      <c r="M491" s="134">
        <v>1.2</v>
      </c>
      <c r="N491" s="134">
        <v>1.65</v>
      </c>
      <c r="O491" s="138">
        <v>0.16</v>
      </c>
      <c r="P491" s="139">
        <v>0.1429</v>
      </c>
      <c r="Q491" s="134">
        <v>5</v>
      </c>
      <c r="R491" s="138">
        <v>19.649999999999999</v>
      </c>
      <c r="S491" s="140">
        <v>125492172146</v>
      </c>
      <c r="T491" s="134" t="s">
        <v>54</v>
      </c>
      <c r="U491" s="134" t="s">
        <v>596</v>
      </c>
    </row>
    <row r="492" spans="1:21" ht="14.7" x14ac:dyDescent="0.55000000000000004">
      <c r="A492" s="134" t="s">
        <v>1086</v>
      </c>
      <c r="B492" s="135" t="s">
        <v>1087</v>
      </c>
      <c r="C492" s="136" t="s">
        <v>44</v>
      </c>
      <c r="D492" s="134" t="s">
        <v>45</v>
      </c>
      <c r="E492" s="134" t="s">
        <v>46</v>
      </c>
      <c r="F492" s="134" t="s">
        <v>47</v>
      </c>
      <c r="G492" s="137">
        <v>42799</v>
      </c>
      <c r="H492" s="138">
        <v>59.41</v>
      </c>
      <c r="I492" s="138">
        <v>99.33</v>
      </c>
      <c r="J492" s="139">
        <v>1.6718999999999999</v>
      </c>
      <c r="K492" s="134">
        <v>37.200000000000003</v>
      </c>
      <c r="L492" s="139">
        <v>3.3000000000000002E-2</v>
      </c>
      <c r="M492" s="134">
        <v>0.3</v>
      </c>
      <c r="N492" s="134">
        <v>0.28000000000000003</v>
      </c>
      <c r="O492" s="138">
        <v>-64.45</v>
      </c>
      <c r="P492" s="139">
        <v>0.14349999999999999</v>
      </c>
      <c r="Q492" s="134">
        <v>7</v>
      </c>
      <c r="R492" s="138">
        <v>49.88</v>
      </c>
      <c r="S492" s="140">
        <v>11230261033</v>
      </c>
      <c r="T492" s="134" t="s">
        <v>54</v>
      </c>
      <c r="U492" s="134" t="s">
        <v>48</v>
      </c>
    </row>
    <row r="493" spans="1:21" ht="14.7" x14ac:dyDescent="0.55000000000000004">
      <c r="A493" s="134" t="s">
        <v>1088</v>
      </c>
      <c r="B493" s="135" t="s">
        <v>1089</v>
      </c>
      <c r="C493" s="136" t="s">
        <v>127</v>
      </c>
      <c r="D493" s="134" t="s">
        <v>45</v>
      </c>
      <c r="E493" s="134" t="s">
        <v>75</v>
      </c>
      <c r="F493" s="134" t="s">
        <v>76</v>
      </c>
      <c r="G493" s="137">
        <v>42565</v>
      </c>
      <c r="H493" s="138">
        <v>185.9</v>
      </c>
      <c r="I493" s="138">
        <v>57.49</v>
      </c>
      <c r="J493" s="139">
        <v>0.30930000000000002</v>
      </c>
      <c r="K493" s="134">
        <v>11.9</v>
      </c>
      <c r="L493" s="139">
        <v>4.6300000000000001E-2</v>
      </c>
      <c r="M493" s="134">
        <v>0.8</v>
      </c>
      <c r="N493" s="134">
        <v>0.6</v>
      </c>
      <c r="O493" s="138">
        <v>-34.729999999999997</v>
      </c>
      <c r="P493" s="139">
        <v>1.7000000000000001E-2</v>
      </c>
      <c r="Q493" s="134">
        <v>5</v>
      </c>
      <c r="R493" s="138">
        <v>53.34</v>
      </c>
      <c r="S493" s="140">
        <v>8030661975</v>
      </c>
      <c r="T493" s="134" t="s">
        <v>49</v>
      </c>
      <c r="U493" s="134" t="s">
        <v>48</v>
      </c>
    </row>
    <row r="494" spans="1:21" ht="14.7" x14ac:dyDescent="0.55000000000000004">
      <c r="A494" s="134" t="s">
        <v>1090</v>
      </c>
      <c r="B494" s="135" t="s">
        <v>1091</v>
      </c>
      <c r="C494" s="136" t="s">
        <v>44</v>
      </c>
      <c r="D494" s="134" t="s">
        <v>45</v>
      </c>
      <c r="E494" s="134" t="s">
        <v>46</v>
      </c>
      <c r="F494" s="134" t="s">
        <v>47</v>
      </c>
      <c r="G494" s="137">
        <v>42616</v>
      </c>
      <c r="H494" s="138">
        <v>10.51</v>
      </c>
      <c r="I494" s="138">
        <v>38.14</v>
      </c>
      <c r="J494" s="139">
        <v>3.6288999999999998</v>
      </c>
      <c r="K494" s="134">
        <v>16.66</v>
      </c>
      <c r="L494" s="139">
        <v>5.6599999999999998E-2</v>
      </c>
      <c r="M494" s="134">
        <v>1.1000000000000001</v>
      </c>
      <c r="N494" s="134">
        <v>0.19</v>
      </c>
      <c r="O494" s="138">
        <v>-15.72</v>
      </c>
      <c r="P494" s="139">
        <v>4.0800000000000003E-2</v>
      </c>
      <c r="Q494" s="134">
        <v>2</v>
      </c>
      <c r="R494" s="138">
        <v>30.84</v>
      </c>
      <c r="S494" s="140">
        <v>2129561588</v>
      </c>
      <c r="T494" s="134" t="s">
        <v>49</v>
      </c>
      <c r="U494" s="134" t="s">
        <v>53</v>
      </c>
    </row>
    <row r="495" spans="1:21" ht="14.7" x14ac:dyDescent="0.55000000000000004">
      <c r="A495" s="134" t="s">
        <v>1092</v>
      </c>
      <c r="B495" s="135" t="s">
        <v>1093</v>
      </c>
      <c r="C495" s="136" t="s">
        <v>57</v>
      </c>
      <c r="D495" s="134" t="s">
        <v>45</v>
      </c>
      <c r="E495" s="134" t="s">
        <v>52</v>
      </c>
      <c r="F495" s="134" t="s">
        <v>106</v>
      </c>
      <c r="G495" s="137">
        <v>42569</v>
      </c>
      <c r="H495" s="138">
        <v>112.91</v>
      </c>
      <c r="I495" s="138">
        <v>102.11</v>
      </c>
      <c r="J495" s="139">
        <v>0.90429999999999999</v>
      </c>
      <c r="K495" s="134">
        <v>34.85</v>
      </c>
      <c r="L495" s="139">
        <v>9.7999999999999997E-3</v>
      </c>
      <c r="M495" s="134">
        <v>1.2</v>
      </c>
      <c r="N495" s="134">
        <v>0.44</v>
      </c>
      <c r="O495" s="138">
        <v>-32.880000000000003</v>
      </c>
      <c r="P495" s="139">
        <v>0.13170000000000001</v>
      </c>
      <c r="Q495" s="134">
        <v>7</v>
      </c>
      <c r="R495" s="138">
        <v>0</v>
      </c>
      <c r="S495" s="140">
        <v>38662510244</v>
      </c>
      <c r="T495" s="134" t="s">
        <v>54</v>
      </c>
      <c r="U495" s="134" t="s">
        <v>373</v>
      </c>
    </row>
    <row r="496" spans="1:21" ht="14.7" x14ac:dyDescent="0.55000000000000004">
      <c r="A496" s="134" t="s">
        <v>1094</v>
      </c>
      <c r="B496" s="135" t="s">
        <v>1095</v>
      </c>
      <c r="C496" s="136" t="s">
        <v>44</v>
      </c>
      <c r="D496" s="134" t="s">
        <v>45</v>
      </c>
      <c r="E496" s="134" t="s">
        <v>75</v>
      </c>
      <c r="F496" s="134" t="s">
        <v>76</v>
      </c>
      <c r="G496" s="137">
        <v>42751</v>
      </c>
      <c r="H496" s="138">
        <v>51.18</v>
      </c>
      <c r="I496" s="138">
        <v>36.85</v>
      </c>
      <c r="J496" s="139">
        <v>0.72</v>
      </c>
      <c r="K496" s="134">
        <v>27.71</v>
      </c>
      <c r="L496" s="139">
        <v>1.2800000000000001E-2</v>
      </c>
      <c r="M496" s="134">
        <v>1.5</v>
      </c>
      <c r="N496" s="134">
        <v>2.0699999999999998</v>
      </c>
      <c r="O496" s="138">
        <v>-7.14</v>
      </c>
      <c r="P496" s="139">
        <v>9.6000000000000002E-2</v>
      </c>
      <c r="Q496" s="134">
        <v>1</v>
      </c>
      <c r="R496" s="138">
        <v>0</v>
      </c>
      <c r="S496" s="140">
        <v>11848016300</v>
      </c>
      <c r="T496" s="134" t="s">
        <v>54</v>
      </c>
      <c r="U496" s="134" t="s">
        <v>95</v>
      </c>
    </row>
    <row r="497" spans="1:21" ht="14.7" x14ac:dyDescent="0.55000000000000004">
      <c r="A497" s="134" t="s">
        <v>1096</v>
      </c>
      <c r="B497" s="135" t="s">
        <v>1097</v>
      </c>
      <c r="C497" s="136" t="s">
        <v>44</v>
      </c>
      <c r="D497" s="134" t="s">
        <v>45</v>
      </c>
      <c r="E497" s="134" t="s">
        <v>46</v>
      </c>
      <c r="F497" s="134" t="s">
        <v>47</v>
      </c>
      <c r="G497" s="137">
        <v>42399</v>
      </c>
      <c r="H497" s="138">
        <v>11.43</v>
      </c>
      <c r="I497" s="138">
        <v>22.16</v>
      </c>
      <c r="J497" s="139">
        <v>1.9388000000000001</v>
      </c>
      <c r="K497" s="134">
        <v>13.35</v>
      </c>
      <c r="L497" s="139">
        <v>6.8599999999999994E-2</v>
      </c>
      <c r="M497" s="134">
        <v>0.9</v>
      </c>
      <c r="N497" s="134">
        <v>2.21</v>
      </c>
      <c r="O497" s="138">
        <v>-2.63</v>
      </c>
      <c r="P497" s="139">
        <v>2.4199999999999999E-2</v>
      </c>
      <c r="Q497" s="134">
        <v>6</v>
      </c>
      <c r="R497" s="138">
        <v>12.73</v>
      </c>
      <c r="S497" s="140">
        <v>7655265684</v>
      </c>
      <c r="T497" s="134" t="s">
        <v>49</v>
      </c>
      <c r="U497" s="134" t="s">
        <v>639</v>
      </c>
    </row>
    <row r="498" spans="1:21" ht="14.7" x14ac:dyDescent="0.55000000000000004">
      <c r="A498" s="134" t="s">
        <v>1098</v>
      </c>
      <c r="B498" s="135" t="s">
        <v>1099</v>
      </c>
      <c r="C498" s="136" t="s">
        <v>127</v>
      </c>
      <c r="D498" s="134" t="s">
        <v>45</v>
      </c>
      <c r="E498" s="134" t="s">
        <v>46</v>
      </c>
      <c r="F498" s="134" t="s">
        <v>47</v>
      </c>
      <c r="G498" s="137">
        <v>42694</v>
      </c>
      <c r="H498" s="138">
        <v>49.98</v>
      </c>
      <c r="I498" s="138">
        <v>146.41</v>
      </c>
      <c r="J498" s="139">
        <v>2.9293999999999998</v>
      </c>
      <c r="K498" s="134">
        <v>28.65</v>
      </c>
      <c r="L498" s="139">
        <v>2.4299999999999999E-2</v>
      </c>
      <c r="M498" s="134">
        <v>0.7</v>
      </c>
      <c r="N498" s="134">
        <v>0.96</v>
      </c>
      <c r="O498" s="138">
        <v>-35.159999999999997</v>
      </c>
      <c r="P498" s="139">
        <v>0.1008</v>
      </c>
      <c r="Q498" s="134">
        <v>20</v>
      </c>
      <c r="R498" s="138">
        <v>0</v>
      </c>
      <c r="S498" s="140">
        <v>120158393672</v>
      </c>
      <c r="T498" s="134" t="s">
        <v>54</v>
      </c>
      <c r="U498" s="134" t="s">
        <v>109</v>
      </c>
    </row>
    <row r="499" spans="1:21" ht="14.7" x14ac:dyDescent="0.55000000000000004">
      <c r="A499" s="134" t="s">
        <v>1100</v>
      </c>
      <c r="B499" s="135" t="s">
        <v>1101</v>
      </c>
      <c r="C499" s="136" t="s">
        <v>127</v>
      </c>
      <c r="D499" s="134" t="s">
        <v>65</v>
      </c>
      <c r="E499" s="134" t="s">
        <v>46</v>
      </c>
      <c r="F499" s="134" t="s">
        <v>66</v>
      </c>
      <c r="G499" s="137">
        <v>42578</v>
      </c>
      <c r="H499" s="138">
        <v>46.17</v>
      </c>
      <c r="I499" s="138">
        <v>78.34</v>
      </c>
      <c r="J499" s="139">
        <v>1.6968000000000001</v>
      </c>
      <c r="K499" s="134">
        <v>39.770000000000003</v>
      </c>
      <c r="L499" s="139">
        <v>1.83E-2</v>
      </c>
      <c r="M499" s="134">
        <v>1.1000000000000001</v>
      </c>
      <c r="N499" s="134">
        <v>8.11</v>
      </c>
      <c r="O499" s="138">
        <v>-1.47</v>
      </c>
      <c r="P499" s="139">
        <v>0.15629999999999999</v>
      </c>
      <c r="Q499" s="134">
        <v>15</v>
      </c>
      <c r="R499" s="138">
        <v>26.18</v>
      </c>
      <c r="S499" s="140">
        <v>17272693347</v>
      </c>
      <c r="T499" s="134" t="s">
        <v>54</v>
      </c>
      <c r="U499" s="134" t="s">
        <v>136</v>
      </c>
    </row>
    <row r="500" spans="1:21" ht="14.7" x14ac:dyDescent="0.55000000000000004">
      <c r="A500" s="134" t="s">
        <v>1102</v>
      </c>
      <c r="B500" s="135" t="s">
        <v>1103</v>
      </c>
      <c r="C500" s="136" t="s">
        <v>64</v>
      </c>
      <c r="D500" s="134" t="s">
        <v>45</v>
      </c>
      <c r="E500" s="134" t="s">
        <v>75</v>
      </c>
      <c r="F500" s="134" t="s">
        <v>76</v>
      </c>
      <c r="G500" s="137">
        <v>42557</v>
      </c>
      <c r="H500" s="138">
        <v>319.76</v>
      </c>
      <c r="I500" s="138">
        <v>142.04</v>
      </c>
      <c r="J500" s="139">
        <v>0.44419999999999998</v>
      </c>
      <c r="K500" s="134">
        <v>15.11</v>
      </c>
      <c r="L500" s="139">
        <v>7.6E-3</v>
      </c>
      <c r="M500" s="134">
        <v>1.1000000000000001</v>
      </c>
      <c r="N500" s="134">
        <v>1.1000000000000001</v>
      </c>
      <c r="O500" s="138">
        <v>-39.49</v>
      </c>
      <c r="P500" s="139">
        <v>3.3099999999999997E-2</v>
      </c>
      <c r="Q500" s="134">
        <v>4</v>
      </c>
      <c r="R500" s="138">
        <v>109.35</v>
      </c>
      <c r="S500" s="140">
        <v>30034963943</v>
      </c>
      <c r="T500" s="134" t="s">
        <v>54</v>
      </c>
      <c r="U500" s="134" t="s">
        <v>114</v>
      </c>
    </row>
    <row r="501" spans="1:21" ht="14.7" x14ac:dyDescent="0.55000000000000004">
      <c r="A501" s="134" t="s">
        <v>50</v>
      </c>
      <c r="B501" s="135" t="s">
        <v>51</v>
      </c>
      <c r="C501" s="136" t="s">
        <v>52</v>
      </c>
      <c r="D501" s="134" t="s">
        <v>45</v>
      </c>
      <c r="E501" s="134" t="s">
        <v>46</v>
      </c>
      <c r="F501" s="134" t="s">
        <v>47</v>
      </c>
      <c r="G501" s="137">
        <v>42821</v>
      </c>
      <c r="H501" s="138">
        <v>70.97</v>
      </c>
      <c r="I501" s="138">
        <v>112.95</v>
      </c>
      <c r="J501" s="139">
        <v>1.5914999999999999</v>
      </c>
      <c r="K501" s="134">
        <v>29.19</v>
      </c>
      <c r="L501" s="139">
        <v>1.3100000000000001E-2</v>
      </c>
      <c r="M501" s="134">
        <v>1.3</v>
      </c>
      <c r="N501" s="134">
        <v>1.34</v>
      </c>
      <c r="O501" s="138">
        <v>-16.88</v>
      </c>
      <c r="P501" s="139">
        <v>0.10340000000000001</v>
      </c>
      <c r="Q501" s="134">
        <v>8</v>
      </c>
      <c r="R501" s="138">
        <v>0</v>
      </c>
      <c r="S501" s="140">
        <v>21412132537</v>
      </c>
      <c r="T501" s="134" t="s">
        <v>54</v>
      </c>
      <c r="U501" s="134" t="s">
        <v>53</v>
      </c>
    </row>
    <row r="502" spans="1:21" ht="14.7" x14ac:dyDescent="0.55000000000000004">
      <c r="A502" s="134" t="s">
        <v>55</v>
      </c>
      <c r="B502" s="135" t="s">
        <v>56</v>
      </c>
      <c r="C502" s="136" t="s">
        <v>57</v>
      </c>
      <c r="D502" s="134" t="s">
        <v>45</v>
      </c>
      <c r="E502" s="134" t="s">
        <v>46</v>
      </c>
      <c r="F502" s="134" t="s">
        <v>47</v>
      </c>
      <c r="G502" s="137">
        <v>42821</v>
      </c>
      <c r="H502" s="138">
        <v>21.46</v>
      </c>
      <c r="I502" s="138">
        <v>44.86</v>
      </c>
      <c r="J502" s="139">
        <v>2.0903999999999998</v>
      </c>
      <c r="K502" s="134">
        <v>20.96</v>
      </c>
      <c r="L502" s="139">
        <v>1.6E-2</v>
      </c>
      <c r="M502" s="134">
        <v>1.1000000000000001</v>
      </c>
      <c r="N502" s="134">
        <v>0.59</v>
      </c>
      <c r="O502" s="138">
        <v>-17.73</v>
      </c>
      <c r="P502" s="139">
        <v>6.2300000000000001E-2</v>
      </c>
      <c r="Q502" s="134">
        <v>4</v>
      </c>
      <c r="R502" s="138">
        <v>26.94</v>
      </c>
      <c r="S502" s="140">
        <v>67619356176</v>
      </c>
      <c r="T502" s="134" t="s">
        <v>54</v>
      </c>
      <c r="U502" s="134" t="s">
        <v>58</v>
      </c>
    </row>
    <row r="503" spans="1:21" ht="14.7" x14ac:dyDescent="0.55000000000000004">
      <c r="A503" s="134" t="s">
        <v>1104</v>
      </c>
      <c r="B503" s="135" t="s">
        <v>1105</v>
      </c>
      <c r="C503" s="136" t="s">
        <v>83</v>
      </c>
      <c r="D503" s="134" t="s">
        <v>57</v>
      </c>
      <c r="E503" s="134" t="s">
        <v>46</v>
      </c>
      <c r="F503" s="134" t="s">
        <v>128</v>
      </c>
      <c r="G503" s="137">
        <v>42563</v>
      </c>
      <c r="H503" s="138">
        <v>34.43</v>
      </c>
      <c r="I503" s="138">
        <v>82.66</v>
      </c>
      <c r="J503" s="139">
        <v>2.4007999999999998</v>
      </c>
      <c r="K503" s="134">
        <v>25.05</v>
      </c>
      <c r="L503" s="139">
        <v>1.84E-2</v>
      </c>
      <c r="M503" s="134">
        <v>1</v>
      </c>
      <c r="N503" s="134">
        <v>3.29</v>
      </c>
      <c r="O503" s="138">
        <v>-16.91</v>
      </c>
      <c r="P503" s="139">
        <v>8.2699999999999996E-2</v>
      </c>
      <c r="Q503" s="134">
        <v>20</v>
      </c>
      <c r="R503" s="138">
        <v>62.06</v>
      </c>
      <c r="S503" s="140">
        <v>114904206100</v>
      </c>
      <c r="T503" s="134" t="s">
        <v>54</v>
      </c>
      <c r="U503" s="134" t="s">
        <v>120</v>
      </c>
    </row>
    <row r="504" spans="1:21" ht="14.7" x14ac:dyDescent="0.55000000000000004">
      <c r="A504" s="134" t="s">
        <v>1106</v>
      </c>
      <c r="B504" s="135" t="s">
        <v>1107</v>
      </c>
      <c r="C504" s="136" t="s">
        <v>87</v>
      </c>
      <c r="D504" s="134" t="s">
        <v>65</v>
      </c>
      <c r="E504" s="134" t="s">
        <v>75</v>
      </c>
      <c r="F504" s="134" t="s">
        <v>84</v>
      </c>
      <c r="G504" s="137">
        <v>42717</v>
      </c>
      <c r="H504" s="138">
        <v>119.73</v>
      </c>
      <c r="I504" s="138">
        <v>49.96</v>
      </c>
      <c r="J504" s="139">
        <v>0.4173</v>
      </c>
      <c r="K504" s="134">
        <v>12.37</v>
      </c>
      <c r="L504" s="139">
        <v>3.1E-2</v>
      </c>
      <c r="M504" s="134">
        <v>1.6</v>
      </c>
      <c r="N504" s="134" t="s">
        <v>67</v>
      </c>
      <c r="O504" s="134" t="s">
        <v>67</v>
      </c>
      <c r="P504" s="139">
        <v>1.9300000000000001E-2</v>
      </c>
      <c r="Q504" s="134">
        <v>4</v>
      </c>
      <c r="R504" s="138">
        <v>78.349999999999994</v>
      </c>
      <c r="S504" s="140">
        <v>53815890381</v>
      </c>
      <c r="T504" s="134" t="s">
        <v>54</v>
      </c>
      <c r="U504" s="134" t="s">
        <v>192</v>
      </c>
    </row>
    <row r="505" spans="1:21" ht="14.7" x14ac:dyDescent="0.55000000000000004">
      <c r="A505" s="134" t="s">
        <v>1108</v>
      </c>
      <c r="B505" s="135" t="s">
        <v>1109</v>
      </c>
      <c r="C505" s="136" t="s">
        <v>64</v>
      </c>
      <c r="D505" s="134" t="s">
        <v>45</v>
      </c>
      <c r="E505" s="134" t="s">
        <v>75</v>
      </c>
      <c r="F505" s="134" t="s">
        <v>76</v>
      </c>
      <c r="G505" s="137">
        <v>42772</v>
      </c>
      <c r="H505" s="138">
        <v>335.57</v>
      </c>
      <c r="I505" s="138">
        <v>228.75</v>
      </c>
      <c r="J505" s="139">
        <v>0.68169999999999997</v>
      </c>
      <c r="K505" s="134">
        <v>26.23</v>
      </c>
      <c r="L505" s="139">
        <v>0</v>
      </c>
      <c r="M505" s="134">
        <v>1.2</v>
      </c>
      <c r="N505" s="134">
        <v>1.2</v>
      </c>
      <c r="O505" s="138">
        <v>-15.8</v>
      </c>
      <c r="P505" s="139">
        <v>8.8700000000000001E-2</v>
      </c>
      <c r="Q505" s="134">
        <v>0</v>
      </c>
      <c r="R505" s="138">
        <v>146.59</v>
      </c>
      <c r="S505" s="140">
        <v>16932612791</v>
      </c>
      <c r="T505" s="134" t="s">
        <v>54</v>
      </c>
      <c r="U505" s="134" t="s">
        <v>95</v>
      </c>
    </row>
    <row r="506" spans="1:21" ht="14.7" x14ac:dyDescent="0.55000000000000004">
      <c r="A506" s="134" t="s">
        <v>1110</v>
      </c>
      <c r="B506" s="135" t="s">
        <v>1111</v>
      </c>
      <c r="C506" s="136" t="s">
        <v>127</v>
      </c>
      <c r="D506" s="134" t="s">
        <v>65</v>
      </c>
      <c r="E506" s="134" t="s">
        <v>46</v>
      </c>
      <c r="F506" s="134" t="s">
        <v>66</v>
      </c>
      <c r="G506" s="137">
        <v>42541</v>
      </c>
      <c r="H506" s="138">
        <v>62.46</v>
      </c>
      <c r="I506" s="138">
        <v>88.97</v>
      </c>
      <c r="J506" s="139">
        <v>1.4244000000000001</v>
      </c>
      <c r="K506" s="134">
        <v>26.56</v>
      </c>
      <c r="L506" s="139">
        <v>4.5999999999999999E-3</v>
      </c>
      <c r="M506" s="134">
        <v>1.5</v>
      </c>
      <c r="N506" s="134">
        <v>2.12</v>
      </c>
      <c r="O506" s="138">
        <v>-10.81</v>
      </c>
      <c r="P506" s="139">
        <v>9.0300000000000005E-2</v>
      </c>
      <c r="Q506" s="134">
        <v>8</v>
      </c>
      <c r="R506" s="138">
        <v>0</v>
      </c>
      <c r="S506" s="140">
        <v>16334778254</v>
      </c>
      <c r="T506" s="134" t="s">
        <v>54</v>
      </c>
      <c r="U506" s="134" t="s">
        <v>58</v>
      </c>
    </row>
    <row r="507" spans="1:21" ht="14.7" x14ac:dyDescent="0.55000000000000004">
      <c r="A507" s="134" t="s">
        <v>1112</v>
      </c>
      <c r="B507" s="135" t="s">
        <v>1113</v>
      </c>
      <c r="C507" s="136" t="s">
        <v>64</v>
      </c>
      <c r="D507" s="134" t="s">
        <v>45</v>
      </c>
      <c r="E507" s="134" t="s">
        <v>46</v>
      </c>
      <c r="F507" s="134" t="s">
        <v>47</v>
      </c>
      <c r="G507" s="137">
        <v>42738</v>
      </c>
      <c r="H507" s="138">
        <v>49.74</v>
      </c>
      <c r="I507" s="138">
        <v>100.35</v>
      </c>
      <c r="J507" s="139">
        <v>2.0175000000000001</v>
      </c>
      <c r="K507" s="134">
        <v>30.14</v>
      </c>
      <c r="L507" s="139">
        <v>1.6799999999999999E-2</v>
      </c>
      <c r="M507" s="134">
        <v>0.5</v>
      </c>
      <c r="N507" s="134">
        <v>1.0900000000000001</v>
      </c>
      <c r="O507" s="138">
        <v>-11.66</v>
      </c>
      <c r="P507" s="139">
        <v>0.1082</v>
      </c>
      <c r="Q507" s="134">
        <v>20</v>
      </c>
      <c r="R507" s="138">
        <v>34.159999999999997</v>
      </c>
      <c r="S507" s="140">
        <v>12416539127</v>
      </c>
      <c r="T507" s="134" t="s">
        <v>54</v>
      </c>
      <c r="U507" s="134" t="s">
        <v>58</v>
      </c>
    </row>
    <row r="508" spans="1:21" ht="14.7" x14ac:dyDescent="0.55000000000000004">
      <c r="A508" s="134" t="s">
        <v>1114</v>
      </c>
      <c r="B508" s="135" t="s">
        <v>1115</v>
      </c>
      <c r="C508" s="136" t="s">
        <v>64</v>
      </c>
      <c r="D508" s="134" t="s">
        <v>65</v>
      </c>
      <c r="E508" s="134" t="s">
        <v>46</v>
      </c>
      <c r="F508" s="134" t="s">
        <v>66</v>
      </c>
      <c r="G508" s="137">
        <v>42725</v>
      </c>
      <c r="H508" s="138">
        <v>167.96</v>
      </c>
      <c r="I508" s="138">
        <v>224.77</v>
      </c>
      <c r="J508" s="139">
        <v>1.3382000000000001</v>
      </c>
      <c r="K508" s="134">
        <v>51.55</v>
      </c>
      <c r="L508" s="139">
        <v>7.1999999999999998E-3</v>
      </c>
      <c r="M508" s="134">
        <v>1.4</v>
      </c>
      <c r="N508" s="134">
        <v>1.97</v>
      </c>
      <c r="O508" s="138">
        <v>-31.8</v>
      </c>
      <c r="P508" s="139">
        <v>0.21529999999999999</v>
      </c>
      <c r="Q508" s="134">
        <v>1</v>
      </c>
      <c r="R508" s="138">
        <v>98.75</v>
      </c>
      <c r="S508" s="140">
        <v>13981814295</v>
      </c>
      <c r="T508" s="134" t="s">
        <v>54</v>
      </c>
      <c r="U508" s="134" t="s">
        <v>95</v>
      </c>
    </row>
    <row r="509" spans="1:21" ht="14.7" x14ac:dyDescent="0.55000000000000004">
      <c r="A509" s="134" t="s">
        <v>1116</v>
      </c>
      <c r="B509" s="135" t="s">
        <v>1117</v>
      </c>
      <c r="C509" s="136" t="s">
        <v>151</v>
      </c>
      <c r="D509" s="134" t="s">
        <v>65</v>
      </c>
      <c r="E509" s="134" t="s">
        <v>75</v>
      </c>
      <c r="F509" s="134" t="s">
        <v>84</v>
      </c>
      <c r="G509" s="137">
        <v>42563</v>
      </c>
      <c r="H509" s="138">
        <v>100.81</v>
      </c>
      <c r="I509" s="138">
        <v>73.709999999999994</v>
      </c>
      <c r="J509" s="139">
        <v>0.73119999999999996</v>
      </c>
      <c r="K509" s="134">
        <v>25.42</v>
      </c>
      <c r="L509" s="139">
        <v>2.06E-2</v>
      </c>
      <c r="M509" s="134">
        <v>1</v>
      </c>
      <c r="N509" s="134">
        <v>1.52</v>
      </c>
      <c r="O509" s="138">
        <v>-12.64</v>
      </c>
      <c r="P509" s="139">
        <v>8.4599999999999995E-2</v>
      </c>
      <c r="Q509" s="134">
        <v>7</v>
      </c>
      <c r="R509" s="138">
        <v>30.93</v>
      </c>
      <c r="S509" s="140">
        <v>38037365421</v>
      </c>
      <c r="T509" s="134" t="s">
        <v>54</v>
      </c>
      <c r="U509" s="134" t="s">
        <v>192</v>
      </c>
    </row>
    <row r="510" spans="1:21" ht="14.7" x14ac:dyDescent="0.55000000000000004">
      <c r="A510" s="134" t="s">
        <v>1118</v>
      </c>
      <c r="B510" s="135" t="s">
        <v>1119</v>
      </c>
      <c r="C510" s="136" t="s">
        <v>83</v>
      </c>
      <c r="D510" s="134" t="s">
        <v>65</v>
      </c>
      <c r="E510" s="134" t="s">
        <v>46</v>
      </c>
      <c r="F510" s="134" t="s">
        <v>66</v>
      </c>
      <c r="G510" s="137">
        <v>42717</v>
      </c>
      <c r="H510" s="138">
        <v>135.24</v>
      </c>
      <c r="I510" s="138">
        <v>194.84</v>
      </c>
      <c r="J510" s="139">
        <v>1.4407000000000001</v>
      </c>
      <c r="K510" s="134">
        <v>25.81</v>
      </c>
      <c r="L510" s="139">
        <v>2.24E-2</v>
      </c>
      <c r="M510" s="134">
        <v>1.1000000000000001</v>
      </c>
      <c r="N510" s="134">
        <v>1.9</v>
      </c>
      <c r="O510" s="138">
        <v>-15.95</v>
      </c>
      <c r="P510" s="139">
        <v>8.6499999999999994E-2</v>
      </c>
      <c r="Q510" s="134">
        <v>20</v>
      </c>
      <c r="R510" s="138">
        <v>60.49</v>
      </c>
      <c r="S510" s="140">
        <v>116531038394</v>
      </c>
      <c r="T510" s="134" t="s">
        <v>54</v>
      </c>
      <c r="U510" s="134" t="s">
        <v>548</v>
      </c>
    </row>
    <row r="511" spans="1:21" ht="14.7" x14ac:dyDescent="0.55000000000000004">
      <c r="A511" s="134" t="s">
        <v>1120</v>
      </c>
      <c r="B511" s="135" t="s">
        <v>1121</v>
      </c>
      <c r="C511" s="136" t="s">
        <v>127</v>
      </c>
      <c r="D511" s="134" t="s">
        <v>45</v>
      </c>
      <c r="E511" s="134" t="s">
        <v>75</v>
      </c>
      <c r="F511" s="134" t="s">
        <v>76</v>
      </c>
      <c r="G511" s="137">
        <v>42610</v>
      </c>
      <c r="H511" s="138">
        <v>126.72</v>
      </c>
      <c r="I511" s="138">
        <v>72.540000000000006</v>
      </c>
      <c r="J511" s="139">
        <v>0.57240000000000002</v>
      </c>
      <c r="K511" s="134">
        <v>22.05</v>
      </c>
      <c r="L511" s="139">
        <v>4.2599999999999999E-2</v>
      </c>
      <c r="M511" s="134">
        <v>0.8</v>
      </c>
      <c r="N511" s="134">
        <v>0.54</v>
      </c>
      <c r="O511" s="138">
        <v>-17.649999999999999</v>
      </c>
      <c r="P511" s="139">
        <v>6.7699999999999996E-2</v>
      </c>
      <c r="Q511" s="134">
        <v>17</v>
      </c>
      <c r="R511" s="138">
        <v>26.09</v>
      </c>
      <c r="S511" s="140">
        <v>16480842370</v>
      </c>
      <c r="T511" s="134" t="s">
        <v>54</v>
      </c>
      <c r="U511" s="134" t="s">
        <v>265</v>
      </c>
    </row>
    <row r="512" spans="1:21" ht="14.7" x14ac:dyDescent="0.55000000000000004">
      <c r="A512" s="134" t="s">
        <v>1122</v>
      </c>
      <c r="B512" s="135" t="s">
        <v>1123</v>
      </c>
      <c r="C512" s="136" t="s">
        <v>127</v>
      </c>
      <c r="D512" s="134" t="s">
        <v>45</v>
      </c>
      <c r="E512" s="134" t="s">
        <v>52</v>
      </c>
      <c r="F512" s="134" t="s">
        <v>106</v>
      </c>
      <c r="G512" s="137">
        <v>42610</v>
      </c>
      <c r="H512" s="138">
        <v>55.27</v>
      </c>
      <c r="I512" s="138">
        <v>42.37</v>
      </c>
      <c r="J512" s="139">
        <v>0.76659999999999995</v>
      </c>
      <c r="K512" s="134">
        <v>18.75</v>
      </c>
      <c r="L512" s="139">
        <v>0</v>
      </c>
      <c r="M512" s="134">
        <v>1.5</v>
      </c>
      <c r="N512" s="134">
        <v>1.68</v>
      </c>
      <c r="O512" s="138">
        <v>-82.25</v>
      </c>
      <c r="P512" s="139">
        <v>5.1200000000000002E-2</v>
      </c>
      <c r="Q512" s="134">
        <v>0</v>
      </c>
      <c r="R512" s="138">
        <v>85.08</v>
      </c>
      <c r="S512" s="140">
        <v>4033852145</v>
      </c>
      <c r="T512" s="134" t="s">
        <v>49</v>
      </c>
      <c r="U512" s="134" t="s">
        <v>126</v>
      </c>
    </row>
    <row r="513" spans="1:21" ht="14.7" x14ac:dyDescent="0.55000000000000004">
      <c r="A513" s="134" t="s">
        <v>1124</v>
      </c>
      <c r="B513" s="135" t="s">
        <v>1125</v>
      </c>
      <c r="C513" s="136" t="s">
        <v>64</v>
      </c>
      <c r="D513" s="134" t="s">
        <v>65</v>
      </c>
      <c r="E513" s="134" t="s">
        <v>46</v>
      </c>
      <c r="F513" s="134" t="s">
        <v>66</v>
      </c>
      <c r="G513" s="137">
        <v>42578</v>
      </c>
      <c r="H513" s="138">
        <v>37.58</v>
      </c>
      <c r="I513" s="138">
        <v>46.8</v>
      </c>
      <c r="J513" s="139">
        <v>1.2453000000000001</v>
      </c>
      <c r="K513" s="134">
        <v>47.9</v>
      </c>
      <c r="L513" s="139">
        <v>0</v>
      </c>
      <c r="M513" s="134">
        <v>0.7</v>
      </c>
      <c r="N513" s="134">
        <v>7.02</v>
      </c>
      <c r="O513" s="138">
        <v>4.67</v>
      </c>
      <c r="P513" s="139">
        <v>0.19700000000000001</v>
      </c>
      <c r="Q513" s="134">
        <v>0</v>
      </c>
      <c r="R513" s="138">
        <v>15.08</v>
      </c>
      <c r="S513" s="140">
        <v>26579270800</v>
      </c>
      <c r="T513" s="134" t="s">
        <v>54</v>
      </c>
      <c r="U513" s="134" t="s">
        <v>58</v>
      </c>
    </row>
    <row r="514" spans="1:21" ht="14.7" x14ac:dyDescent="0.55000000000000004">
      <c r="A514" s="134" t="s">
        <v>1126</v>
      </c>
      <c r="B514" s="135" t="s">
        <v>1127</v>
      </c>
      <c r="C514" s="136" t="s">
        <v>57</v>
      </c>
      <c r="D514" s="134" t="s">
        <v>45</v>
      </c>
      <c r="E514" s="134" t="s">
        <v>46</v>
      </c>
      <c r="F514" s="134" t="s">
        <v>47</v>
      </c>
      <c r="G514" s="137">
        <v>42546</v>
      </c>
      <c r="H514" s="138">
        <v>57.92</v>
      </c>
      <c r="I514" s="138">
        <v>70.55</v>
      </c>
      <c r="J514" s="139">
        <v>1.2181</v>
      </c>
      <c r="K514" s="134">
        <v>26.32</v>
      </c>
      <c r="L514" s="139">
        <v>3.15E-2</v>
      </c>
      <c r="M514" s="134">
        <v>0.6</v>
      </c>
      <c r="N514" s="134">
        <v>0.87</v>
      </c>
      <c r="O514" s="138">
        <v>-12.18</v>
      </c>
      <c r="P514" s="139">
        <v>8.9099999999999999E-2</v>
      </c>
      <c r="Q514" s="134">
        <v>7</v>
      </c>
      <c r="R514" s="138">
        <v>9.8000000000000007</v>
      </c>
      <c r="S514" s="140">
        <v>136817589947</v>
      </c>
      <c r="T514" s="134" t="s">
        <v>54</v>
      </c>
      <c r="U514" s="134" t="s">
        <v>325</v>
      </c>
    </row>
    <row r="515" spans="1:21" ht="14.7" x14ac:dyDescent="0.55000000000000004">
      <c r="A515" s="134" t="s">
        <v>59</v>
      </c>
      <c r="B515" s="135" t="s">
        <v>60</v>
      </c>
      <c r="C515" s="136" t="s">
        <v>52</v>
      </c>
      <c r="D515" s="134" t="s">
        <v>45</v>
      </c>
      <c r="E515" s="134" t="s">
        <v>46</v>
      </c>
      <c r="F515" s="134" t="s">
        <v>47</v>
      </c>
      <c r="G515" s="137">
        <v>42821</v>
      </c>
      <c r="H515" s="138">
        <v>57.39</v>
      </c>
      <c r="I515" s="138">
        <v>115.82</v>
      </c>
      <c r="J515" s="139">
        <v>2.0181</v>
      </c>
      <c r="K515" s="134">
        <v>27.19</v>
      </c>
      <c r="L515" s="139">
        <v>1.8599999999999998E-2</v>
      </c>
      <c r="M515" s="134">
        <v>1</v>
      </c>
      <c r="N515" s="134">
        <v>1.29</v>
      </c>
      <c r="O515" s="138">
        <v>-15.63</v>
      </c>
      <c r="P515" s="139">
        <v>9.3399999999999997E-2</v>
      </c>
      <c r="Q515" s="134">
        <v>19</v>
      </c>
      <c r="R515" s="138">
        <v>31.86</v>
      </c>
      <c r="S515" s="140">
        <v>50844493190</v>
      </c>
      <c r="T515" s="134" t="s">
        <v>54</v>
      </c>
      <c r="U515" s="134" t="s">
        <v>61</v>
      </c>
    </row>
    <row r="516" spans="1:21" ht="14.7" x14ac:dyDescent="0.55000000000000004">
      <c r="A516" s="134" t="s">
        <v>1128</v>
      </c>
      <c r="B516" s="135" t="s">
        <v>1129</v>
      </c>
      <c r="C516" s="136" t="s">
        <v>44</v>
      </c>
      <c r="D516" s="134" t="s">
        <v>45</v>
      </c>
      <c r="E516" s="134" t="s">
        <v>46</v>
      </c>
      <c r="F516" s="134" t="s">
        <v>47</v>
      </c>
      <c r="G516" s="137">
        <v>42774</v>
      </c>
      <c r="H516" s="138">
        <v>0</v>
      </c>
      <c r="I516" s="138">
        <v>22.81</v>
      </c>
      <c r="J516" s="134" t="s">
        <v>67</v>
      </c>
      <c r="K516" s="134">
        <v>9.39</v>
      </c>
      <c r="L516" s="139">
        <v>4.82E-2</v>
      </c>
      <c r="M516" s="134">
        <v>1.3</v>
      </c>
      <c r="N516" s="134">
        <v>1.78</v>
      </c>
      <c r="O516" s="138">
        <v>-11.32</v>
      </c>
      <c r="P516" s="139">
        <v>4.4000000000000003E-3</v>
      </c>
      <c r="Q516" s="134">
        <v>2</v>
      </c>
      <c r="R516" s="138">
        <v>22.48</v>
      </c>
      <c r="S516" s="140">
        <v>7993044019</v>
      </c>
      <c r="T516" s="134" t="s">
        <v>49</v>
      </c>
      <c r="U516" s="134" t="s">
        <v>61</v>
      </c>
    </row>
    <row r="517" spans="1:21" ht="14.7" x14ac:dyDescent="0.55000000000000004">
      <c r="A517" s="134" t="s">
        <v>1130</v>
      </c>
      <c r="B517" s="135" t="s">
        <v>1131</v>
      </c>
      <c r="C517" s="136" t="s">
        <v>83</v>
      </c>
      <c r="D517" s="134" t="s">
        <v>65</v>
      </c>
      <c r="E517" s="134" t="s">
        <v>75</v>
      </c>
      <c r="F517" s="134" t="s">
        <v>84</v>
      </c>
      <c r="G517" s="137">
        <v>42611</v>
      </c>
      <c r="H517" s="138">
        <v>70.150000000000006</v>
      </c>
      <c r="I517" s="138">
        <v>52.05</v>
      </c>
      <c r="J517" s="139">
        <v>0.74199999999999999</v>
      </c>
      <c r="K517" s="134">
        <v>14.18</v>
      </c>
      <c r="L517" s="139">
        <v>2.46E-2</v>
      </c>
      <c r="M517" s="134">
        <v>1.7</v>
      </c>
      <c r="N517" s="134">
        <v>1.52</v>
      </c>
      <c r="O517" s="138">
        <v>-38.299999999999997</v>
      </c>
      <c r="P517" s="139">
        <v>2.8400000000000002E-2</v>
      </c>
      <c r="Q517" s="134">
        <v>6</v>
      </c>
      <c r="R517" s="138">
        <v>32.64</v>
      </c>
      <c r="S517" s="140">
        <v>26740419467</v>
      </c>
      <c r="T517" s="134" t="s">
        <v>54</v>
      </c>
      <c r="U517" s="134" t="s">
        <v>265</v>
      </c>
    </row>
    <row r="518" spans="1:21" ht="14.7" x14ac:dyDescent="0.55000000000000004">
      <c r="A518" s="134" t="s">
        <v>1132</v>
      </c>
      <c r="B518" s="135" t="s">
        <v>1133</v>
      </c>
      <c r="C518" s="136" t="s">
        <v>94</v>
      </c>
      <c r="D518" s="134" t="s">
        <v>65</v>
      </c>
      <c r="E518" s="134" t="s">
        <v>46</v>
      </c>
      <c r="F518" s="134" t="s">
        <v>66</v>
      </c>
      <c r="G518" s="137">
        <v>42611</v>
      </c>
      <c r="H518" s="138">
        <v>26.8</v>
      </c>
      <c r="I518" s="138">
        <v>63</v>
      </c>
      <c r="J518" s="139">
        <v>2.3506999999999998</v>
      </c>
      <c r="K518" s="134">
        <v>25.82</v>
      </c>
      <c r="L518" s="139">
        <v>2.9000000000000001E-2</v>
      </c>
      <c r="M518" s="134">
        <v>0.9</v>
      </c>
      <c r="N518" s="134">
        <v>1.87</v>
      </c>
      <c r="O518" s="138">
        <v>-9.0299999999999994</v>
      </c>
      <c r="P518" s="139">
        <v>8.6599999999999996E-2</v>
      </c>
      <c r="Q518" s="134">
        <v>6</v>
      </c>
      <c r="R518" s="138">
        <v>30.56</v>
      </c>
      <c r="S518" s="140">
        <v>173075016555</v>
      </c>
      <c r="T518" s="134" t="s">
        <v>54</v>
      </c>
      <c r="U518" s="134" t="s">
        <v>126</v>
      </c>
    </row>
    <row r="519" spans="1:21" ht="14.7" x14ac:dyDescent="0.55000000000000004">
      <c r="A519" s="134" t="s">
        <v>1134</v>
      </c>
      <c r="B519" s="135" t="s">
        <v>1135</v>
      </c>
      <c r="C519" s="136" t="s">
        <v>57</v>
      </c>
      <c r="D519" s="134" t="s">
        <v>45</v>
      </c>
      <c r="E519" s="134" t="s">
        <v>46</v>
      </c>
      <c r="F519" s="134" t="s">
        <v>47</v>
      </c>
      <c r="G519" s="137">
        <v>42563</v>
      </c>
      <c r="H519" s="138">
        <v>0</v>
      </c>
      <c r="I519" s="138">
        <v>14.35</v>
      </c>
      <c r="J519" s="134" t="s">
        <v>67</v>
      </c>
      <c r="K519" s="134">
        <v>717.5</v>
      </c>
      <c r="L519" s="139">
        <v>3.6200000000000003E-2</v>
      </c>
      <c r="M519" s="134">
        <v>2.2000000000000002</v>
      </c>
      <c r="N519" s="134">
        <v>2.14</v>
      </c>
      <c r="O519" s="138">
        <v>-14.04</v>
      </c>
      <c r="P519" s="139">
        <v>3.5449999999999999</v>
      </c>
      <c r="Q519" s="134">
        <v>0</v>
      </c>
      <c r="R519" s="138">
        <v>0</v>
      </c>
      <c r="S519" s="140">
        <v>12105103685</v>
      </c>
      <c r="T519" s="134" t="s">
        <v>54</v>
      </c>
      <c r="U519" s="134" t="s">
        <v>265</v>
      </c>
    </row>
    <row r="520" spans="1:21" ht="14.7" x14ac:dyDescent="0.55000000000000004">
      <c r="A520" s="134" t="s">
        <v>1136</v>
      </c>
      <c r="B520" s="135" t="s">
        <v>1137</v>
      </c>
      <c r="C520" s="136" t="s">
        <v>64</v>
      </c>
      <c r="D520" s="134" t="s">
        <v>45</v>
      </c>
      <c r="E520" s="134" t="s">
        <v>75</v>
      </c>
      <c r="F520" s="134" t="s">
        <v>76</v>
      </c>
      <c r="G520" s="137">
        <v>42545</v>
      </c>
      <c r="H520" s="138">
        <v>74.69</v>
      </c>
      <c r="I520" s="138">
        <v>40.97</v>
      </c>
      <c r="J520" s="139">
        <v>0.54849999999999999</v>
      </c>
      <c r="K520" s="134">
        <v>21.12</v>
      </c>
      <c r="L520" s="139">
        <v>1.46E-2</v>
      </c>
      <c r="M520" s="134">
        <v>1.8</v>
      </c>
      <c r="N520" s="134" t="s">
        <v>67</v>
      </c>
      <c r="O520" s="134" t="s">
        <v>67</v>
      </c>
      <c r="P520" s="139">
        <v>6.3100000000000003E-2</v>
      </c>
      <c r="Q520" s="134">
        <v>3</v>
      </c>
      <c r="R520" s="138">
        <v>39.880000000000003</v>
      </c>
      <c r="S520" s="140">
        <v>75698326983</v>
      </c>
      <c r="T520" s="134" t="s">
        <v>54</v>
      </c>
      <c r="U520" s="134" t="s">
        <v>53</v>
      </c>
    </row>
    <row r="521" spans="1:21" ht="14.7" x14ac:dyDescent="0.55000000000000004">
      <c r="A521" s="134" t="s">
        <v>1138</v>
      </c>
      <c r="B521" s="135" t="s">
        <v>1139</v>
      </c>
      <c r="C521" s="136" t="s">
        <v>94</v>
      </c>
      <c r="D521" s="134" t="s">
        <v>65</v>
      </c>
      <c r="E521" s="134" t="s">
        <v>46</v>
      </c>
      <c r="F521" s="134" t="s">
        <v>66</v>
      </c>
      <c r="G521" s="137">
        <v>42768</v>
      </c>
      <c r="H521" s="138">
        <v>15.97</v>
      </c>
      <c r="I521" s="138">
        <v>67.48</v>
      </c>
      <c r="J521" s="139">
        <v>4.2253999999999996</v>
      </c>
      <c r="K521" s="134">
        <v>30.4</v>
      </c>
      <c r="L521" s="139">
        <v>2.18E-2</v>
      </c>
      <c r="M521" s="134">
        <v>1</v>
      </c>
      <c r="N521" s="134">
        <v>2.0499999999999998</v>
      </c>
      <c r="O521" s="138">
        <v>-1.39</v>
      </c>
      <c r="P521" s="139">
        <v>0.1095</v>
      </c>
      <c r="Q521" s="134">
        <v>15</v>
      </c>
      <c r="R521" s="138">
        <v>22.47</v>
      </c>
      <c r="S521" s="140">
        <v>528441398958</v>
      </c>
      <c r="T521" s="134" t="s">
        <v>54</v>
      </c>
      <c r="U521" s="134" t="s">
        <v>80</v>
      </c>
    </row>
    <row r="522" spans="1:21" ht="14.7" x14ac:dyDescent="0.55000000000000004">
      <c r="A522" s="134" t="s">
        <v>1140</v>
      </c>
      <c r="B522" s="135" t="s">
        <v>1141</v>
      </c>
      <c r="C522" s="136" t="s">
        <v>83</v>
      </c>
      <c r="D522" s="134" t="s">
        <v>65</v>
      </c>
      <c r="E522" s="134" t="s">
        <v>75</v>
      </c>
      <c r="F522" s="134" t="s">
        <v>84</v>
      </c>
      <c r="G522" s="137">
        <v>42725</v>
      </c>
      <c r="H522" s="138">
        <v>146.88999999999999</v>
      </c>
      <c r="I522" s="138">
        <v>81.849999999999994</v>
      </c>
      <c r="J522" s="139">
        <v>0.55720000000000003</v>
      </c>
      <c r="K522" s="134">
        <v>21.43</v>
      </c>
      <c r="L522" s="139">
        <v>0.02</v>
      </c>
      <c r="M522" s="134">
        <v>0.4</v>
      </c>
      <c r="N522" s="134">
        <v>1.76</v>
      </c>
      <c r="O522" s="138">
        <v>-32.28</v>
      </c>
      <c r="P522" s="139">
        <v>6.4600000000000005E-2</v>
      </c>
      <c r="Q522" s="134">
        <v>6</v>
      </c>
      <c r="R522" s="138">
        <v>0</v>
      </c>
      <c r="S522" s="140">
        <v>13256386219</v>
      </c>
      <c r="T522" s="134" t="s">
        <v>54</v>
      </c>
      <c r="U522" s="134" t="s">
        <v>161</v>
      </c>
    </row>
    <row r="523" spans="1:21" ht="14.7" x14ac:dyDescent="0.55000000000000004">
      <c r="A523" s="134" t="s">
        <v>1142</v>
      </c>
      <c r="B523" s="135" t="s">
        <v>1143</v>
      </c>
      <c r="C523" s="136" t="s">
        <v>127</v>
      </c>
      <c r="D523" s="134" t="s">
        <v>57</v>
      </c>
      <c r="E523" s="134" t="s">
        <v>46</v>
      </c>
      <c r="F523" s="134" t="s">
        <v>128</v>
      </c>
      <c r="G523" s="137">
        <v>42573</v>
      </c>
      <c r="H523" s="138">
        <v>119.4</v>
      </c>
      <c r="I523" s="138">
        <v>156.53</v>
      </c>
      <c r="J523" s="139">
        <v>1.3109999999999999</v>
      </c>
      <c r="K523" s="134">
        <v>20.76</v>
      </c>
      <c r="L523" s="139">
        <v>1.7899999999999999E-2</v>
      </c>
      <c r="M523" s="134">
        <v>0.8</v>
      </c>
      <c r="N523" s="134" t="s">
        <v>67</v>
      </c>
      <c r="O523" s="134" t="s">
        <v>67</v>
      </c>
      <c r="P523" s="139">
        <v>6.13E-2</v>
      </c>
      <c r="Q523" s="134">
        <v>0</v>
      </c>
      <c r="R523" s="138">
        <v>128.44</v>
      </c>
      <c r="S523" s="140">
        <v>24358852479</v>
      </c>
      <c r="T523" s="134" t="s">
        <v>54</v>
      </c>
      <c r="U523" s="134" t="s">
        <v>68</v>
      </c>
    </row>
    <row r="524" spans="1:21" ht="14.7" x14ac:dyDescent="0.55000000000000004">
      <c r="A524" s="134" t="s">
        <v>1144</v>
      </c>
      <c r="B524" s="135" t="s">
        <v>1145</v>
      </c>
      <c r="C524" s="136" t="s">
        <v>52</v>
      </c>
      <c r="D524" s="134" t="s">
        <v>45</v>
      </c>
      <c r="E524" s="134" t="s">
        <v>46</v>
      </c>
      <c r="F524" s="134" t="s">
        <v>47</v>
      </c>
      <c r="G524" s="137">
        <v>42799</v>
      </c>
      <c r="H524" s="138">
        <v>369.97</v>
      </c>
      <c r="I524" s="138">
        <v>558.34</v>
      </c>
      <c r="J524" s="139">
        <v>1.5091000000000001</v>
      </c>
      <c r="K524" s="134">
        <v>40.26</v>
      </c>
      <c r="L524" s="139">
        <v>0</v>
      </c>
      <c r="M524" s="134">
        <v>1.2</v>
      </c>
      <c r="N524" s="134">
        <v>1.53</v>
      </c>
      <c r="O524" s="138">
        <v>-30.9</v>
      </c>
      <c r="P524" s="139">
        <v>0.1588</v>
      </c>
      <c r="Q524" s="134">
        <v>0</v>
      </c>
      <c r="R524" s="138">
        <v>78.03</v>
      </c>
      <c r="S524" s="140">
        <v>14453725942</v>
      </c>
      <c r="T524" s="134" t="s">
        <v>54</v>
      </c>
      <c r="U524" s="134" t="s">
        <v>120</v>
      </c>
    </row>
    <row r="525" spans="1:21" ht="14.7" x14ac:dyDescent="0.55000000000000004">
      <c r="A525" s="134" t="s">
        <v>1146</v>
      </c>
      <c r="B525" s="135" t="s">
        <v>1147</v>
      </c>
      <c r="C525" s="136" t="s">
        <v>94</v>
      </c>
      <c r="D525" s="134" t="s">
        <v>65</v>
      </c>
      <c r="E525" s="134" t="s">
        <v>46</v>
      </c>
      <c r="F525" s="134" t="s">
        <v>66</v>
      </c>
      <c r="G525" s="137">
        <v>42582</v>
      </c>
      <c r="H525" s="138">
        <v>35.9</v>
      </c>
      <c r="I525" s="138">
        <v>51.85</v>
      </c>
      <c r="J525" s="139">
        <v>1.4442999999999999</v>
      </c>
      <c r="K525" s="134">
        <v>18.32</v>
      </c>
      <c r="L525" s="139">
        <v>2.3099999999999999E-2</v>
      </c>
      <c r="M525" s="134">
        <v>1.4</v>
      </c>
      <c r="N525" s="134">
        <v>1.67</v>
      </c>
      <c r="O525" s="138">
        <v>7.81</v>
      </c>
      <c r="P525" s="139">
        <v>4.9099999999999998E-2</v>
      </c>
      <c r="Q525" s="134">
        <v>0</v>
      </c>
      <c r="R525" s="138">
        <v>30.12</v>
      </c>
      <c r="S525" s="140">
        <v>860636918</v>
      </c>
      <c r="T525" s="134" t="s">
        <v>72</v>
      </c>
      <c r="U525" s="134" t="s">
        <v>136</v>
      </c>
    </row>
    <row r="526" spans="1:21" ht="14.7" x14ac:dyDescent="0.55000000000000004">
      <c r="A526" s="134" t="s">
        <v>1148</v>
      </c>
      <c r="B526" s="135" t="s">
        <v>1149</v>
      </c>
      <c r="C526" s="136" t="s">
        <v>64</v>
      </c>
      <c r="D526" s="134" t="s">
        <v>45</v>
      </c>
      <c r="E526" s="134" t="s">
        <v>75</v>
      </c>
      <c r="F526" s="134" t="s">
        <v>76</v>
      </c>
      <c r="G526" s="137">
        <v>42790</v>
      </c>
      <c r="H526" s="138">
        <v>59.14</v>
      </c>
      <c r="I526" s="138">
        <v>27</v>
      </c>
      <c r="J526" s="139">
        <v>0.45650000000000002</v>
      </c>
      <c r="K526" s="134">
        <v>17.53</v>
      </c>
      <c r="L526" s="139">
        <v>0</v>
      </c>
      <c r="M526" s="134">
        <v>1.8</v>
      </c>
      <c r="N526" s="134">
        <v>1.71</v>
      </c>
      <c r="O526" s="138">
        <v>-5.51</v>
      </c>
      <c r="P526" s="139">
        <v>4.5199999999999997E-2</v>
      </c>
      <c r="Q526" s="134">
        <v>0</v>
      </c>
      <c r="R526" s="138">
        <v>23.61</v>
      </c>
      <c r="S526" s="140">
        <v>30067145676</v>
      </c>
      <c r="T526" s="134" t="s">
        <v>54</v>
      </c>
      <c r="U526" s="134" t="s">
        <v>136</v>
      </c>
    </row>
    <row r="527" spans="1:21" ht="14.7" x14ac:dyDescent="0.55000000000000004">
      <c r="A527" s="134" t="s">
        <v>1150</v>
      </c>
      <c r="B527" s="135" t="s">
        <v>1151</v>
      </c>
      <c r="C527" s="136" t="s">
        <v>44</v>
      </c>
      <c r="D527" s="134" t="s">
        <v>45</v>
      </c>
      <c r="E527" s="134" t="s">
        <v>46</v>
      </c>
      <c r="F527" s="134" t="s">
        <v>47</v>
      </c>
      <c r="G527" s="137">
        <v>42796</v>
      </c>
      <c r="H527" s="138">
        <v>0</v>
      </c>
      <c r="I527" s="138">
        <v>25.98</v>
      </c>
      <c r="J527" s="134" t="s">
        <v>67</v>
      </c>
      <c r="K527" s="134">
        <v>12.14</v>
      </c>
      <c r="L527" s="139">
        <v>4.6199999999999998E-2</v>
      </c>
      <c r="M527" s="134">
        <v>2.1</v>
      </c>
      <c r="N527" s="134">
        <v>1.04</v>
      </c>
      <c r="O527" s="138">
        <v>-22.19</v>
      </c>
      <c r="P527" s="139">
        <v>1.8200000000000001E-2</v>
      </c>
      <c r="Q527" s="134">
        <v>0</v>
      </c>
      <c r="R527" s="138">
        <v>0</v>
      </c>
      <c r="S527" s="140">
        <v>4408653680</v>
      </c>
      <c r="T527" s="134" t="s">
        <v>49</v>
      </c>
      <c r="U527" s="134" t="s">
        <v>265</v>
      </c>
    </row>
    <row r="528" spans="1:21" ht="14.7" x14ac:dyDescent="0.55000000000000004">
      <c r="A528" s="134" t="s">
        <v>124</v>
      </c>
      <c r="B528" s="135" t="s">
        <v>125</v>
      </c>
      <c r="C528" s="136" t="s">
        <v>94</v>
      </c>
      <c r="D528" s="134" t="s">
        <v>45</v>
      </c>
      <c r="E528" s="134" t="s">
        <v>75</v>
      </c>
      <c r="F528" s="134" t="s">
        <v>76</v>
      </c>
      <c r="G528" s="137">
        <v>42819</v>
      </c>
      <c r="H528" s="138">
        <v>104.69</v>
      </c>
      <c r="I528" s="138">
        <v>38.65</v>
      </c>
      <c r="J528" s="139">
        <v>0.36919999999999997</v>
      </c>
      <c r="K528" s="134">
        <v>14.21</v>
      </c>
      <c r="L528" s="139">
        <v>0</v>
      </c>
      <c r="M528" s="134">
        <v>1.1000000000000001</v>
      </c>
      <c r="N528" s="134">
        <v>1.49</v>
      </c>
      <c r="O528" s="138">
        <v>-30.91</v>
      </c>
      <c r="P528" s="139">
        <v>2.8500000000000001E-2</v>
      </c>
      <c r="Q528" s="134">
        <v>0</v>
      </c>
      <c r="R528" s="138">
        <v>49.05</v>
      </c>
      <c r="S528" s="140">
        <v>20982461700</v>
      </c>
      <c r="T528" s="134" t="s">
        <v>54</v>
      </c>
      <c r="U528" s="134" t="s">
        <v>126</v>
      </c>
    </row>
    <row r="529" spans="1:21" ht="14.7" x14ac:dyDescent="0.55000000000000004">
      <c r="A529" s="134" t="s">
        <v>1152</v>
      </c>
      <c r="B529" s="135" t="s">
        <v>1153</v>
      </c>
      <c r="C529" s="136" t="s">
        <v>87</v>
      </c>
      <c r="D529" s="134" t="s">
        <v>65</v>
      </c>
      <c r="E529" s="134" t="s">
        <v>75</v>
      </c>
      <c r="F529" s="134" t="s">
        <v>84</v>
      </c>
      <c r="G529" s="137">
        <v>42613</v>
      </c>
      <c r="H529" s="138">
        <v>92.14</v>
      </c>
      <c r="I529" s="138">
        <v>13.64</v>
      </c>
      <c r="J529" s="139">
        <v>0.14799999999999999</v>
      </c>
      <c r="K529" s="134">
        <v>5.71</v>
      </c>
      <c r="L529" s="139">
        <v>4.6899999999999997E-2</v>
      </c>
      <c r="M529" s="134">
        <v>2.5</v>
      </c>
      <c r="N529" s="134" t="s">
        <v>67</v>
      </c>
      <c r="O529" s="134" t="s">
        <v>67</v>
      </c>
      <c r="P529" s="139">
        <v>-1.4E-2</v>
      </c>
      <c r="Q529" s="134">
        <v>3</v>
      </c>
      <c r="R529" s="138">
        <v>21.98</v>
      </c>
      <c r="S529" s="140">
        <v>3891994132</v>
      </c>
      <c r="T529" s="134" t="s">
        <v>49</v>
      </c>
      <c r="U529" s="134" t="s">
        <v>53</v>
      </c>
    </row>
    <row r="530" spans="1:21" ht="14.7" x14ac:dyDescent="0.55000000000000004">
      <c r="A530" s="134" t="s">
        <v>1154</v>
      </c>
      <c r="B530" s="135" t="s">
        <v>1155</v>
      </c>
      <c r="C530" s="136" t="s">
        <v>57</v>
      </c>
      <c r="D530" s="134" t="s">
        <v>45</v>
      </c>
      <c r="E530" s="134" t="s">
        <v>46</v>
      </c>
      <c r="F530" s="134" t="s">
        <v>47</v>
      </c>
      <c r="G530" s="137">
        <v>42565</v>
      </c>
      <c r="H530" s="138">
        <v>0</v>
      </c>
      <c r="I530" s="138">
        <v>31.36</v>
      </c>
      <c r="J530" s="134" t="s">
        <v>67</v>
      </c>
      <c r="K530" s="134" t="s">
        <v>67</v>
      </c>
      <c r="L530" s="139">
        <v>2.0400000000000001E-2</v>
      </c>
      <c r="M530" s="134">
        <v>1.2</v>
      </c>
      <c r="N530" s="134">
        <v>1.3</v>
      </c>
      <c r="O530" s="138">
        <v>-26.27</v>
      </c>
      <c r="P530" s="139">
        <v>-0.2041</v>
      </c>
      <c r="Q530" s="134">
        <v>0</v>
      </c>
      <c r="R530" s="138">
        <v>0</v>
      </c>
      <c r="S530" s="140">
        <v>13376810815</v>
      </c>
      <c r="T530" s="134" t="s">
        <v>54</v>
      </c>
      <c r="U530" s="134" t="s">
        <v>265</v>
      </c>
    </row>
    <row r="531" spans="1:21" ht="14.7" x14ac:dyDescent="0.55000000000000004">
      <c r="A531" s="134" t="s">
        <v>1156</v>
      </c>
      <c r="B531" s="135" t="s">
        <v>1157</v>
      </c>
      <c r="C531" s="136" t="s">
        <v>57</v>
      </c>
      <c r="D531" s="134" t="s">
        <v>45</v>
      </c>
      <c r="E531" s="134" t="s">
        <v>46</v>
      </c>
      <c r="F531" s="134" t="s">
        <v>47</v>
      </c>
      <c r="G531" s="137">
        <v>42563</v>
      </c>
      <c r="H531" s="138">
        <v>0</v>
      </c>
      <c r="I531" s="138">
        <v>9.66</v>
      </c>
      <c r="J531" s="134" t="s">
        <v>67</v>
      </c>
      <c r="K531" s="134" t="s">
        <v>67</v>
      </c>
      <c r="L531" s="139">
        <v>2.4799999999999999E-2</v>
      </c>
      <c r="M531" s="134">
        <v>1.7</v>
      </c>
      <c r="N531" s="134">
        <v>1.45</v>
      </c>
      <c r="O531" s="138">
        <v>-13.73</v>
      </c>
      <c r="P531" s="139">
        <v>-7.0699999999999999E-2</v>
      </c>
      <c r="Q531" s="134">
        <v>4</v>
      </c>
      <c r="R531" s="138">
        <v>0</v>
      </c>
      <c r="S531" s="140">
        <v>3263267259</v>
      </c>
      <c r="T531" s="134" t="s">
        <v>49</v>
      </c>
      <c r="U531" s="134" t="s">
        <v>265</v>
      </c>
    </row>
    <row r="532" spans="1:21" ht="14.7" x14ac:dyDescent="0.55000000000000004">
      <c r="A532" s="134" t="s">
        <v>1158</v>
      </c>
      <c r="B532" s="135" t="s">
        <v>1159</v>
      </c>
      <c r="C532" s="136" t="s">
        <v>57</v>
      </c>
      <c r="D532" s="134" t="s">
        <v>45</v>
      </c>
      <c r="E532" s="134" t="s">
        <v>52</v>
      </c>
      <c r="F532" s="134" t="s">
        <v>106</v>
      </c>
      <c r="G532" s="137">
        <v>42572</v>
      </c>
      <c r="H532" s="138">
        <v>62.05</v>
      </c>
      <c r="I532" s="138">
        <v>66.73</v>
      </c>
      <c r="J532" s="139">
        <v>1.0753999999999999</v>
      </c>
      <c r="K532" s="134">
        <v>24</v>
      </c>
      <c r="L532" s="139">
        <v>1.4999999999999999E-2</v>
      </c>
      <c r="M532" s="134">
        <v>0.9</v>
      </c>
      <c r="N532" s="134">
        <v>1.07</v>
      </c>
      <c r="O532" s="138">
        <v>-19.59</v>
      </c>
      <c r="P532" s="139">
        <v>7.7499999999999999E-2</v>
      </c>
      <c r="Q532" s="134">
        <v>5</v>
      </c>
      <c r="R532" s="138">
        <v>53.04</v>
      </c>
      <c r="S532" s="140">
        <v>10957298905</v>
      </c>
      <c r="T532" s="134" t="s">
        <v>54</v>
      </c>
      <c r="U532" s="134" t="s">
        <v>53</v>
      </c>
    </row>
    <row r="533" spans="1:21" ht="14.7" x14ac:dyDescent="0.55000000000000004">
      <c r="A533" s="134" t="s">
        <v>1160</v>
      </c>
      <c r="B533" s="135" t="s">
        <v>1161</v>
      </c>
      <c r="C533" s="136" t="s">
        <v>44</v>
      </c>
      <c r="D533" s="134" t="s">
        <v>45</v>
      </c>
      <c r="E533" s="134" t="s">
        <v>46</v>
      </c>
      <c r="F533" s="134" t="s">
        <v>47</v>
      </c>
      <c r="G533" s="137">
        <v>42582</v>
      </c>
      <c r="H533" s="138">
        <v>0</v>
      </c>
      <c r="I533" s="138">
        <v>4.3499999999999996</v>
      </c>
      <c r="J533" s="134" t="s">
        <v>67</v>
      </c>
      <c r="K533" s="134">
        <v>4.22</v>
      </c>
      <c r="L533" s="139">
        <v>0.2414</v>
      </c>
      <c r="M533" s="134">
        <v>2.1</v>
      </c>
      <c r="N533" s="134">
        <v>1.31</v>
      </c>
      <c r="O533" s="138">
        <v>-19.489999999999998</v>
      </c>
      <c r="P533" s="139">
        <v>-2.1399999999999999E-2</v>
      </c>
      <c r="Q533" s="134">
        <v>0</v>
      </c>
      <c r="R533" s="138">
        <v>0</v>
      </c>
      <c r="S533" s="140">
        <v>1125551700</v>
      </c>
      <c r="T533" s="134" t="s">
        <v>72</v>
      </c>
      <c r="U533" s="134" t="s">
        <v>265</v>
      </c>
    </row>
    <row r="534" spans="1:21" ht="14.7" x14ac:dyDescent="0.55000000000000004">
      <c r="A534" s="134" t="s">
        <v>1162</v>
      </c>
      <c r="B534" s="135" t="s">
        <v>1163</v>
      </c>
      <c r="C534" s="136" t="s">
        <v>127</v>
      </c>
      <c r="D534" s="134" t="s">
        <v>45</v>
      </c>
      <c r="E534" s="134" t="s">
        <v>46</v>
      </c>
      <c r="F534" s="134" t="s">
        <v>47</v>
      </c>
      <c r="G534" s="137">
        <v>42725</v>
      </c>
      <c r="H534" s="138">
        <v>79.430000000000007</v>
      </c>
      <c r="I534" s="138">
        <v>136.44999999999999</v>
      </c>
      <c r="J534" s="139">
        <v>1.7179</v>
      </c>
      <c r="K534" s="134">
        <v>25.18</v>
      </c>
      <c r="L534" s="139">
        <v>2.4799999999999999E-2</v>
      </c>
      <c r="M534" s="134">
        <v>0.3</v>
      </c>
      <c r="N534" s="134">
        <v>0.65</v>
      </c>
      <c r="O534" s="138">
        <v>-122.77</v>
      </c>
      <c r="P534" s="139">
        <v>8.3400000000000002E-2</v>
      </c>
      <c r="Q534" s="134">
        <v>20</v>
      </c>
      <c r="R534" s="138">
        <v>78.400000000000006</v>
      </c>
      <c r="S534" s="140">
        <v>63772867584</v>
      </c>
      <c r="T534" s="134" t="s">
        <v>54</v>
      </c>
      <c r="U534" s="134" t="s">
        <v>71</v>
      </c>
    </row>
    <row r="535" spans="1:21" ht="14.7" x14ac:dyDescent="0.55000000000000004">
      <c r="A535" s="134" t="s">
        <v>1164</v>
      </c>
      <c r="B535" s="135" t="s">
        <v>1165</v>
      </c>
      <c r="C535" s="136" t="s">
        <v>52</v>
      </c>
      <c r="D535" s="134" t="s">
        <v>45</v>
      </c>
      <c r="E535" s="134" t="s">
        <v>46</v>
      </c>
      <c r="F535" s="134" t="s">
        <v>47</v>
      </c>
      <c r="G535" s="137">
        <v>42549</v>
      </c>
      <c r="H535" s="138">
        <v>0</v>
      </c>
      <c r="I535" s="138">
        <v>34.26</v>
      </c>
      <c r="J535" s="134" t="s">
        <v>67</v>
      </c>
      <c r="K535" s="134">
        <v>155.72999999999999</v>
      </c>
      <c r="L535" s="139">
        <v>2.8999999999999998E-3</v>
      </c>
      <c r="M535" s="134">
        <v>0.2</v>
      </c>
      <c r="N535" s="134">
        <v>3.28</v>
      </c>
      <c r="O535" s="138">
        <v>-15.86</v>
      </c>
      <c r="P535" s="139">
        <v>0.73609999999999998</v>
      </c>
      <c r="Q535" s="134">
        <v>0</v>
      </c>
      <c r="R535" s="138">
        <v>21.3</v>
      </c>
      <c r="S535" s="140">
        <v>18203843246</v>
      </c>
      <c r="T535" s="134" t="s">
        <v>54</v>
      </c>
      <c r="U535" s="134" t="s">
        <v>139</v>
      </c>
    </row>
    <row r="536" spans="1:21" ht="14.7" x14ac:dyDescent="0.55000000000000004">
      <c r="A536" s="134" t="s">
        <v>1166</v>
      </c>
      <c r="B536" s="135" t="s">
        <v>1167</v>
      </c>
      <c r="C536" s="136" t="s">
        <v>52</v>
      </c>
      <c r="D536" s="134" t="s">
        <v>45</v>
      </c>
      <c r="E536" s="134" t="s">
        <v>46</v>
      </c>
      <c r="F536" s="134" t="s">
        <v>47</v>
      </c>
      <c r="G536" s="137">
        <v>42792</v>
      </c>
      <c r="H536" s="138">
        <v>23.13</v>
      </c>
      <c r="I536" s="138">
        <v>153.19999999999999</v>
      </c>
      <c r="J536" s="139">
        <v>6.6234000000000002</v>
      </c>
      <c r="K536" s="134">
        <v>255.33</v>
      </c>
      <c r="L536" s="139">
        <v>0</v>
      </c>
      <c r="M536" s="134">
        <v>1.2</v>
      </c>
      <c r="N536" s="134">
        <v>1.25</v>
      </c>
      <c r="O536" s="138">
        <v>-11.82</v>
      </c>
      <c r="P536" s="139">
        <v>1.2342</v>
      </c>
      <c r="Q536" s="134">
        <v>0</v>
      </c>
      <c r="R536" s="138">
        <v>11.79</v>
      </c>
      <c r="S536" s="140">
        <v>65778163944</v>
      </c>
      <c r="T536" s="134" t="s">
        <v>54</v>
      </c>
      <c r="U536" s="134" t="s">
        <v>529</v>
      </c>
    </row>
    <row r="537" spans="1:21" ht="14.7" x14ac:dyDescent="0.55000000000000004">
      <c r="A537" s="134" t="s">
        <v>1168</v>
      </c>
      <c r="B537" s="135" t="s">
        <v>1169</v>
      </c>
      <c r="C537" s="136" t="s">
        <v>52</v>
      </c>
      <c r="D537" s="134" t="s">
        <v>45</v>
      </c>
      <c r="E537" s="134" t="s">
        <v>46</v>
      </c>
      <c r="F537" s="134" t="s">
        <v>47</v>
      </c>
      <c r="G537" s="137">
        <v>42726</v>
      </c>
      <c r="H537" s="138">
        <v>0</v>
      </c>
      <c r="I537" s="138">
        <v>33.82</v>
      </c>
      <c r="J537" s="134" t="s">
        <v>67</v>
      </c>
      <c r="K537" s="134" t="s">
        <v>67</v>
      </c>
      <c r="L537" s="139">
        <v>0</v>
      </c>
      <c r="M537" s="134">
        <v>1.5</v>
      </c>
      <c r="N537" s="134">
        <v>1.54</v>
      </c>
      <c r="O537" s="138">
        <v>-11.99</v>
      </c>
      <c r="P537" s="139">
        <v>-6.6799999999999998E-2</v>
      </c>
      <c r="Q537" s="134">
        <v>0</v>
      </c>
      <c r="R537" s="138">
        <v>0</v>
      </c>
      <c r="S537" s="140">
        <v>6631318534</v>
      </c>
      <c r="T537" s="134" t="s">
        <v>49</v>
      </c>
      <c r="U537" s="134" t="s">
        <v>265</v>
      </c>
    </row>
    <row r="538" spans="1:21" ht="14.7" x14ac:dyDescent="0.55000000000000004">
      <c r="A538" s="134" t="s">
        <v>1170</v>
      </c>
      <c r="B538" s="135" t="s">
        <v>1171</v>
      </c>
      <c r="C538" s="136" t="s">
        <v>44</v>
      </c>
      <c r="D538" s="134" t="s">
        <v>45</v>
      </c>
      <c r="E538" s="134" t="s">
        <v>46</v>
      </c>
      <c r="F538" s="134" t="s">
        <v>47</v>
      </c>
      <c r="G538" s="137">
        <v>42808</v>
      </c>
      <c r="H538" s="138">
        <v>5.64</v>
      </c>
      <c r="I538" s="138">
        <v>24.25</v>
      </c>
      <c r="J538" s="139">
        <v>4.2995999999999999</v>
      </c>
      <c r="K538" s="134">
        <v>20.73</v>
      </c>
      <c r="L538" s="139">
        <v>2.64E-2</v>
      </c>
      <c r="M538" s="134">
        <v>0.4</v>
      </c>
      <c r="N538" s="134">
        <v>0.51</v>
      </c>
      <c r="O538" s="138">
        <v>-39.75</v>
      </c>
      <c r="P538" s="139">
        <v>6.1100000000000002E-2</v>
      </c>
      <c r="Q538" s="134">
        <v>0</v>
      </c>
      <c r="R538" s="138">
        <v>17.989999999999998</v>
      </c>
      <c r="S538" s="140">
        <v>7773638152</v>
      </c>
      <c r="T538" s="134" t="s">
        <v>49</v>
      </c>
      <c r="U538" s="134" t="s">
        <v>71</v>
      </c>
    </row>
    <row r="539" spans="1:21" ht="14.7" x14ac:dyDescent="0.55000000000000004">
      <c r="A539" s="134" t="s">
        <v>1172</v>
      </c>
      <c r="B539" s="135" t="s">
        <v>1173</v>
      </c>
      <c r="C539" s="136" t="s">
        <v>94</v>
      </c>
      <c r="D539" s="134" t="s">
        <v>65</v>
      </c>
      <c r="E539" s="134" t="s">
        <v>52</v>
      </c>
      <c r="F539" s="134" t="s">
        <v>152</v>
      </c>
      <c r="G539" s="137">
        <v>42693</v>
      </c>
      <c r="H539" s="138">
        <v>59.52</v>
      </c>
      <c r="I539" s="138">
        <v>51.8</v>
      </c>
      <c r="J539" s="139">
        <v>0.87029999999999996</v>
      </c>
      <c r="K539" s="134">
        <v>26.03</v>
      </c>
      <c r="L539" s="139">
        <v>1.24E-2</v>
      </c>
      <c r="M539" s="134">
        <v>0.5</v>
      </c>
      <c r="N539" s="134">
        <v>2.72</v>
      </c>
      <c r="O539" s="138">
        <v>3.28</v>
      </c>
      <c r="P539" s="139">
        <v>8.77E-2</v>
      </c>
      <c r="Q539" s="134">
        <v>9</v>
      </c>
      <c r="R539" s="138">
        <v>19.3</v>
      </c>
      <c r="S539" s="140">
        <v>84123988711</v>
      </c>
      <c r="T539" s="134" t="s">
        <v>54</v>
      </c>
      <c r="U539" s="134" t="s">
        <v>184</v>
      </c>
    </row>
    <row r="540" spans="1:21" ht="14.7" x14ac:dyDescent="0.55000000000000004">
      <c r="A540" s="134" t="s">
        <v>1174</v>
      </c>
      <c r="B540" s="135" t="s">
        <v>1175</v>
      </c>
      <c r="C540" s="136" t="s">
        <v>64</v>
      </c>
      <c r="D540" s="134" t="s">
        <v>45</v>
      </c>
      <c r="E540" s="134" t="s">
        <v>75</v>
      </c>
      <c r="F540" s="134" t="s">
        <v>76</v>
      </c>
      <c r="G540" s="137">
        <v>42608</v>
      </c>
      <c r="H540" s="138">
        <v>62.6</v>
      </c>
      <c r="I540" s="138">
        <v>40.21</v>
      </c>
      <c r="J540" s="139">
        <v>0.64229999999999998</v>
      </c>
      <c r="K540" s="134">
        <v>24.67</v>
      </c>
      <c r="L540" s="139">
        <v>2.86E-2</v>
      </c>
      <c r="M540" s="134">
        <v>0.9</v>
      </c>
      <c r="N540" s="134">
        <v>0.84</v>
      </c>
      <c r="O540" s="138">
        <v>-25.9</v>
      </c>
      <c r="P540" s="139">
        <v>8.0799999999999997E-2</v>
      </c>
      <c r="Q540" s="134">
        <v>4</v>
      </c>
      <c r="R540" s="138">
        <v>23.89</v>
      </c>
      <c r="S540" s="140">
        <v>14481458800</v>
      </c>
      <c r="T540" s="134" t="s">
        <v>54</v>
      </c>
      <c r="U540" s="134" t="s">
        <v>867</v>
      </c>
    </row>
    <row r="541" spans="1:21" ht="14.7" x14ac:dyDescent="0.55000000000000004">
      <c r="A541" s="134" t="s">
        <v>1176</v>
      </c>
      <c r="B541" s="135" t="s">
        <v>1177</v>
      </c>
      <c r="C541" s="136" t="s">
        <v>127</v>
      </c>
      <c r="D541" s="134" t="s">
        <v>45</v>
      </c>
      <c r="E541" s="134" t="s">
        <v>46</v>
      </c>
      <c r="F541" s="134" t="s">
        <v>47</v>
      </c>
      <c r="G541" s="137">
        <v>42708</v>
      </c>
      <c r="H541" s="138">
        <v>20.46</v>
      </c>
      <c r="I541" s="138">
        <v>37.270000000000003</v>
      </c>
      <c r="J541" s="139">
        <v>1.8216000000000001</v>
      </c>
      <c r="K541" s="134">
        <v>30.3</v>
      </c>
      <c r="L541" s="139">
        <v>4.7199999999999999E-2</v>
      </c>
      <c r="M541" s="134">
        <v>0.4</v>
      </c>
      <c r="N541" s="134">
        <v>0.19</v>
      </c>
      <c r="O541" s="138">
        <v>-15.25</v>
      </c>
      <c r="P541" s="139">
        <v>0.109</v>
      </c>
      <c r="Q541" s="134">
        <v>20</v>
      </c>
      <c r="R541" s="138">
        <v>24.72</v>
      </c>
      <c r="S541" s="140">
        <v>5415374561</v>
      </c>
      <c r="T541" s="134" t="s">
        <v>49</v>
      </c>
      <c r="U541" s="134" t="s">
        <v>48</v>
      </c>
    </row>
    <row r="542" spans="1:21" ht="14.7" x14ac:dyDescent="0.55000000000000004">
      <c r="A542" s="141" t="s">
        <v>1178</v>
      </c>
      <c r="B542" s="135" t="s">
        <v>1179</v>
      </c>
      <c r="C542" s="136" t="s">
        <v>44</v>
      </c>
      <c r="D542" s="141" t="s">
        <v>45</v>
      </c>
      <c r="E542" s="134" t="s">
        <v>52</v>
      </c>
      <c r="F542" s="134" t="s">
        <v>106</v>
      </c>
      <c r="G542" s="142">
        <v>42786</v>
      </c>
      <c r="H542" s="143">
        <v>240.68</v>
      </c>
      <c r="I542" s="138">
        <v>246.32</v>
      </c>
      <c r="J542" s="139">
        <v>1.0234000000000001</v>
      </c>
      <c r="K542" s="134">
        <v>22.35</v>
      </c>
      <c r="L542" s="139">
        <v>1.4200000000000001E-2</v>
      </c>
      <c r="M542" s="134">
        <v>0.7</v>
      </c>
      <c r="N542" s="141">
        <v>1.22</v>
      </c>
      <c r="O542" s="143">
        <v>-74.790000000000006</v>
      </c>
      <c r="P542" s="139">
        <v>6.93E-2</v>
      </c>
      <c r="Q542" s="141">
        <v>14</v>
      </c>
      <c r="R542" s="143">
        <v>88.16</v>
      </c>
      <c r="S542" s="140">
        <v>42850066666</v>
      </c>
      <c r="T542" s="134" t="s">
        <v>54</v>
      </c>
      <c r="U542" s="141" t="s">
        <v>77</v>
      </c>
    </row>
    <row r="543" spans="1:21" ht="14.7" x14ac:dyDescent="0.55000000000000004">
      <c r="A543" s="134" t="s">
        <v>1180</v>
      </c>
      <c r="B543" s="135" t="s">
        <v>1181</v>
      </c>
      <c r="C543" s="136" t="s">
        <v>57</v>
      </c>
      <c r="D543" s="134" t="s">
        <v>45</v>
      </c>
      <c r="E543" s="134" t="s">
        <v>46</v>
      </c>
      <c r="F543" s="134" t="s">
        <v>47</v>
      </c>
      <c r="G543" s="137">
        <v>42732</v>
      </c>
      <c r="H543" s="138">
        <v>3.55</v>
      </c>
      <c r="I543" s="138">
        <v>33.380000000000003</v>
      </c>
      <c r="J543" s="139">
        <v>9.4027999999999992</v>
      </c>
      <c r="K543" s="134">
        <v>333.8</v>
      </c>
      <c r="L543" s="139">
        <v>3.0599999999999999E-2</v>
      </c>
      <c r="M543" s="134">
        <v>1</v>
      </c>
      <c r="N543" s="134">
        <v>3.33</v>
      </c>
      <c r="O543" s="138">
        <v>3.55</v>
      </c>
      <c r="P543" s="139">
        <v>1.6265000000000001</v>
      </c>
      <c r="Q543" s="134">
        <v>0</v>
      </c>
      <c r="R543" s="138">
        <v>0</v>
      </c>
      <c r="S543" s="140">
        <v>12749388531</v>
      </c>
      <c r="T543" s="134" t="s">
        <v>54</v>
      </c>
      <c r="U543" s="134" t="s">
        <v>265</v>
      </c>
    </row>
    <row r="544" spans="1:21" ht="14.7" x14ac:dyDescent="0.55000000000000004">
      <c r="A544" s="134" t="s">
        <v>1182</v>
      </c>
      <c r="B544" s="135" t="s">
        <v>1183</v>
      </c>
      <c r="C544" s="136" t="s">
        <v>127</v>
      </c>
      <c r="D544" s="134" t="s">
        <v>65</v>
      </c>
      <c r="E544" s="134" t="s">
        <v>46</v>
      </c>
      <c r="F544" s="134" t="s">
        <v>66</v>
      </c>
      <c r="G544" s="137">
        <v>42565</v>
      </c>
      <c r="H544" s="138">
        <v>27.14</v>
      </c>
      <c r="I544" s="138">
        <v>103.85</v>
      </c>
      <c r="J544" s="139">
        <v>3.8264999999999998</v>
      </c>
      <c r="K544" s="134">
        <v>19.27</v>
      </c>
      <c r="L544" s="139">
        <v>9.5999999999999992E-3</v>
      </c>
      <c r="M544" s="134">
        <v>0.6</v>
      </c>
      <c r="N544" s="134">
        <v>4.9000000000000004</v>
      </c>
      <c r="O544" s="138">
        <v>27.14</v>
      </c>
      <c r="P544" s="139">
        <v>5.3800000000000001E-2</v>
      </c>
      <c r="Q544" s="134">
        <v>0</v>
      </c>
      <c r="R544" s="138">
        <v>75.94</v>
      </c>
      <c r="S544" s="140">
        <v>715949367</v>
      </c>
      <c r="T544" s="134" t="s">
        <v>72</v>
      </c>
      <c r="U544" s="134" t="s">
        <v>88</v>
      </c>
    </row>
    <row r="545" spans="1:21" ht="14.7" x14ac:dyDescent="0.55000000000000004">
      <c r="A545" s="134" t="s">
        <v>1184</v>
      </c>
      <c r="B545" s="135" t="s">
        <v>1185</v>
      </c>
      <c r="C545" s="136" t="s">
        <v>64</v>
      </c>
      <c r="D545" s="134" t="s">
        <v>45</v>
      </c>
      <c r="E545" s="134" t="s">
        <v>46</v>
      </c>
      <c r="F545" s="134" t="s">
        <v>47</v>
      </c>
      <c r="G545" s="137">
        <v>42770</v>
      </c>
      <c r="H545" s="138">
        <v>0</v>
      </c>
      <c r="I545" s="138">
        <v>32.049999999999997</v>
      </c>
      <c r="J545" s="134" t="s">
        <v>67</v>
      </c>
      <c r="K545" s="134" t="s">
        <v>67</v>
      </c>
      <c r="L545" s="139">
        <v>5.62E-2</v>
      </c>
      <c r="M545" s="134">
        <v>0.7</v>
      </c>
      <c r="N545" s="134">
        <v>0.76</v>
      </c>
      <c r="O545" s="138">
        <v>-98.76</v>
      </c>
      <c r="P545" s="139">
        <v>-8.0199999999999994E-2</v>
      </c>
      <c r="Q545" s="134">
        <v>0</v>
      </c>
      <c r="R545" s="138">
        <v>47.66</v>
      </c>
      <c r="S545" s="140">
        <v>390206690</v>
      </c>
      <c r="T545" s="134" t="s">
        <v>72</v>
      </c>
      <c r="U545" s="134" t="s">
        <v>139</v>
      </c>
    </row>
    <row r="546" spans="1:21" ht="14.7" x14ac:dyDescent="0.55000000000000004">
      <c r="A546" s="134" t="s">
        <v>1186</v>
      </c>
      <c r="B546" s="135" t="s">
        <v>1187</v>
      </c>
      <c r="C546" s="136" t="s">
        <v>44</v>
      </c>
      <c r="D546" s="134" t="s">
        <v>45</v>
      </c>
      <c r="E546" s="134" t="s">
        <v>46</v>
      </c>
      <c r="F546" s="134" t="s">
        <v>47</v>
      </c>
      <c r="G546" s="137">
        <v>42718</v>
      </c>
      <c r="H546" s="138">
        <v>79.8</v>
      </c>
      <c r="I546" s="138">
        <v>112.12</v>
      </c>
      <c r="J546" s="139">
        <v>1.405</v>
      </c>
      <c r="K546" s="134">
        <v>19.989999999999998</v>
      </c>
      <c r="L546" s="139">
        <v>2.1000000000000001E-2</v>
      </c>
      <c r="M546" s="134">
        <v>1.4</v>
      </c>
      <c r="N546" s="134">
        <v>1.04</v>
      </c>
      <c r="O546" s="138">
        <v>-67.59</v>
      </c>
      <c r="P546" s="139">
        <v>5.74E-2</v>
      </c>
      <c r="Q546" s="134">
        <v>15</v>
      </c>
      <c r="R546" s="138">
        <v>72.03</v>
      </c>
      <c r="S546" s="140">
        <v>32415536361</v>
      </c>
      <c r="T546" s="134" t="s">
        <v>54</v>
      </c>
      <c r="U546" s="134" t="s">
        <v>555</v>
      </c>
    </row>
    <row r="547" spans="1:21" ht="14.7" x14ac:dyDescent="0.55000000000000004">
      <c r="A547" s="134" t="s">
        <v>1188</v>
      </c>
      <c r="B547" s="135" t="s">
        <v>1189</v>
      </c>
      <c r="C547" s="136" t="s">
        <v>127</v>
      </c>
      <c r="D547" s="134" t="s">
        <v>65</v>
      </c>
      <c r="E547" s="134" t="s">
        <v>46</v>
      </c>
      <c r="F547" s="134" t="s">
        <v>66</v>
      </c>
      <c r="G547" s="137">
        <v>42613</v>
      </c>
      <c r="H547" s="138">
        <v>20.67</v>
      </c>
      <c r="I547" s="138">
        <v>40.340000000000003</v>
      </c>
      <c r="J547" s="139">
        <v>1.9516</v>
      </c>
      <c r="K547" s="134">
        <v>25.37</v>
      </c>
      <c r="L547" s="139">
        <v>1.8100000000000002E-2</v>
      </c>
      <c r="M547" s="134">
        <v>1.4</v>
      </c>
      <c r="N547" s="134">
        <v>2.0699999999999998</v>
      </c>
      <c r="O547" s="138">
        <v>-2.74</v>
      </c>
      <c r="P547" s="139">
        <v>8.4400000000000003E-2</v>
      </c>
      <c r="Q547" s="134">
        <v>4</v>
      </c>
      <c r="R547" s="138">
        <v>21.7</v>
      </c>
      <c r="S547" s="140">
        <v>10961777799</v>
      </c>
      <c r="T547" s="134" t="s">
        <v>54</v>
      </c>
      <c r="U547" s="134" t="s">
        <v>136</v>
      </c>
    </row>
    <row r="548" spans="1:21" ht="14.7" x14ac:dyDescent="0.55000000000000004">
      <c r="A548" s="134" t="s">
        <v>1190</v>
      </c>
      <c r="B548" s="135" t="s">
        <v>1191</v>
      </c>
      <c r="C548" s="136" t="s">
        <v>64</v>
      </c>
      <c r="D548" s="134" t="s">
        <v>65</v>
      </c>
      <c r="E548" s="134" t="s">
        <v>46</v>
      </c>
      <c r="F548" s="134" t="s">
        <v>66</v>
      </c>
      <c r="G548" s="137">
        <v>42579</v>
      </c>
      <c r="H548" s="138">
        <v>68.349999999999994</v>
      </c>
      <c r="I548" s="138">
        <v>85.76</v>
      </c>
      <c r="J548" s="139">
        <v>1.2546999999999999</v>
      </c>
      <c r="K548" s="134">
        <v>23.05</v>
      </c>
      <c r="L548" s="139">
        <v>1.6799999999999999E-2</v>
      </c>
      <c r="M548" s="134">
        <v>1</v>
      </c>
      <c r="N548" s="134" t="s">
        <v>67</v>
      </c>
      <c r="O548" s="134" t="s">
        <v>67</v>
      </c>
      <c r="P548" s="139">
        <v>7.2800000000000004E-2</v>
      </c>
      <c r="Q548" s="134">
        <v>5</v>
      </c>
      <c r="R548" s="138">
        <v>60.74</v>
      </c>
      <c r="S548" s="140">
        <v>19787576984</v>
      </c>
      <c r="T548" s="134" t="s">
        <v>54</v>
      </c>
      <c r="U548" s="134" t="s">
        <v>53</v>
      </c>
    </row>
    <row r="549" spans="1:21" ht="14.7" x14ac:dyDescent="0.55000000000000004">
      <c r="A549" s="134" t="s">
        <v>1192</v>
      </c>
      <c r="B549" s="135" t="s">
        <v>1193</v>
      </c>
      <c r="C549" s="136" t="s">
        <v>127</v>
      </c>
      <c r="D549" s="134" t="s">
        <v>65</v>
      </c>
      <c r="E549" s="134" t="s">
        <v>46</v>
      </c>
      <c r="F549" s="134" t="s">
        <v>66</v>
      </c>
      <c r="G549" s="137">
        <v>42733</v>
      </c>
      <c r="H549" s="138">
        <v>22.51</v>
      </c>
      <c r="I549" s="138">
        <v>56.12</v>
      </c>
      <c r="J549" s="139">
        <v>2.4931000000000001</v>
      </c>
      <c r="K549" s="134">
        <v>31.89</v>
      </c>
      <c r="L549" s="139">
        <v>2.6700000000000002E-2</v>
      </c>
      <c r="M549" s="134">
        <v>1.5</v>
      </c>
      <c r="N549" s="134">
        <v>3.53</v>
      </c>
      <c r="O549" s="138">
        <v>-2.14</v>
      </c>
      <c r="P549" s="139">
        <v>0.1169</v>
      </c>
      <c r="Q549" s="134">
        <v>7</v>
      </c>
      <c r="R549" s="138">
        <v>34.1</v>
      </c>
      <c r="S549" s="140">
        <v>17958029491</v>
      </c>
      <c r="T549" s="134" t="s">
        <v>54</v>
      </c>
      <c r="U549" s="134" t="s">
        <v>286</v>
      </c>
    </row>
    <row r="550" spans="1:21" ht="14.7" x14ac:dyDescent="0.55000000000000004">
      <c r="A550" s="134" t="s">
        <v>1194</v>
      </c>
      <c r="B550" s="135" t="s">
        <v>1195</v>
      </c>
      <c r="C550" s="136" t="s">
        <v>64</v>
      </c>
      <c r="D550" s="134" t="s">
        <v>65</v>
      </c>
      <c r="E550" s="134" t="s">
        <v>46</v>
      </c>
      <c r="F550" s="134" t="s">
        <v>66</v>
      </c>
      <c r="G550" s="137">
        <v>42532</v>
      </c>
      <c r="H550" s="138">
        <v>39</v>
      </c>
      <c r="I550" s="138">
        <v>127.72</v>
      </c>
      <c r="J550" s="139">
        <v>3.2749000000000001</v>
      </c>
      <c r="K550" s="134">
        <v>112.04</v>
      </c>
      <c r="L550" s="139">
        <v>3.3999999999999998E-3</v>
      </c>
      <c r="M550" s="134">
        <v>1.2</v>
      </c>
      <c r="N550" s="134">
        <v>2.44</v>
      </c>
      <c r="O550" s="138">
        <v>4.82</v>
      </c>
      <c r="P550" s="139">
        <v>0.51770000000000005</v>
      </c>
      <c r="Q550" s="134">
        <v>5</v>
      </c>
      <c r="R550" s="138">
        <v>15.73</v>
      </c>
      <c r="S550" s="140">
        <v>77347674012</v>
      </c>
      <c r="T550" s="134" t="s">
        <v>54</v>
      </c>
      <c r="U550" s="134" t="s">
        <v>136</v>
      </c>
    </row>
    <row r="551" spans="1:21" ht="14.7" x14ac:dyDescent="0.55000000000000004">
      <c r="A551" s="134" t="s">
        <v>1196</v>
      </c>
      <c r="B551" s="135" t="s">
        <v>1197</v>
      </c>
      <c r="C551" s="136" t="s">
        <v>64</v>
      </c>
      <c r="D551" s="134" t="s">
        <v>65</v>
      </c>
      <c r="E551" s="134" t="s">
        <v>46</v>
      </c>
      <c r="F551" s="134" t="s">
        <v>66</v>
      </c>
      <c r="G551" s="137">
        <v>42775</v>
      </c>
      <c r="H551" s="138">
        <v>46.13</v>
      </c>
      <c r="I551" s="138">
        <v>52.17</v>
      </c>
      <c r="J551" s="139">
        <v>1.1309</v>
      </c>
      <c r="K551" s="134">
        <v>28.35</v>
      </c>
      <c r="L551" s="139">
        <v>1.46E-2</v>
      </c>
      <c r="M551" s="134">
        <v>1</v>
      </c>
      <c r="N551" s="134">
        <v>1.74</v>
      </c>
      <c r="O551" s="138">
        <v>-30.88</v>
      </c>
      <c r="P551" s="139">
        <v>9.9299999999999999E-2</v>
      </c>
      <c r="Q551" s="134">
        <v>0</v>
      </c>
      <c r="R551" s="138">
        <v>39.15</v>
      </c>
      <c r="S551" s="140">
        <v>25236616469</v>
      </c>
      <c r="T551" s="134" t="s">
        <v>54</v>
      </c>
      <c r="U551" s="134" t="s">
        <v>88</v>
      </c>
    </row>
    <row r="552" spans="1:21" ht="14.7" x14ac:dyDescent="0.55000000000000004">
      <c r="A552" s="134" t="s">
        <v>1198</v>
      </c>
      <c r="B552" s="135" t="s">
        <v>1199</v>
      </c>
      <c r="C552" s="136" t="s">
        <v>64</v>
      </c>
      <c r="D552" s="134" t="s">
        <v>65</v>
      </c>
      <c r="E552" s="134" t="s">
        <v>46</v>
      </c>
      <c r="F552" s="134" t="s">
        <v>66</v>
      </c>
      <c r="G552" s="137">
        <v>42800</v>
      </c>
      <c r="H552" s="138">
        <v>0</v>
      </c>
      <c r="I552" s="138">
        <v>13.05</v>
      </c>
      <c r="J552" s="134" t="s">
        <v>67</v>
      </c>
      <c r="K552" s="134" t="s">
        <v>67</v>
      </c>
      <c r="L552" s="139">
        <v>1.5299999999999999E-2</v>
      </c>
      <c r="M552" s="134">
        <v>1.8</v>
      </c>
      <c r="N552" s="134">
        <v>1.54</v>
      </c>
      <c r="O552" s="138">
        <v>0.03</v>
      </c>
      <c r="P552" s="139">
        <v>-1.6738</v>
      </c>
      <c r="Q552" s="134">
        <v>2</v>
      </c>
      <c r="R552" s="138">
        <v>0</v>
      </c>
      <c r="S552" s="140">
        <v>7453892245</v>
      </c>
      <c r="T552" s="134" t="s">
        <v>49</v>
      </c>
      <c r="U552" s="134" t="s">
        <v>1200</v>
      </c>
    </row>
    <row r="553" spans="1:21" ht="14.7" x14ac:dyDescent="0.55000000000000004">
      <c r="A553" s="134" t="s">
        <v>1201</v>
      </c>
      <c r="B553" s="135" t="s">
        <v>1199</v>
      </c>
      <c r="C553" s="136" t="s">
        <v>64</v>
      </c>
      <c r="D553" s="134" t="s">
        <v>65</v>
      </c>
      <c r="E553" s="134" t="s">
        <v>46</v>
      </c>
      <c r="F553" s="134" t="s">
        <v>66</v>
      </c>
      <c r="G553" s="137">
        <v>42800</v>
      </c>
      <c r="H553" s="138">
        <v>0</v>
      </c>
      <c r="I553" s="138">
        <v>12.66</v>
      </c>
      <c r="J553" s="134" t="s">
        <v>67</v>
      </c>
      <c r="K553" s="134" t="s">
        <v>67</v>
      </c>
      <c r="L553" s="139">
        <v>1.5800000000000002E-2</v>
      </c>
      <c r="M553" s="134">
        <v>2</v>
      </c>
      <c r="N553" s="134">
        <v>1.54</v>
      </c>
      <c r="O553" s="138">
        <v>0.03</v>
      </c>
      <c r="P553" s="139">
        <v>-1.625</v>
      </c>
      <c r="Q553" s="134">
        <v>2</v>
      </c>
      <c r="R553" s="138">
        <v>0</v>
      </c>
      <c r="S553" s="140">
        <v>7461137032</v>
      </c>
      <c r="T553" s="134" t="s">
        <v>49</v>
      </c>
      <c r="U553" s="134" t="s">
        <v>1200</v>
      </c>
    </row>
    <row r="554" spans="1:21" ht="14.7" x14ac:dyDescent="0.55000000000000004">
      <c r="A554" s="134" t="s">
        <v>46</v>
      </c>
      <c r="B554" s="135" t="s">
        <v>1202</v>
      </c>
      <c r="C554" s="136" t="s">
        <v>44</v>
      </c>
      <c r="D554" s="134" t="s">
        <v>45</v>
      </c>
      <c r="E554" s="134" t="s">
        <v>46</v>
      </c>
      <c r="F554" s="134" t="s">
        <v>47</v>
      </c>
      <c r="G554" s="137">
        <v>42695</v>
      </c>
      <c r="H554" s="138">
        <v>18.82</v>
      </c>
      <c r="I554" s="138">
        <v>53.76</v>
      </c>
      <c r="J554" s="139">
        <v>2.8565</v>
      </c>
      <c r="K554" s="134">
        <v>44.43</v>
      </c>
      <c r="L554" s="139">
        <v>4.41E-2</v>
      </c>
      <c r="M554" s="134">
        <v>0.4</v>
      </c>
      <c r="N554" s="134">
        <v>0.82</v>
      </c>
      <c r="O554" s="138">
        <v>-21.87</v>
      </c>
      <c r="P554" s="139">
        <v>0.17960000000000001</v>
      </c>
      <c r="Q554" s="134">
        <v>18</v>
      </c>
      <c r="R554" s="138">
        <v>29.1</v>
      </c>
      <c r="S554" s="140">
        <v>14384987509</v>
      </c>
      <c r="T554" s="134" t="s">
        <v>54</v>
      </c>
      <c r="U554" s="134" t="s">
        <v>48</v>
      </c>
    </row>
    <row r="555" spans="1:21" ht="14.7" x14ac:dyDescent="0.55000000000000004">
      <c r="A555" s="134" t="s">
        <v>1203</v>
      </c>
      <c r="B555" s="135" t="s">
        <v>1204</v>
      </c>
      <c r="C555" s="136" t="s">
        <v>44</v>
      </c>
      <c r="D555" s="134" t="s">
        <v>45</v>
      </c>
      <c r="E555" s="134" t="s">
        <v>75</v>
      </c>
      <c r="F555" s="134" t="s">
        <v>76</v>
      </c>
      <c r="G555" s="137">
        <v>42544</v>
      </c>
      <c r="H555" s="138">
        <v>36.06</v>
      </c>
      <c r="I555" s="138">
        <v>22.18</v>
      </c>
      <c r="J555" s="139">
        <v>0.61509999999999998</v>
      </c>
      <c r="K555" s="134">
        <v>23.6</v>
      </c>
      <c r="L555" s="139">
        <v>0</v>
      </c>
      <c r="M555" s="134">
        <v>1.5</v>
      </c>
      <c r="N555" s="134">
        <v>1.31</v>
      </c>
      <c r="O555" s="138">
        <v>-42.73</v>
      </c>
      <c r="P555" s="139">
        <v>7.5499999999999998E-2</v>
      </c>
      <c r="Q555" s="134">
        <v>0</v>
      </c>
      <c r="R555" s="138">
        <v>9.65</v>
      </c>
      <c r="S555" s="140">
        <v>3657168891</v>
      </c>
      <c r="T555" s="134" t="s">
        <v>49</v>
      </c>
      <c r="U555" s="134" t="s">
        <v>117</v>
      </c>
    </row>
    <row r="556" spans="1:21" ht="14.7" x14ac:dyDescent="0.55000000000000004">
      <c r="A556" s="134" t="s">
        <v>1205</v>
      </c>
      <c r="B556" s="135" t="s">
        <v>1206</v>
      </c>
      <c r="C556" s="136" t="s">
        <v>57</v>
      </c>
      <c r="D556" s="134" t="s">
        <v>45</v>
      </c>
      <c r="E556" s="134" t="s">
        <v>46</v>
      </c>
      <c r="F556" s="134" t="s">
        <v>47</v>
      </c>
      <c r="G556" s="137">
        <v>42563</v>
      </c>
      <c r="H556" s="138">
        <v>4.1399999999999997</v>
      </c>
      <c r="I556" s="138">
        <v>49.75</v>
      </c>
      <c r="J556" s="139">
        <v>12.0169</v>
      </c>
      <c r="K556" s="134">
        <v>37.409999999999997</v>
      </c>
      <c r="L556" s="139">
        <v>4.9000000000000002E-2</v>
      </c>
      <c r="M556" s="134">
        <v>1.2</v>
      </c>
      <c r="N556" s="134">
        <v>0.56000000000000005</v>
      </c>
      <c r="O556" s="138">
        <v>-67.39</v>
      </c>
      <c r="P556" s="139">
        <v>0.14449999999999999</v>
      </c>
      <c r="Q556" s="134">
        <v>14</v>
      </c>
      <c r="R556" s="138">
        <v>6.34</v>
      </c>
      <c r="S556" s="140">
        <v>10412942754</v>
      </c>
      <c r="T556" s="134" t="s">
        <v>54</v>
      </c>
      <c r="U556" s="134" t="s">
        <v>71</v>
      </c>
    </row>
    <row r="557" spans="1:21" ht="14.7" x14ac:dyDescent="0.55000000000000004">
      <c r="A557" s="134" t="s">
        <v>1207</v>
      </c>
      <c r="B557" s="135" t="s">
        <v>1208</v>
      </c>
      <c r="C557" s="136" t="s">
        <v>57</v>
      </c>
      <c r="D557" s="134" t="s">
        <v>45</v>
      </c>
      <c r="E557" s="134" t="s">
        <v>46</v>
      </c>
      <c r="F557" s="134" t="s">
        <v>47</v>
      </c>
      <c r="G557" s="137">
        <v>42551</v>
      </c>
      <c r="H557" s="138">
        <v>0</v>
      </c>
      <c r="I557" s="138">
        <v>30.62</v>
      </c>
      <c r="J557" s="134" t="s">
        <v>67</v>
      </c>
      <c r="K557" s="134">
        <v>29.73</v>
      </c>
      <c r="L557" s="139">
        <v>2.6100000000000002E-2</v>
      </c>
      <c r="M557" s="134">
        <v>1.5</v>
      </c>
      <c r="N557" s="134">
        <v>1.79</v>
      </c>
      <c r="O557" s="138">
        <v>-29.48</v>
      </c>
      <c r="P557" s="139">
        <v>0.1061</v>
      </c>
      <c r="Q557" s="134">
        <v>0</v>
      </c>
      <c r="R557" s="138">
        <v>18.420000000000002</v>
      </c>
      <c r="S557" s="140">
        <v>5143342250</v>
      </c>
      <c r="T557" s="134" t="s">
        <v>49</v>
      </c>
      <c r="U557" s="134" t="s">
        <v>218</v>
      </c>
    </row>
    <row r="558" spans="1:21" ht="14.7" x14ac:dyDescent="0.55000000000000004">
      <c r="A558" s="134" t="s">
        <v>1209</v>
      </c>
      <c r="B558" s="135" t="s">
        <v>1210</v>
      </c>
      <c r="C558" s="136" t="s">
        <v>64</v>
      </c>
      <c r="D558" s="134" t="s">
        <v>45</v>
      </c>
      <c r="E558" s="134" t="s">
        <v>52</v>
      </c>
      <c r="F558" s="134" t="s">
        <v>106</v>
      </c>
      <c r="G558" s="137">
        <v>42575</v>
      </c>
      <c r="H558" s="138">
        <v>82.94</v>
      </c>
      <c r="I558" s="138">
        <v>81.680000000000007</v>
      </c>
      <c r="J558" s="139">
        <v>0.98480000000000001</v>
      </c>
      <c r="K558" s="134">
        <v>18.91</v>
      </c>
      <c r="L558" s="139">
        <v>2.5100000000000001E-2</v>
      </c>
      <c r="M558" s="134">
        <v>1.2</v>
      </c>
      <c r="N558" s="134">
        <v>0.89</v>
      </c>
      <c r="O558" s="138">
        <v>-34.89</v>
      </c>
      <c r="P558" s="139">
        <v>5.1999999999999998E-2</v>
      </c>
      <c r="Q558" s="134">
        <v>7</v>
      </c>
      <c r="R558" s="138">
        <v>31.76</v>
      </c>
      <c r="S558" s="140">
        <v>18920442587</v>
      </c>
      <c r="T558" s="134" t="s">
        <v>54</v>
      </c>
      <c r="U558" s="134" t="s">
        <v>98</v>
      </c>
    </row>
    <row r="559" spans="1:21" ht="14.7" x14ac:dyDescent="0.55000000000000004">
      <c r="A559" s="134" t="s">
        <v>1211</v>
      </c>
      <c r="B559" s="135" t="s">
        <v>1212</v>
      </c>
      <c r="C559" s="136" t="s">
        <v>127</v>
      </c>
      <c r="D559" s="134" t="s">
        <v>65</v>
      </c>
      <c r="E559" s="134" t="s">
        <v>46</v>
      </c>
      <c r="F559" s="134" t="s">
        <v>66</v>
      </c>
      <c r="G559" s="137">
        <v>42568</v>
      </c>
      <c r="H559" s="138">
        <v>39.25</v>
      </c>
      <c r="I559" s="138">
        <v>44.23</v>
      </c>
      <c r="J559" s="139">
        <v>1.1269</v>
      </c>
      <c r="K559" s="134">
        <v>18.82</v>
      </c>
      <c r="L559" s="139">
        <v>1.3599999999999999E-2</v>
      </c>
      <c r="M559" s="134">
        <v>1.2</v>
      </c>
      <c r="N559" s="134">
        <v>3.74</v>
      </c>
      <c r="O559" s="138">
        <v>-0.13</v>
      </c>
      <c r="P559" s="139">
        <v>5.16E-2</v>
      </c>
      <c r="Q559" s="134">
        <v>4</v>
      </c>
      <c r="R559" s="138">
        <v>26.17</v>
      </c>
      <c r="S559" s="140">
        <v>181871962380</v>
      </c>
      <c r="T559" s="134" t="s">
        <v>54</v>
      </c>
      <c r="U559" s="134" t="s">
        <v>80</v>
      </c>
    </row>
    <row r="560" spans="1:21" ht="14.7" x14ac:dyDescent="0.55000000000000004">
      <c r="A560" s="134" t="s">
        <v>1213</v>
      </c>
      <c r="B560" s="135" t="s">
        <v>1214</v>
      </c>
      <c r="C560" s="136" t="s">
        <v>57</v>
      </c>
      <c r="D560" s="134" t="s">
        <v>45</v>
      </c>
      <c r="E560" s="134" t="s">
        <v>52</v>
      </c>
      <c r="F560" s="134" t="s">
        <v>106</v>
      </c>
      <c r="G560" s="137">
        <v>42575</v>
      </c>
      <c r="H560" s="138">
        <v>327.92</v>
      </c>
      <c r="I560" s="138">
        <v>248.91</v>
      </c>
      <c r="J560" s="139">
        <v>0.7591</v>
      </c>
      <c r="K560" s="134">
        <v>29.21</v>
      </c>
      <c r="L560" s="139">
        <v>0</v>
      </c>
      <c r="M560" s="134">
        <v>0.7</v>
      </c>
      <c r="N560" s="134">
        <v>1.1200000000000001</v>
      </c>
      <c r="O560" s="138">
        <v>-18.05</v>
      </c>
      <c r="P560" s="139">
        <v>0.1036</v>
      </c>
      <c r="Q560" s="134">
        <v>0</v>
      </c>
      <c r="R560" s="138">
        <v>68.67</v>
      </c>
      <c r="S560" s="140">
        <v>22369490754</v>
      </c>
      <c r="T560" s="134" t="s">
        <v>54</v>
      </c>
      <c r="U560" s="134" t="s">
        <v>103</v>
      </c>
    </row>
    <row r="561" spans="1:21" ht="14.7" x14ac:dyDescent="0.55000000000000004">
      <c r="A561" s="134" t="s">
        <v>1215</v>
      </c>
      <c r="B561" s="135" t="s">
        <v>1216</v>
      </c>
      <c r="C561" s="136" t="s">
        <v>57</v>
      </c>
      <c r="D561" s="134" t="s">
        <v>45</v>
      </c>
      <c r="E561" s="134" t="s">
        <v>46</v>
      </c>
      <c r="F561" s="134" t="s">
        <v>47</v>
      </c>
      <c r="G561" s="137">
        <v>42793</v>
      </c>
      <c r="H561" s="138">
        <v>0</v>
      </c>
      <c r="I561" s="138">
        <v>60.27</v>
      </c>
      <c r="J561" s="134" t="s">
        <v>67</v>
      </c>
      <c r="K561" s="134" t="s">
        <v>67</v>
      </c>
      <c r="L561" s="139">
        <v>5.0099999999999999E-2</v>
      </c>
      <c r="M561" s="134">
        <v>0.8</v>
      </c>
      <c r="N561" s="134">
        <v>1.32</v>
      </c>
      <c r="O561" s="138">
        <v>-17.260000000000002</v>
      </c>
      <c r="P561" s="139">
        <v>-0.2382</v>
      </c>
      <c r="Q561" s="134">
        <v>15</v>
      </c>
      <c r="R561" s="138">
        <v>14.88</v>
      </c>
      <c r="S561" s="140">
        <v>45495081663</v>
      </c>
      <c r="T561" s="134" t="s">
        <v>54</v>
      </c>
      <c r="U561" s="134" t="s">
        <v>265</v>
      </c>
    </row>
    <row r="562" spans="1:21" ht="14.7" x14ac:dyDescent="0.55000000000000004">
      <c r="A562" s="134" t="s">
        <v>1217</v>
      </c>
      <c r="B562" s="135" t="s">
        <v>1218</v>
      </c>
      <c r="C562" s="136" t="s">
        <v>127</v>
      </c>
      <c r="D562" s="134" t="s">
        <v>65</v>
      </c>
      <c r="E562" s="134" t="s">
        <v>46</v>
      </c>
      <c r="F562" s="134" t="s">
        <v>66</v>
      </c>
      <c r="G562" s="137">
        <v>42533</v>
      </c>
      <c r="H562" s="138">
        <v>30.29</v>
      </c>
      <c r="I562" s="138">
        <v>56.94</v>
      </c>
      <c r="J562" s="139">
        <v>1.8797999999999999</v>
      </c>
      <c r="K562" s="134">
        <v>31.11</v>
      </c>
      <c r="L562" s="139">
        <v>2.8799999999999999E-2</v>
      </c>
      <c r="M562" s="134">
        <v>0.9</v>
      </c>
      <c r="N562" s="134">
        <v>1.0900000000000001</v>
      </c>
      <c r="O562" s="138">
        <v>0.86</v>
      </c>
      <c r="P562" s="139">
        <v>0.11310000000000001</v>
      </c>
      <c r="Q562" s="134">
        <v>3</v>
      </c>
      <c r="R562" s="138">
        <v>15.57</v>
      </c>
      <c r="S562" s="140">
        <v>20295823161</v>
      </c>
      <c r="T562" s="134" t="s">
        <v>54</v>
      </c>
      <c r="U562" s="134" t="s">
        <v>98</v>
      </c>
    </row>
    <row r="563" spans="1:21" ht="14.7" x14ac:dyDescent="0.55000000000000004">
      <c r="A563" s="134" t="s">
        <v>1219</v>
      </c>
      <c r="B563" s="135" t="s">
        <v>1220</v>
      </c>
      <c r="C563" s="136" t="s">
        <v>197</v>
      </c>
      <c r="D563" s="134" t="s">
        <v>57</v>
      </c>
      <c r="E563" s="134" t="s">
        <v>75</v>
      </c>
      <c r="F563" s="134" t="s">
        <v>132</v>
      </c>
      <c r="G563" s="137">
        <v>42541</v>
      </c>
      <c r="H563" s="138">
        <v>22.89</v>
      </c>
      <c r="I563" s="138">
        <v>16.68</v>
      </c>
      <c r="J563" s="139">
        <v>0.72870000000000001</v>
      </c>
      <c r="K563" s="134">
        <v>20.100000000000001</v>
      </c>
      <c r="L563" s="139">
        <v>4.02E-2</v>
      </c>
      <c r="M563" s="134">
        <v>0.8</v>
      </c>
      <c r="N563" s="134" t="s">
        <v>67</v>
      </c>
      <c r="O563" s="134" t="s">
        <v>67</v>
      </c>
      <c r="P563" s="139">
        <v>5.8000000000000003E-2</v>
      </c>
      <c r="Q563" s="134">
        <v>20</v>
      </c>
      <c r="R563" s="138">
        <v>17.28</v>
      </c>
      <c r="S563" s="140">
        <v>5726997607</v>
      </c>
      <c r="T563" s="134" t="s">
        <v>49</v>
      </c>
      <c r="U563" s="134" t="s">
        <v>68</v>
      </c>
    </row>
    <row r="564" spans="1:21" ht="14.7" x14ac:dyDescent="0.55000000000000004">
      <c r="A564" s="134" t="s">
        <v>1221</v>
      </c>
      <c r="B564" s="135" t="s">
        <v>1222</v>
      </c>
      <c r="C564" s="136" t="s">
        <v>44</v>
      </c>
      <c r="D564" s="134" t="s">
        <v>45</v>
      </c>
      <c r="E564" s="134" t="s">
        <v>46</v>
      </c>
      <c r="F564" s="134" t="s">
        <v>47</v>
      </c>
      <c r="G564" s="137">
        <v>42570</v>
      </c>
      <c r="H564" s="138">
        <v>1.8</v>
      </c>
      <c r="I564" s="138">
        <v>15.03</v>
      </c>
      <c r="J564" s="139">
        <v>8.35</v>
      </c>
      <c r="K564" s="134">
        <v>8.9499999999999993</v>
      </c>
      <c r="L564" s="139">
        <v>4.99E-2</v>
      </c>
      <c r="M564" s="134">
        <v>1.3</v>
      </c>
      <c r="N564" s="134">
        <v>1.1299999999999999</v>
      </c>
      <c r="O564" s="138">
        <v>-18.989999999999998</v>
      </c>
      <c r="P564" s="139">
        <v>2.2000000000000001E-3</v>
      </c>
      <c r="Q564" s="134">
        <v>1</v>
      </c>
      <c r="R564" s="138">
        <v>4.97</v>
      </c>
      <c r="S564" s="140">
        <v>2774304339</v>
      </c>
      <c r="T564" s="134" t="s">
        <v>49</v>
      </c>
      <c r="U564" s="134" t="s">
        <v>98</v>
      </c>
    </row>
    <row r="565" spans="1:21" ht="14.7" x14ac:dyDescent="0.55000000000000004">
      <c r="A565" s="134" t="s">
        <v>1223</v>
      </c>
      <c r="B565" s="135" t="s">
        <v>1224</v>
      </c>
      <c r="C565" s="136" t="s">
        <v>64</v>
      </c>
      <c r="D565" s="134" t="s">
        <v>65</v>
      </c>
      <c r="E565" s="134" t="s">
        <v>46</v>
      </c>
      <c r="F565" s="134" t="s">
        <v>66</v>
      </c>
      <c r="G565" s="137">
        <v>42771</v>
      </c>
      <c r="H565" s="138">
        <v>41.72</v>
      </c>
      <c r="I565" s="138">
        <v>63.38</v>
      </c>
      <c r="J565" s="139">
        <v>1.5192000000000001</v>
      </c>
      <c r="K565" s="134">
        <v>20.25</v>
      </c>
      <c r="L565" s="139">
        <v>1.5100000000000001E-2</v>
      </c>
      <c r="M565" s="134">
        <v>1.2</v>
      </c>
      <c r="N565" s="134">
        <v>1.1100000000000001</v>
      </c>
      <c r="O565" s="138">
        <v>-26.57</v>
      </c>
      <c r="P565" s="139">
        <v>5.8700000000000002E-2</v>
      </c>
      <c r="Q565" s="134">
        <v>7</v>
      </c>
      <c r="R565" s="138">
        <v>37.880000000000003</v>
      </c>
      <c r="S565" s="140">
        <v>22494494509</v>
      </c>
      <c r="T565" s="134" t="s">
        <v>54</v>
      </c>
      <c r="U565" s="134" t="s">
        <v>103</v>
      </c>
    </row>
    <row r="566" spans="1:21" ht="14.7" x14ac:dyDescent="0.55000000000000004">
      <c r="A566" s="134" t="s">
        <v>1225</v>
      </c>
      <c r="B566" s="135" t="s">
        <v>1226</v>
      </c>
      <c r="C566" s="136" t="s">
        <v>44</v>
      </c>
      <c r="D566" s="134" t="s">
        <v>45</v>
      </c>
      <c r="E566" s="134" t="s">
        <v>46</v>
      </c>
      <c r="F566" s="134" t="s">
        <v>47</v>
      </c>
      <c r="G566" s="137">
        <v>42582</v>
      </c>
      <c r="H566" s="138">
        <v>29.39</v>
      </c>
      <c r="I566" s="138">
        <v>65.33</v>
      </c>
      <c r="J566" s="139">
        <v>2.2229000000000001</v>
      </c>
      <c r="K566" s="134">
        <v>24.75</v>
      </c>
      <c r="L566" s="139">
        <v>2.7900000000000001E-2</v>
      </c>
      <c r="M566" s="134">
        <v>0.2</v>
      </c>
      <c r="N566" s="134">
        <v>0.94</v>
      </c>
      <c r="O566" s="138">
        <v>-85.66</v>
      </c>
      <c r="P566" s="139">
        <v>8.1199999999999994E-2</v>
      </c>
      <c r="Q566" s="134">
        <v>0</v>
      </c>
      <c r="R566" s="138">
        <v>51.74</v>
      </c>
      <c r="S566" s="140">
        <v>32901411769</v>
      </c>
      <c r="T566" s="134" t="s">
        <v>54</v>
      </c>
      <c r="U566" s="134" t="s">
        <v>71</v>
      </c>
    </row>
    <row r="567" spans="1:21" ht="14.7" x14ac:dyDescent="0.55000000000000004">
      <c r="A567" s="134" t="s">
        <v>1227</v>
      </c>
      <c r="B567" s="135" t="s">
        <v>1228</v>
      </c>
      <c r="C567" s="136" t="s">
        <v>44</v>
      </c>
      <c r="D567" s="134" t="s">
        <v>45</v>
      </c>
      <c r="E567" s="134" t="s">
        <v>52</v>
      </c>
      <c r="F567" s="134" t="s">
        <v>106</v>
      </c>
      <c r="G567" s="137">
        <v>42571</v>
      </c>
      <c r="H567" s="138">
        <v>1911.37</v>
      </c>
      <c r="I567" s="138">
        <v>1795.69</v>
      </c>
      <c r="J567" s="139">
        <v>0.9395</v>
      </c>
      <c r="K567" s="134">
        <v>36.17</v>
      </c>
      <c r="L567" s="139">
        <v>0</v>
      </c>
      <c r="M567" s="134">
        <v>1.6</v>
      </c>
      <c r="N567" s="134">
        <v>2.4500000000000002</v>
      </c>
      <c r="O567" s="138">
        <v>-88.12</v>
      </c>
      <c r="P567" s="139">
        <v>0.13830000000000001</v>
      </c>
      <c r="Q567" s="134">
        <v>0</v>
      </c>
      <c r="R567" s="138">
        <v>504.37</v>
      </c>
      <c r="S567" s="140">
        <v>89022515796</v>
      </c>
      <c r="T567" s="134" t="s">
        <v>54</v>
      </c>
      <c r="U567" s="134" t="s">
        <v>692</v>
      </c>
    </row>
    <row r="568" spans="1:21" ht="14.7" x14ac:dyDescent="0.55000000000000004">
      <c r="A568" s="134" t="s">
        <v>1229</v>
      </c>
      <c r="B568" s="135" t="s">
        <v>1230</v>
      </c>
      <c r="C568" s="136" t="s">
        <v>94</v>
      </c>
      <c r="D568" s="134" t="s">
        <v>65</v>
      </c>
      <c r="E568" s="134" t="s">
        <v>46</v>
      </c>
      <c r="F568" s="134" t="s">
        <v>66</v>
      </c>
      <c r="G568" s="137">
        <v>42833</v>
      </c>
      <c r="H568" s="138">
        <v>17.54</v>
      </c>
      <c r="I568" s="138">
        <v>42.83</v>
      </c>
      <c r="J568" s="139">
        <v>2.4418000000000002</v>
      </c>
      <c r="K568" s="134">
        <v>21.96</v>
      </c>
      <c r="L568" s="139">
        <v>2.24E-2</v>
      </c>
      <c r="M568" s="134">
        <v>0.9</v>
      </c>
      <c r="N568" s="134">
        <v>1.89</v>
      </c>
      <c r="O568" s="138">
        <v>-3.53</v>
      </c>
      <c r="P568" s="139">
        <v>6.7299999999999999E-2</v>
      </c>
      <c r="Q568" s="134">
        <v>8</v>
      </c>
      <c r="R568" s="138">
        <v>23.91</v>
      </c>
      <c r="S568" s="140">
        <v>4128754185</v>
      </c>
      <c r="T568" s="134" t="s">
        <v>49</v>
      </c>
      <c r="U568" s="134" t="s">
        <v>120</v>
      </c>
    </row>
    <row r="569" spans="1:21" ht="14.7" x14ac:dyDescent="0.55000000000000004">
      <c r="A569" s="134" t="s">
        <v>1231</v>
      </c>
      <c r="B569" s="135" t="s">
        <v>1232</v>
      </c>
      <c r="C569" s="136" t="s">
        <v>44</v>
      </c>
      <c r="D569" s="134" t="s">
        <v>45</v>
      </c>
      <c r="E569" s="134" t="s">
        <v>46</v>
      </c>
      <c r="F569" s="134" t="s">
        <v>47</v>
      </c>
      <c r="G569" s="137">
        <v>42608</v>
      </c>
      <c r="H569" s="138">
        <v>23.63</v>
      </c>
      <c r="I569" s="138">
        <v>43.64</v>
      </c>
      <c r="J569" s="139">
        <v>1.8468</v>
      </c>
      <c r="K569" s="134">
        <v>15.53</v>
      </c>
      <c r="L569" s="139">
        <v>3.6700000000000003E-2</v>
      </c>
      <c r="M569" s="134">
        <v>0.4</v>
      </c>
      <c r="N569" s="134">
        <v>1.1200000000000001</v>
      </c>
      <c r="O569" s="138">
        <v>-43.78</v>
      </c>
      <c r="P569" s="139">
        <v>3.5200000000000002E-2</v>
      </c>
      <c r="Q569" s="134">
        <v>5</v>
      </c>
      <c r="R569" s="138">
        <v>38.590000000000003</v>
      </c>
      <c r="S569" s="140">
        <v>22107330164</v>
      </c>
      <c r="T569" s="134" t="s">
        <v>54</v>
      </c>
      <c r="U569" s="134" t="s">
        <v>71</v>
      </c>
    </row>
    <row r="570" spans="1:21" ht="14.7" x14ac:dyDescent="0.55000000000000004">
      <c r="A570" s="134" t="s">
        <v>1233</v>
      </c>
      <c r="B570" s="135" t="s">
        <v>1234</v>
      </c>
      <c r="C570" s="136" t="s">
        <v>127</v>
      </c>
      <c r="D570" s="134" t="s">
        <v>45</v>
      </c>
      <c r="E570" s="134" t="s">
        <v>46</v>
      </c>
      <c r="F570" s="134" t="s">
        <v>47</v>
      </c>
      <c r="G570" s="137">
        <v>42564</v>
      </c>
      <c r="H570" s="138">
        <v>43.65</v>
      </c>
      <c r="I570" s="138">
        <v>113.74</v>
      </c>
      <c r="J570" s="139">
        <v>2.6057000000000001</v>
      </c>
      <c r="K570" s="134">
        <v>27.47</v>
      </c>
      <c r="L570" s="139">
        <v>2.5100000000000001E-2</v>
      </c>
      <c r="M570" s="134">
        <v>0.6</v>
      </c>
      <c r="N570" s="134">
        <v>1.4</v>
      </c>
      <c r="O570" s="138">
        <v>-23.75</v>
      </c>
      <c r="P570" s="139">
        <v>9.4899999999999998E-2</v>
      </c>
      <c r="Q570" s="134">
        <v>20</v>
      </c>
      <c r="R570" s="138">
        <v>29.02</v>
      </c>
      <c r="S570" s="140">
        <v>162263872791</v>
      </c>
      <c r="T570" s="134" t="s">
        <v>54</v>
      </c>
      <c r="U570" s="134" t="s">
        <v>58</v>
      </c>
    </row>
    <row r="571" spans="1:21" ht="14.7" x14ac:dyDescent="0.55000000000000004">
      <c r="A571" s="134" t="s">
        <v>1235</v>
      </c>
      <c r="B571" s="135" t="s">
        <v>1236</v>
      </c>
      <c r="C571" s="136" t="s">
        <v>44</v>
      </c>
      <c r="D571" s="134" t="s">
        <v>45</v>
      </c>
      <c r="E571" s="134" t="s">
        <v>46</v>
      </c>
      <c r="F571" s="134" t="s">
        <v>47</v>
      </c>
      <c r="G571" s="137">
        <v>42803</v>
      </c>
      <c r="H571" s="138">
        <v>7.21</v>
      </c>
      <c r="I571" s="138">
        <v>32.229999999999997</v>
      </c>
      <c r="J571" s="139">
        <v>4.4702000000000002</v>
      </c>
      <c r="K571" s="134">
        <v>18.420000000000002</v>
      </c>
      <c r="L571" s="139">
        <v>3.7199999999999997E-2</v>
      </c>
      <c r="M571" s="134">
        <v>1</v>
      </c>
      <c r="N571" s="134">
        <v>1.25</v>
      </c>
      <c r="O571" s="138">
        <v>-11.87</v>
      </c>
      <c r="P571" s="139">
        <v>4.9599999999999998E-2</v>
      </c>
      <c r="Q571" s="134">
        <v>7</v>
      </c>
      <c r="R571" s="138">
        <v>23.25</v>
      </c>
      <c r="S571" s="140">
        <v>188920248902</v>
      </c>
      <c r="T571" s="134" t="s">
        <v>54</v>
      </c>
      <c r="U571" s="134" t="s">
        <v>126</v>
      </c>
    </row>
    <row r="572" spans="1:21" ht="14.7" x14ac:dyDescent="0.55000000000000004">
      <c r="A572" s="134" t="s">
        <v>1237</v>
      </c>
      <c r="B572" s="135" t="s">
        <v>1238</v>
      </c>
      <c r="C572" s="136" t="s">
        <v>83</v>
      </c>
      <c r="D572" s="134" t="s">
        <v>57</v>
      </c>
      <c r="E572" s="134" t="s">
        <v>52</v>
      </c>
      <c r="F572" s="134" t="s">
        <v>191</v>
      </c>
      <c r="G572" s="137">
        <v>42611</v>
      </c>
      <c r="H572" s="138">
        <v>64.849999999999994</v>
      </c>
      <c r="I572" s="138">
        <v>61.4</v>
      </c>
      <c r="J572" s="139">
        <v>0.94679999999999997</v>
      </c>
      <c r="K572" s="134">
        <v>20.2</v>
      </c>
      <c r="L572" s="139">
        <v>2.4899999999999999E-2</v>
      </c>
      <c r="M572" s="134">
        <v>1.7</v>
      </c>
      <c r="N572" s="134" t="s">
        <v>67</v>
      </c>
      <c r="O572" s="134" t="s">
        <v>67</v>
      </c>
      <c r="P572" s="139">
        <v>5.8500000000000003E-2</v>
      </c>
      <c r="Q572" s="134">
        <v>8</v>
      </c>
      <c r="R572" s="138">
        <v>40.4</v>
      </c>
      <c r="S572" s="140">
        <v>17771585189</v>
      </c>
      <c r="T572" s="134" t="s">
        <v>54</v>
      </c>
      <c r="U572" s="134" t="s">
        <v>192</v>
      </c>
    </row>
    <row r="573" spans="1:21" ht="14.7" x14ac:dyDescent="0.55000000000000004">
      <c r="A573" s="134" t="s">
        <v>1239</v>
      </c>
      <c r="B573" s="135" t="s">
        <v>1240</v>
      </c>
      <c r="C573" s="136" t="s">
        <v>127</v>
      </c>
      <c r="D573" s="134" t="s">
        <v>45</v>
      </c>
      <c r="E573" s="134" t="s">
        <v>46</v>
      </c>
      <c r="F573" s="134" t="s">
        <v>47</v>
      </c>
      <c r="G573" s="137">
        <v>42559</v>
      </c>
      <c r="H573" s="138">
        <v>17.2</v>
      </c>
      <c r="I573" s="138">
        <v>86.26</v>
      </c>
      <c r="J573" s="139">
        <v>5.0151000000000003</v>
      </c>
      <c r="K573" s="134">
        <v>25.08</v>
      </c>
      <c r="L573" s="139">
        <v>3.0700000000000002E-2</v>
      </c>
      <c r="M573" s="134">
        <v>0.6</v>
      </c>
      <c r="N573" s="134">
        <v>1.0900000000000001</v>
      </c>
      <c r="O573" s="138">
        <v>-11.99</v>
      </c>
      <c r="P573" s="139">
        <v>8.2900000000000001E-2</v>
      </c>
      <c r="Q573" s="134">
        <v>20</v>
      </c>
      <c r="R573" s="138">
        <v>42.64</v>
      </c>
      <c r="S573" s="140">
        <v>220389859100</v>
      </c>
      <c r="T573" s="134" t="s">
        <v>54</v>
      </c>
      <c r="U573" s="134" t="s">
        <v>293</v>
      </c>
    </row>
    <row r="574" spans="1:21" ht="14.7" x14ac:dyDescent="0.55000000000000004">
      <c r="A574" s="134" t="s">
        <v>1241</v>
      </c>
      <c r="B574" s="135" t="s">
        <v>1242</v>
      </c>
      <c r="C574" s="136" t="s">
        <v>127</v>
      </c>
      <c r="D574" s="134" t="s">
        <v>65</v>
      </c>
      <c r="E574" s="134" t="s">
        <v>46</v>
      </c>
      <c r="F574" s="134" t="s">
        <v>66</v>
      </c>
      <c r="G574" s="137">
        <v>42531</v>
      </c>
      <c r="H574" s="138">
        <v>33.26</v>
      </c>
      <c r="I574" s="138">
        <v>41.16</v>
      </c>
      <c r="J574" s="139">
        <v>1.2375</v>
      </c>
      <c r="K574" s="134">
        <v>21.89</v>
      </c>
      <c r="L574" s="139">
        <v>2.1600000000000001E-2</v>
      </c>
      <c r="M574" s="134">
        <v>0.7</v>
      </c>
      <c r="N574" s="134" t="s">
        <v>67</v>
      </c>
      <c r="O574" s="134" t="s">
        <v>67</v>
      </c>
      <c r="P574" s="139">
        <v>6.7000000000000004E-2</v>
      </c>
      <c r="Q574" s="134">
        <v>3</v>
      </c>
      <c r="R574" s="138">
        <v>21.4</v>
      </c>
      <c r="S574" s="140">
        <v>23850480161</v>
      </c>
      <c r="T574" s="134" t="s">
        <v>54</v>
      </c>
      <c r="U574" s="134" t="s">
        <v>192</v>
      </c>
    </row>
    <row r="575" spans="1:21" ht="14.7" x14ac:dyDescent="0.55000000000000004">
      <c r="A575" s="134" t="s">
        <v>1243</v>
      </c>
      <c r="B575" s="135" t="s">
        <v>1244</v>
      </c>
      <c r="C575" s="136" t="s">
        <v>83</v>
      </c>
      <c r="D575" s="134" t="s">
        <v>57</v>
      </c>
      <c r="E575" s="134" t="s">
        <v>46</v>
      </c>
      <c r="F575" s="134" t="s">
        <v>128</v>
      </c>
      <c r="G575" s="137">
        <v>42566</v>
      </c>
      <c r="H575" s="138">
        <v>81.86</v>
      </c>
      <c r="I575" s="138">
        <v>152.91</v>
      </c>
      <c r="J575" s="139">
        <v>1.8678999999999999</v>
      </c>
      <c r="K575" s="134">
        <v>23.74</v>
      </c>
      <c r="L575" s="139">
        <v>1.6500000000000001E-2</v>
      </c>
      <c r="M575" s="134">
        <v>1.3</v>
      </c>
      <c r="N575" s="134">
        <v>2.1800000000000002</v>
      </c>
      <c r="O575" s="138">
        <v>-11.64</v>
      </c>
      <c r="P575" s="139">
        <v>7.6200000000000004E-2</v>
      </c>
      <c r="Q575" s="134">
        <v>20</v>
      </c>
      <c r="R575" s="138">
        <v>68.739999999999995</v>
      </c>
      <c r="S575" s="140">
        <v>20357261551</v>
      </c>
      <c r="T575" s="134" t="s">
        <v>54</v>
      </c>
      <c r="U575" s="134" t="s">
        <v>91</v>
      </c>
    </row>
    <row r="576" spans="1:21" ht="14.7" x14ac:dyDescent="0.55000000000000004">
      <c r="A576" s="134" t="s">
        <v>1245</v>
      </c>
      <c r="B576" s="135" t="s">
        <v>1246</v>
      </c>
      <c r="C576" s="136" t="s">
        <v>151</v>
      </c>
      <c r="D576" s="134" t="s">
        <v>65</v>
      </c>
      <c r="E576" s="134" t="s">
        <v>75</v>
      </c>
      <c r="F576" s="134" t="s">
        <v>84</v>
      </c>
      <c r="G576" s="137">
        <v>42569</v>
      </c>
      <c r="H576" s="138">
        <v>79.180000000000007</v>
      </c>
      <c r="I576" s="138">
        <v>22.54</v>
      </c>
      <c r="J576" s="139">
        <v>0.28470000000000001</v>
      </c>
      <c r="K576" s="134">
        <v>10.94</v>
      </c>
      <c r="L576" s="139">
        <v>1.5100000000000001E-2</v>
      </c>
      <c r="M576" s="134">
        <v>1.2</v>
      </c>
      <c r="N576" s="134">
        <v>3.83</v>
      </c>
      <c r="O576" s="138">
        <v>6.14</v>
      </c>
      <c r="P576" s="139">
        <v>1.2200000000000001E-2</v>
      </c>
      <c r="Q576" s="134">
        <v>4</v>
      </c>
      <c r="R576" s="138">
        <v>21.69</v>
      </c>
      <c r="S576" s="140">
        <v>7151758544</v>
      </c>
      <c r="T576" s="134" t="s">
        <v>49</v>
      </c>
      <c r="U576" s="134" t="s">
        <v>95</v>
      </c>
    </row>
    <row r="577" spans="1:21" ht="14.7" x14ac:dyDescent="0.55000000000000004">
      <c r="A577" s="134" t="s">
        <v>1247</v>
      </c>
      <c r="B577" s="135" t="s">
        <v>1248</v>
      </c>
      <c r="C577" s="136" t="s">
        <v>94</v>
      </c>
      <c r="D577" s="134" t="s">
        <v>65</v>
      </c>
      <c r="E577" s="134" t="s">
        <v>52</v>
      </c>
      <c r="F577" s="134" t="s">
        <v>152</v>
      </c>
      <c r="G577" s="137">
        <v>42554</v>
      </c>
      <c r="H577" s="138">
        <v>65.89</v>
      </c>
      <c r="I577" s="138">
        <v>61.61</v>
      </c>
      <c r="J577" s="139">
        <v>0.93500000000000005</v>
      </c>
      <c r="K577" s="134">
        <v>31.92</v>
      </c>
      <c r="L577" s="139">
        <v>4.4999999999999997E-3</v>
      </c>
      <c r="M577" s="134">
        <v>0.7</v>
      </c>
      <c r="N577" s="134">
        <v>1.89</v>
      </c>
      <c r="O577" s="138">
        <v>-10</v>
      </c>
      <c r="P577" s="139">
        <v>0.1171</v>
      </c>
      <c r="Q577" s="134">
        <v>0</v>
      </c>
      <c r="R577" s="138">
        <v>33.99</v>
      </c>
      <c r="S577" s="140">
        <v>6755738771</v>
      </c>
      <c r="T577" s="134" t="s">
        <v>49</v>
      </c>
      <c r="U577" s="134" t="s">
        <v>120</v>
      </c>
    </row>
    <row r="578" spans="1:21" ht="14.7" x14ac:dyDescent="0.55000000000000004">
      <c r="A578" s="134" t="s">
        <v>1249</v>
      </c>
      <c r="B578" s="135" t="s">
        <v>1250</v>
      </c>
      <c r="C578" s="136" t="s">
        <v>57</v>
      </c>
      <c r="D578" s="134" t="s">
        <v>45</v>
      </c>
      <c r="E578" s="134" t="s">
        <v>46</v>
      </c>
      <c r="F578" s="134" t="s">
        <v>47</v>
      </c>
      <c r="G578" s="137">
        <v>42776</v>
      </c>
      <c r="H578" s="138">
        <v>41.53</v>
      </c>
      <c r="I578" s="138">
        <v>55.33</v>
      </c>
      <c r="J578" s="139">
        <v>1.3323</v>
      </c>
      <c r="K578" s="134">
        <v>51.23</v>
      </c>
      <c r="L578" s="139">
        <v>0.03</v>
      </c>
      <c r="M578" s="134">
        <v>1</v>
      </c>
      <c r="N578" s="134">
        <v>0.56000000000000005</v>
      </c>
      <c r="O578" s="138">
        <v>-28.72</v>
      </c>
      <c r="P578" s="139">
        <v>0.2137</v>
      </c>
      <c r="Q578" s="134">
        <v>3</v>
      </c>
      <c r="R578" s="138">
        <v>24.53</v>
      </c>
      <c r="S578" s="140">
        <v>29251633978</v>
      </c>
      <c r="T578" s="134" t="s">
        <v>54</v>
      </c>
      <c r="U578" s="134" t="s">
        <v>48</v>
      </c>
    </row>
    <row r="579" spans="1:21" ht="14.7" x14ac:dyDescent="0.55000000000000004">
      <c r="A579" s="134" t="s">
        <v>1251</v>
      </c>
      <c r="B579" s="135" t="s">
        <v>1252</v>
      </c>
      <c r="C579" s="136" t="s">
        <v>44</v>
      </c>
      <c r="D579" s="134" t="s">
        <v>45</v>
      </c>
      <c r="E579" s="134" t="s">
        <v>46</v>
      </c>
      <c r="F579" s="134" t="s">
        <v>47</v>
      </c>
      <c r="G579" s="137">
        <v>42550</v>
      </c>
      <c r="H579" s="138">
        <v>45.53</v>
      </c>
      <c r="I579" s="138">
        <v>113.75</v>
      </c>
      <c r="J579" s="139">
        <v>2.4984000000000002</v>
      </c>
      <c r="K579" s="134">
        <v>24.46</v>
      </c>
      <c r="L579" s="139">
        <v>3.5700000000000003E-2</v>
      </c>
      <c r="M579" s="134">
        <v>0.9</v>
      </c>
      <c r="N579" s="134">
        <v>1.1299999999999999</v>
      </c>
      <c r="O579" s="138">
        <v>-20.29</v>
      </c>
      <c r="P579" s="139">
        <v>7.9799999999999996E-2</v>
      </c>
      <c r="Q579" s="134">
        <v>9</v>
      </c>
      <c r="R579" s="138">
        <v>0</v>
      </c>
      <c r="S579" s="140">
        <v>178493956891</v>
      </c>
      <c r="T579" s="134" t="s">
        <v>54</v>
      </c>
      <c r="U579" s="134" t="s">
        <v>325</v>
      </c>
    </row>
    <row r="580" spans="1:21" ht="14.7" x14ac:dyDescent="0.55000000000000004">
      <c r="A580" s="134" t="s">
        <v>1253</v>
      </c>
      <c r="B580" s="135" t="s">
        <v>1254</v>
      </c>
      <c r="C580" s="136" t="s">
        <v>151</v>
      </c>
      <c r="D580" s="134" t="s">
        <v>65</v>
      </c>
      <c r="E580" s="134" t="s">
        <v>52</v>
      </c>
      <c r="F580" s="134" t="s">
        <v>152</v>
      </c>
      <c r="G580" s="137">
        <v>42834</v>
      </c>
      <c r="H580" s="138">
        <v>21.44</v>
      </c>
      <c r="I580" s="138">
        <v>20.73</v>
      </c>
      <c r="J580" s="139">
        <v>0.96689999999999998</v>
      </c>
      <c r="K580" s="134">
        <v>22.53</v>
      </c>
      <c r="L580" s="139">
        <v>2.8899999999999999E-2</v>
      </c>
      <c r="M580" s="134">
        <v>0.9</v>
      </c>
      <c r="N580" s="134">
        <v>2.41</v>
      </c>
      <c r="O580" s="138">
        <v>0.26</v>
      </c>
      <c r="P580" s="139">
        <v>7.0199999999999999E-2</v>
      </c>
      <c r="Q580" s="134">
        <v>0</v>
      </c>
      <c r="R580" s="138">
        <v>8.86</v>
      </c>
      <c r="S580" s="140">
        <v>117834624</v>
      </c>
      <c r="T580" s="134" t="s">
        <v>72</v>
      </c>
      <c r="U580" s="134" t="s">
        <v>120</v>
      </c>
    </row>
    <row r="581" spans="1:21" ht="14.7" x14ac:dyDescent="0.55000000000000004">
      <c r="A581" s="134" t="s">
        <v>1255</v>
      </c>
      <c r="B581" s="135" t="s">
        <v>1256</v>
      </c>
      <c r="C581" s="136" t="s">
        <v>100</v>
      </c>
      <c r="D581" s="134" t="s">
        <v>57</v>
      </c>
      <c r="E581" s="134" t="s">
        <v>52</v>
      </c>
      <c r="F581" s="134" t="s">
        <v>191</v>
      </c>
      <c r="G581" s="137">
        <v>42545</v>
      </c>
      <c r="H581" s="138">
        <v>136.32</v>
      </c>
      <c r="I581" s="138">
        <v>117.19</v>
      </c>
      <c r="J581" s="139">
        <v>0.85970000000000002</v>
      </c>
      <c r="K581" s="134">
        <v>16.649999999999999</v>
      </c>
      <c r="L581" s="139">
        <v>1.7399999999999999E-2</v>
      </c>
      <c r="M581" s="134">
        <v>0.9</v>
      </c>
      <c r="N581" s="134" t="s">
        <v>67</v>
      </c>
      <c r="O581" s="134" t="s">
        <v>67</v>
      </c>
      <c r="P581" s="139">
        <v>4.07E-2</v>
      </c>
      <c r="Q581" s="134">
        <v>6</v>
      </c>
      <c r="R581" s="138">
        <v>117.63</v>
      </c>
      <c r="S581" s="140">
        <v>56931275499</v>
      </c>
      <c r="T581" s="134" t="s">
        <v>54</v>
      </c>
      <c r="U581" s="134" t="s">
        <v>68</v>
      </c>
    </row>
    <row r="582" spans="1:21" ht="14.7" x14ac:dyDescent="0.55000000000000004">
      <c r="A582" s="134" t="s">
        <v>1257</v>
      </c>
      <c r="B582" s="135" t="s">
        <v>1258</v>
      </c>
      <c r="C582" s="136" t="s">
        <v>44</v>
      </c>
      <c r="D582" s="134" t="s">
        <v>45</v>
      </c>
      <c r="E582" s="134" t="s">
        <v>52</v>
      </c>
      <c r="F582" s="134" t="s">
        <v>106</v>
      </c>
      <c r="G582" s="137">
        <v>42809</v>
      </c>
      <c r="H582" s="138">
        <v>81.180000000000007</v>
      </c>
      <c r="I582" s="138">
        <v>65.22</v>
      </c>
      <c r="J582" s="139">
        <v>0.8034</v>
      </c>
      <c r="K582" s="134">
        <v>30.91</v>
      </c>
      <c r="L582" s="139">
        <v>2.0500000000000001E-2</v>
      </c>
      <c r="M582" s="134" t="e">
        <v>#N/A</v>
      </c>
      <c r="N582" s="134">
        <v>1.82</v>
      </c>
      <c r="O582" s="138">
        <v>-25.17</v>
      </c>
      <c r="P582" s="139">
        <v>0.112</v>
      </c>
      <c r="Q582" s="134">
        <v>12</v>
      </c>
      <c r="R582" s="138">
        <v>41.88</v>
      </c>
      <c r="S582" s="140">
        <v>11937053100</v>
      </c>
      <c r="T582" s="134" t="s">
        <v>54</v>
      </c>
      <c r="U582" s="134" t="s">
        <v>91</v>
      </c>
    </row>
    <row r="583" spans="1:21" ht="14.7" x14ac:dyDescent="0.55000000000000004">
      <c r="A583" s="134" t="s">
        <v>1259</v>
      </c>
      <c r="B583" s="135" t="s">
        <v>1260</v>
      </c>
      <c r="C583" s="136" t="s">
        <v>44</v>
      </c>
      <c r="D583" s="134" t="s">
        <v>45</v>
      </c>
      <c r="E583" s="134" t="s">
        <v>46</v>
      </c>
      <c r="F583" s="134" t="s">
        <v>47</v>
      </c>
      <c r="G583" s="137">
        <v>42812</v>
      </c>
      <c r="H583" s="138">
        <v>59.88</v>
      </c>
      <c r="I583" s="138">
        <v>84.1</v>
      </c>
      <c r="J583" s="139">
        <v>1.4045000000000001</v>
      </c>
      <c r="K583" s="134">
        <v>21.24</v>
      </c>
      <c r="L583" s="139">
        <v>3.0099999999999998E-2</v>
      </c>
      <c r="M583" s="134">
        <v>0.3</v>
      </c>
      <c r="N583" s="134">
        <v>0.64</v>
      </c>
      <c r="O583" s="138">
        <v>-92.63</v>
      </c>
      <c r="P583" s="139">
        <v>6.3700000000000007E-2</v>
      </c>
      <c r="Q583" s="134">
        <v>6</v>
      </c>
      <c r="R583" s="138">
        <v>63.78</v>
      </c>
      <c r="S583" s="140">
        <v>9312298723</v>
      </c>
      <c r="T583" s="134" t="s">
        <v>49</v>
      </c>
      <c r="U583" s="134" t="s">
        <v>71</v>
      </c>
    </row>
    <row r="584" spans="1:21" ht="14.7" x14ac:dyDescent="0.55000000000000004">
      <c r="A584" s="134" t="s">
        <v>1261</v>
      </c>
      <c r="B584" s="135" t="s">
        <v>1262</v>
      </c>
      <c r="C584" s="136" t="s">
        <v>94</v>
      </c>
      <c r="D584" s="134" t="s">
        <v>45</v>
      </c>
      <c r="E584" s="134" t="s">
        <v>75</v>
      </c>
      <c r="F584" s="134" t="s">
        <v>76</v>
      </c>
      <c r="G584" s="137">
        <v>42751</v>
      </c>
      <c r="H584" s="138">
        <v>215.75</v>
      </c>
      <c r="I584" s="138">
        <v>105.48</v>
      </c>
      <c r="J584" s="139">
        <v>0.4889</v>
      </c>
      <c r="K584" s="134">
        <v>18.84</v>
      </c>
      <c r="L584" s="139">
        <v>1.44E-2</v>
      </c>
      <c r="M584" s="134">
        <v>1.4</v>
      </c>
      <c r="N584" s="134">
        <v>1.44</v>
      </c>
      <c r="O584" s="138">
        <v>-18.93</v>
      </c>
      <c r="P584" s="139">
        <v>5.1700000000000003E-2</v>
      </c>
      <c r="Q584" s="134">
        <v>20</v>
      </c>
      <c r="R584" s="138">
        <v>36.630000000000003</v>
      </c>
      <c r="S584" s="140">
        <v>26880999559</v>
      </c>
      <c r="T584" s="134" t="s">
        <v>54</v>
      </c>
      <c r="U584" s="134" t="s">
        <v>95</v>
      </c>
    </row>
    <row r="585" spans="1:21" ht="14.7" x14ac:dyDescent="0.55000000000000004">
      <c r="A585" s="134" t="s">
        <v>1263</v>
      </c>
      <c r="B585" s="135" t="s">
        <v>1264</v>
      </c>
      <c r="C585" s="136" t="s">
        <v>44</v>
      </c>
      <c r="D585" s="134" t="s">
        <v>45</v>
      </c>
      <c r="E585" s="134" t="s">
        <v>46</v>
      </c>
      <c r="F585" s="134" t="s">
        <v>47</v>
      </c>
      <c r="G585" s="137">
        <v>42399</v>
      </c>
      <c r="H585" s="138">
        <v>5.49</v>
      </c>
      <c r="I585" s="138">
        <v>38.69</v>
      </c>
      <c r="J585" s="139">
        <v>7.0473999999999997</v>
      </c>
      <c r="K585" s="134">
        <v>21.14</v>
      </c>
      <c r="L585" s="139">
        <v>3.9E-2</v>
      </c>
      <c r="M585" s="134">
        <v>0.5</v>
      </c>
      <c r="N585" s="134">
        <v>0.67</v>
      </c>
      <c r="O585" s="138">
        <v>-38.64</v>
      </c>
      <c r="P585" s="139">
        <v>6.3200000000000006E-2</v>
      </c>
      <c r="Q585" s="134">
        <v>4</v>
      </c>
      <c r="R585" s="138">
        <v>16.34</v>
      </c>
      <c r="S585" s="140">
        <v>26193786684</v>
      </c>
      <c r="T585" s="134" t="s">
        <v>54</v>
      </c>
      <c r="U585" s="134" t="s">
        <v>71</v>
      </c>
    </row>
    <row r="586" spans="1:21" ht="14.7" x14ac:dyDescent="0.55000000000000004">
      <c r="A586" s="134" t="s">
        <v>1265</v>
      </c>
      <c r="B586" s="135" t="s">
        <v>1266</v>
      </c>
      <c r="C586" s="136" t="s">
        <v>52</v>
      </c>
      <c r="D586" s="134" t="s">
        <v>45</v>
      </c>
      <c r="E586" s="134" t="s">
        <v>46</v>
      </c>
      <c r="F586" s="134" t="s">
        <v>47</v>
      </c>
      <c r="G586" s="137">
        <v>42581</v>
      </c>
      <c r="H586" s="138">
        <v>8.2100000000000009</v>
      </c>
      <c r="I586" s="138">
        <v>73.069999999999993</v>
      </c>
      <c r="J586" s="139">
        <v>8.9001000000000001</v>
      </c>
      <c r="K586" s="134">
        <v>35.82</v>
      </c>
      <c r="L586" s="139">
        <v>7.1000000000000004E-3</v>
      </c>
      <c r="M586" s="134">
        <v>0.6</v>
      </c>
      <c r="N586" s="134">
        <v>1.42</v>
      </c>
      <c r="O586" s="138">
        <v>-48.22</v>
      </c>
      <c r="P586" s="139">
        <v>0.1366</v>
      </c>
      <c r="Q586" s="134">
        <v>13</v>
      </c>
      <c r="R586" s="138">
        <v>0</v>
      </c>
      <c r="S586" s="140">
        <v>10688563500</v>
      </c>
      <c r="T586" s="134" t="s">
        <v>54</v>
      </c>
      <c r="U586" s="134" t="s">
        <v>126</v>
      </c>
    </row>
    <row r="587" spans="1:21" ht="14.7" x14ac:dyDescent="0.55000000000000004">
      <c r="A587" s="134" t="s">
        <v>1267</v>
      </c>
      <c r="B587" s="135" t="s">
        <v>1268</v>
      </c>
      <c r="C587" s="136" t="s">
        <v>127</v>
      </c>
      <c r="D587" s="134" t="s">
        <v>45</v>
      </c>
      <c r="E587" s="134" t="s">
        <v>46</v>
      </c>
      <c r="F587" s="134" t="s">
        <v>47</v>
      </c>
      <c r="G587" s="137">
        <v>42411</v>
      </c>
      <c r="H587" s="138">
        <v>43.76</v>
      </c>
      <c r="I587" s="138">
        <v>103.42</v>
      </c>
      <c r="J587" s="139">
        <v>2.3633000000000002</v>
      </c>
      <c r="K587" s="134">
        <v>19.22</v>
      </c>
      <c r="L587" s="139">
        <v>2.4799999999999999E-2</v>
      </c>
      <c r="M587" s="134">
        <v>1.7</v>
      </c>
      <c r="N587" s="134" t="s">
        <v>67</v>
      </c>
      <c r="O587" s="134" t="s">
        <v>67</v>
      </c>
      <c r="P587" s="139">
        <v>5.3600000000000002E-2</v>
      </c>
      <c r="Q587" s="134">
        <v>7</v>
      </c>
      <c r="R587" s="138">
        <v>164.8</v>
      </c>
      <c r="S587" s="140">
        <v>44658004626</v>
      </c>
      <c r="T587" s="134" t="s">
        <v>54</v>
      </c>
      <c r="U587" s="134" t="s">
        <v>192</v>
      </c>
    </row>
    <row r="588" spans="1:21" ht="14.7" x14ac:dyDescent="0.55000000000000004">
      <c r="A588" s="134" t="s">
        <v>1269</v>
      </c>
      <c r="B588" s="135" t="s">
        <v>1270</v>
      </c>
      <c r="C588" s="136" t="s">
        <v>64</v>
      </c>
      <c r="D588" s="134" t="s">
        <v>45</v>
      </c>
      <c r="E588" s="134" t="s">
        <v>52</v>
      </c>
      <c r="F588" s="134" t="s">
        <v>106</v>
      </c>
      <c r="G588" s="137">
        <v>42566</v>
      </c>
      <c r="H588" s="138">
        <v>259.54000000000002</v>
      </c>
      <c r="I588" s="138">
        <v>212.95</v>
      </c>
      <c r="J588" s="139">
        <v>0.82050000000000001</v>
      </c>
      <c r="K588" s="134">
        <v>31.5</v>
      </c>
      <c r="L588" s="139">
        <v>3.1899999999999998E-2</v>
      </c>
      <c r="M588" s="134">
        <v>0.5</v>
      </c>
      <c r="N588" s="134">
        <v>1.1100000000000001</v>
      </c>
      <c r="O588" s="138">
        <v>-4.08</v>
      </c>
      <c r="P588" s="139">
        <v>0.115</v>
      </c>
      <c r="Q588" s="134">
        <v>7</v>
      </c>
      <c r="R588" s="138">
        <v>79.33</v>
      </c>
      <c r="S588" s="140">
        <v>36739829620</v>
      </c>
      <c r="T588" s="134" t="s">
        <v>54</v>
      </c>
      <c r="U588" s="134" t="s">
        <v>48</v>
      </c>
    </row>
    <row r="589" spans="1:21" ht="14.7" x14ac:dyDescent="0.55000000000000004">
      <c r="A589" s="134" t="s">
        <v>1271</v>
      </c>
      <c r="B589" s="135" t="s">
        <v>1272</v>
      </c>
      <c r="C589" s="136" t="s">
        <v>127</v>
      </c>
      <c r="D589" s="134" t="s">
        <v>45</v>
      </c>
      <c r="E589" s="134" t="s">
        <v>75</v>
      </c>
      <c r="F589" s="134" t="s">
        <v>76</v>
      </c>
      <c r="G589" s="137">
        <v>42612</v>
      </c>
      <c r="H589" s="138">
        <v>220.68</v>
      </c>
      <c r="I589" s="138">
        <v>77.67</v>
      </c>
      <c r="J589" s="139">
        <v>0.35199999999999998</v>
      </c>
      <c r="K589" s="134">
        <v>13.55</v>
      </c>
      <c r="L589" s="139">
        <v>2.9700000000000001E-2</v>
      </c>
      <c r="M589" s="134">
        <v>1.3</v>
      </c>
      <c r="N589" s="134">
        <v>1.22</v>
      </c>
      <c r="O589" s="138">
        <v>-28.01</v>
      </c>
      <c r="P589" s="139">
        <v>2.53E-2</v>
      </c>
      <c r="Q589" s="134">
        <v>5</v>
      </c>
      <c r="R589" s="138">
        <v>47.65</v>
      </c>
      <c r="S589" s="140">
        <v>39294853551</v>
      </c>
      <c r="T589" s="134" t="s">
        <v>54</v>
      </c>
      <c r="U589" s="134" t="s">
        <v>265</v>
      </c>
    </row>
    <row r="590" spans="1:21" ht="14.7" x14ac:dyDescent="0.55000000000000004">
      <c r="A590" s="134" t="s">
        <v>1273</v>
      </c>
      <c r="B590" s="135" t="s">
        <v>1274</v>
      </c>
      <c r="C590" s="136" t="s">
        <v>83</v>
      </c>
      <c r="D590" s="134" t="s">
        <v>57</v>
      </c>
      <c r="E590" s="134" t="s">
        <v>75</v>
      </c>
      <c r="F590" s="134" t="s">
        <v>132</v>
      </c>
      <c r="G590" s="137">
        <v>42748</v>
      </c>
      <c r="H590" s="138">
        <v>146.16999999999999</v>
      </c>
      <c r="I590" s="138">
        <v>97.47</v>
      </c>
      <c r="J590" s="139">
        <v>0.66679999999999995</v>
      </c>
      <c r="K590" s="134">
        <v>17.010000000000002</v>
      </c>
      <c r="L590" s="139">
        <v>1.5E-3</v>
      </c>
      <c r="M590" s="134">
        <v>0.6</v>
      </c>
      <c r="N590" s="134">
        <v>2.17</v>
      </c>
      <c r="O590" s="138">
        <v>-41.22</v>
      </c>
      <c r="P590" s="139">
        <v>4.2599999999999999E-2</v>
      </c>
      <c r="Q590" s="134">
        <v>1</v>
      </c>
      <c r="R590" s="138">
        <v>95.06</v>
      </c>
      <c r="S590" s="140">
        <v>7497265588</v>
      </c>
      <c r="T590" s="134" t="s">
        <v>49</v>
      </c>
      <c r="U590" s="134" t="s">
        <v>184</v>
      </c>
    </row>
    <row r="591" spans="1:21" ht="14.7" x14ac:dyDescent="0.55000000000000004">
      <c r="A591" s="134" t="s">
        <v>1275</v>
      </c>
      <c r="B591" s="135" t="s">
        <v>1276</v>
      </c>
      <c r="C591" s="136" t="s">
        <v>94</v>
      </c>
      <c r="D591" s="134" t="s">
        <v>65</v>
      </c>
      <c r="E591" s="134" t="s">
        <v>52</v>
      </c>
      <c r="F591" s="134" t="s">
        <v>152</v>
      </c>
      <c r="G591" s="137">
        <v>42774</v>
      </c>
      <c r="H591" s="138">
        <v>33.08</v>
      </c>
      <c r="I591" s="138">
        <v>31.05</v>
      </c>
      <c r="J591" s="139">
        <v>0.93859999999999999</v>
      </c>
      <c r="K591" s="134">
        <v>21.87</v>
      </c>
      <c r="L591" s="139">
        <v>0</v>
      </c>
      <c r="M591" s="134">
        <v>0.8</v>
      </c>
      <c r="N591" s="134">
        <v>1.93</v>
      </c>
      <c r="O591" s="138">
        <v>1.31</v>
      </c>
      <c r="P591" s="139">
        <v>6.6799999999999998E-2</v>
      </c>
      <c r="Q591" s="134">
        <v>0</v>
      </c>
      <c r="R591" s="138">
        <v>24.23</v>
      </c>
      <c r="S591" s="140">
        <v>4630947106</v>
      </c>
      <c r="T591" s="134" t="s">
        <v>49</v>
      </c>
      <c r="U591" s="134" t="s">
        <v>95</v>
      </c>
    </row>
    <row r="592" spans="1:21" ht="14.7" x14ac:dyDescent="0.55000000000000004">
      <c r="A592" s="134" t="s">
        <v>1277</v>
      </c>
      <c r="B592" s="135" t="s">
        <v>1278</v>
      </c>
      <c r="C592" s="136" t="s">
        <v>83</v>
      </c>
      <c r="D592" s="134" t="s">
        <v>65</v>
      </c>
      <c r="E592" s="134" t="s">
        <v>46</v>
      </c>
      <c r="F592" s="134" t="s">
        <v>66</v>
      </c>
      <c r="G592" s="137">
        <v>42534</v>
      </c>
      <c r="H592" s="138">
        <v>69.25</v>
      </c>
      <c r="I592" s="138">
        <v>128.82</v>
      </c>
      <c r="J592" s="139">
        <v>1.8602000000000001</v>
      </c>
      <c r="K592" s="134">
        <v>23.29</v>
      </c>
      <c r="L592" s="139">
        <v>2.2499999999999999E-2</v>
      </c>
      <c r="M592" s="134">
        <v>1</v>
      </c>
      <c r="N592" s="134">
        <v>1.6</v>
      </c>
      <c r="O592" s="138">
        <v>-39.299999999999997</v>
      </c>
      <c r="P592" s="139">
        <v>7.3999999999999996E-2</v>
      </c>
      <c r="Q592" s="134">
        <v>20</v>
      </c>
      <c r="R592" s="138">
        <v>45.67</v>
      </c>
      <c r="S592" s="140">
        <v>37002159197</v>
      </c>
      <c r="T592" s="134" t="s">
        <v>54</v>
      </c>
      <c r="U592" s="134" t="s">
        <v>218</v>
      </c>
    </row>
    <row r="593" spans="1:21" ht="14.7" x14ac:dyDescent="0.55000000000000004">
      <c r="A593" s="134" t="s">
        <v>1279</v>
      </c>
      <c r="B593" s="135" t="s">
        <v>1280</v>
      </c>
      <c r="C593" s="136" t="s">
        <v>52</v>
      </c>
      <c r="D593" s="134" t="s">
        <v>45</v>
      </c>
      <c r="E593" s="134" t="s">
        <v>46</v>
      </c>
      <c r="F593" s="134" t="s">
        <v>47</v>
      </c>
      <c r="G593" s="137">
        <v>42534</v>
      </c>
      <c r="H593" s="138">
        <v>0</v>
      </c>
      <c r="I593" s="138">
        <v>173.24</v>
      </c>
      <c r="J593" s="134" t="s">
        <v>67</v>
      </c>
      <c r="K593" s="134" t="s">
        <v>67</v>
      </c>
      <c r="L593" s="139">
        <v>5.0000000000000001E-4</v>
      </c>
      <c r="M593" s="134">
        <v>1</v>
      </c>
      <c r="N593" s="134">
        <v>2.29</v>
      </c>
      <c r="O593" s="138">
        <v>-14.83</v>
      </c>
      <c r="P593" s="139">
        <v>-1.4174</v>
      </c>
      <c r="Q593" s="134">
        <v>0</v>
      </c>
      <c r="R593" s="138">
        <v>0</v>
      </c>
      <c r="S593" s="140">
        <v>29626442566</v>
      </c>
      <c r="T593" s="134" t="s">
        <v>54</v>
      </c>
      <c r="U593" s="134" t="s">
        <v>265</v>
      </c>
    </row>
    <row r="594" spans="1:21" ht="14.7" x14ac:dyDescent="0.55000000000000004">
      <c r="A594" s="134" t="s">
        <v>1281</v>
      </c>
      <c r="B594" s="135" t="s">
        <v>1282</v>
      </c>
      <c r="C594" s="136" t="s">
        <v>127</v>
      </c>
      <c r="D594" s="134" t="s">
        <v>65</v>
      </c>
      <c r="E594" s="134" t="s">
        <v>46</v>
      </c>
      <c r="F594" s="134" t="s">
        <v>66</v>
      </c>
      <c r="G594" s="137">
        <v>42800</v>
      </c>
      <c r="H594" s="138">
        <v>37.42</v>
      </c>
      <c r="I594" s="138">
        <v>49.05</v>
      </c>
      <c r="J594" s="139">
        <v>1.3108</v>
      </c>
      <c r="K594" s="134">
        <v>50.57</v>
      </c>
      <c r="L594" s="139">
        <v>0</v>
      </c>
      <c r="M594" s="134" t="e">
        <v>#N/A</v>
      </c>
      <c r="N594" s="134">
        <v>1.52</v>
      </c>
      <c r="O594" s="138">
        <v>6.03</v>
      </c>
      <c r="P594" s="139">
        <v>0.21029999999999999</v>
      </c>
      <c r="Q594" s="134">
        <v>0</v>
      </c>
      <c r="R594" s="138">
        <v>18.59</v>
      </c>
      <c r="S594" s="140">
        <v>59596537503</v>
      </c>
      <c r="T594" s="134" t="s">
        <v>54</v>
      </c>
      <c r="U594" s="134" t="s">
        <v>529</v>
      </c>
    </row>
    <row r="595" spans="1:21" ht="14.7" x14ac:dyDescent="0.55000000000000004">
      <c r="A595" s="134" t="s">
        <v>1283</v>
      </c>
      <c r="B595" s="135" t="s">
        <v>1284</v>
      </c>
      <c r="C595" s="136" t="s">
        <v>83</v>
      </c>
      <c r="D595" s="134" t="s">
        <v>57</v>
      </c>
      <c r="E595" s="134" t="s">
        <v>52</v>
      </c>
      <c r="F595" s="134" t="s">
        <v>191</v>
      </c>
      <c r="G595" s="137">
        <v>42775</v>
      </c>
      <c r="H595" s="138">
        <v>65.28</v>
      </c>
      <c r="I595" s="138">
        <v>55.36</v>
      </c>
      <c r="J595" s="139">
        <v>0.84799999999999998</v>
      </c>
      <c r="K595" s="134">
        <v>14.16</v>
      </c>
      <c r="L595" s="139">
        <v>3.7400000000000003E-2</v>
      </c>
      <c r="M595" s="134">
        <v>1.3</v>
      </c>
      <c r="N595" s="134">
        <v>1.97</v>
      </c>
      <c r="O595" s="138">
        <v>-3.59</v>
      </c>
      <c r="P595" s="139">
        <v>2.8299999999999999E-2</v>
      </c>
      <c r="Q595" s="134">
        <v>15</v>
      </c>
      <c r="R595" s="138">
        <v>44.13</v>
      </c>
      <c r="S595" s="140">
        <v>82602886765</v>
      </c>
      <c r="T595" s="134" t="s">
        <v>54</v>
      </c>
      <c r="U595" s="134" t="s">
        <v>161</v>
      </c>
    </row>
    <row r="596" spans="1:21" ht="14.7" x14ac:dyDescent="0.55000000000000004">
      <c r="A596" s="134" t="s">
        <v>1285</v>
      </c>
      <c r="B596" s="135" t="s">
        <v>1286</v>
      </c>
      <c r="C596" s="136" t="s">
        <v>57</v>
      </c>
      <c r="D596" s="134" t="s">
        <v>45</v>
      </c>
      <c r="E596" s="134" t="s">
        <v>46</v>
      </c>
      <c r="F596" s="134" t="s">
        <v>47</v>
      </c>
      <c r="G596" s="137">
        <v>42553</v>
      </c>
      <c r="H596" s="138">
        <v>0</v>
      </c>
      <c r="I596" s="138">
        <v>11.17</v>
      </c>
      <c r="J596" s="134" t="s">
        <v>67</v>
      </c>
      <c r="K596" s="134">
        <v>53.19</v>
      </c>
      <c r="L596" s="139">
        <v>7.1999999999999998E-3</v>
      </c>
      <c r="M596" s="134">
        <v>1.8</v>
      </c>
      <c r="N596" s="134">
        <v>2.33</v>
      </c>
      <c r="O596" s="138">
        <v>-14.55</v>
      </c>
      <c r="P596" s="139">
        <v>0.2235</v>
      </c>
      <c r="Q596" s="134">
        <v>0</v>
      </c>
      <c r="R596" s="138">
        <v>0</v>
      </c>
      <c r="S596" s="140">
        <v>2686430748</v>
      </c>
      <c r="T596" s="134" t="s">
        <v>49</v>
      </c>
      <c r="U596" s="134" t="s">
        <v>265</v>
      </c>
    </row>
    <row r="597" spans="1:21" ht="14.7" x14ac:dyDescent="0.55000000000000004">
      <c r="A597" s="134" t="s">
        <v>1287</v>
      </c>
      <c r="B597" s="135" t="s">
        <v>1288</v>
      </c>
      <c r="C597" s="136" t="s">
        <v>52</v>
      </c>
      <c r="D597" s="134" t="s">
        <v>45</v>
      </c>
      <c r="E597" s="134" t="s">
        <v>46</v>
      </c>
      <c r="F597" s="134" t="s">
        <v>47</v>
      </c>
      <c r="G597" s="137">
        <v>42709</v>
      </c>
      <c r="H597" s="138">
        <v>42.56</v>
      </c>
      <c r="I597" s="138">
        <v>72.540000000000006</v>
      </c>
      <c r="J597" s="139">
        <v>1.7043999999999999</v>
      </c>
      <c r="K597" s="134">
        <v>65.349999999999994</v>
      </c>
      <c r="L597" s="139">
        <v>0</v>
      </c>
      <c r="M597" s="134" t="e">
        <v>#N/A</v>
      </c>
      <c r="N597" s="134">
        <v>2.84</v>
      </c>
      <c r="O597" s="138">
        <v>-1.46</v>
      </c>
      <c r="P597" s="139">
        <v>0.2843</v>
      </c>
      <c r="Q597" s="134">
        <v>0</v>
      </c>
      <c r="R597" s="138">
        <v>44.14</v>
      </c>
      <c r="S597" s="140">
        <v>9595996675</v>
      </c>
      <c r="T597" s="134" t="s">
        <v>49</v>
      </c>
      <c r="U597" s="134" t="s">
        <v>136</v>
      </c>
    </row>
    <row r="598" spans="1:21" ht="14.7" x14ac:dyDescent="0.55000000000000004">
      <c r="A598" s="134" t="s">
        <v>1289</v>
      </c>
      <c r="B598" s="135" t="s">
        <v>1290</v>
      </c>
      <c r="C598" s="136" t="s">
        <v>131</v>
      </c>
      <c r="D598" s="134" t="s">
        <v>57</v>
      </c>
      <c r="E598" s="134" t="s">
        <v>75</v>
      </c>
      <c r="F598" s="134" t="s">
        <v>132</v>
      </c>
      <c r="G598" s="137">
        <v>42553</v>
      </c>
      <c r="H598" s="138">
        <v>154.9</v>
      </c>
      <c r="I598" s="138">
        <v>63.6</v>
      </c>
      <c r="J598" s="139">
        <v>0.41060000000000002</v>
      </c>
      <c r="K598" s="134">
        <v>12.16</v>
      </c>
      <c r="L598" s="139">
        <v>2.52E-2</v>
      </c>
      <c r="M598" s="134">
        <v>1.3</v>
      </c>
      <c r="N598" s="134">
        <v>0.69</v>
      </c>
      <c r="O598" s="138">
        <v>-148.32</v>
      </c>
      <c r="P598" s="139">
        <v>1.83E-2</v>
      </c>
      <c r="Q598" s="134">
        <v>12</v>
      </c>
      <c r="R598" s="138">
        <v>71.89</v>
      </c>
      <c r="S598" s="140">
        <v>3391965871</v>
      </c>
      <c r="T598" s="134" t="s">
        <v>49</v>
      </c>
      <c r="U598" s="134" t="s">
        <v>392</v>
      </c>
    </row>
    <row r="599" spans="1:21" ht="14.7" x14ac:dyDescent="0.55000000000000004">
      <c r="A599" s="134" t="s">
        <v>1291</v>
      </c>
      <c r="B599" s="135" t="s">
        <v>1292</v>
      </c>
      <c r="C599" s="136" t="s">
        <v>44</v>
      </c>
      <c r="D599" s="134" t="s">
        <v>45</v>
      </c>
      <c r="E599" s="134" t="s">
        <v>52</v>
      </c>
      <c r="F599" s="134" t="s">
        <v>106</v>
      </c>
      <c r="G599" s="137">
        <v>42571</v>
      </c>
      <c r="H599" s="138">
        <v>69.59</v>
      </c>
      <c r="I599" s="138">
        <v>66.17</v>
      </c>
      <c r="J599" s="139">
        <v>0.95089999999999997</v>
      </c>
      <c r="K599" s="134">
        <v>33.090000000000003</v>
      </c>
      <c r="L599" s="139">
        <v>2.24E-2</v>
      </c>
      <c r="M599" s="134">
        <v>0.4</v>
      </c>
      <c r="N599" s="134">
        <v>0.99</v>
      </c>
      <c r="O599" s="138">
        <v>-17.97</v>
      </c>
      <c r="P599" s="139">
        <v>0.1229</v>
      </c>
      <c r="Q599" s="134">
        <v>12</v>
      </c>
      <c r="R599" s="138">
        <v>27.58</v>
      </c>
      <c r="S599" s="140">
        <v>95442474778</v>
      </c>
      <c r="T599" s="134" t="s">
        <v>54</v>
      </c>
      <c r="U599" s="134" t="s">
        <v>325</v>
      </c>
    </row>
    <row r="600" spans="1:21" ht="14.7" x14ac:dyDescent="0.55000000000000004">
      <c r="A600" s="134" t="s">
        <v>1293</v>
      </c>
      <c r="B600" s="135" t="s">
        <v>1294</v>
      </c>
      <c r="C600" s="136" t="s">
        <v>64</v>
      </c>
      <c r="D600" s="134" t="s">
        <v>65</v>
      </c>
      <c r="E600" s="134" t="s">
        <v>46</v>
      </c>
      <c r="F600" s="134" t="s">
        <v>66</v>
      </c>
      <c r="G600" s="137">
        <v>42557</v>
      </c>
      <c r="H600" s="138">
        <v>2.35</v>
      </c>
      <c r="I600" s="138">
        <v>30.35</v>
      </c>
      <c r="J600" s="139">
        <v>12.914899999999999</v>
      </c>
      <c r="K600" s="134">
        <v>48.17</v>
      </c>
      <c r="L600" s="139">
        <v>1.7100000000000001E-2</v>
      </c>
      <c r="M600" s="134">
        <v>1.1000000000000001</v>
      </c>
      <c r="N600" s="134">
        <v>5.51</v>
      </c>
      <c r="O600" s="138">
        <v>2.35</v>
      </c>
      <c r="P600" s="139">
        <v>0.19839999999999999</v>
      </c>
      <c r="Q600" s="134">
        <v>15</v>
      </c>
      <c r="R600" s="138">
        <v>8.31</v>
      </c>
      <c r="S600" s="140">
        <v>1103915951</v>
      </c>
      <c r="T600" s="134" t="s">
        <v>72</v>
      </c>
      <c r="U600" s="134" t="s">
        <v>548</v>
      </c>
    </row>
    <row r="601" spans="1:21" ht="14.7" x14ac:dyDescent="0.55000000000000004">
      <c r="A601" s="134" t="s">
        <v>1295</v>
      </c>
      <c r="B601" s="135" t="s">
        <v>1296</v>
      </c>
      <c r="C601" s="136" t="s">
        <v>127</v>
      </c>
      <c r="D601" s="134" t="s">
        <v>65</v>
      </c>
      <c r="E601" s="134" t="s">
        <v>46</v>
      </c>
      <c r="F601" s="134" t="s">
        <v>66</v>
      </c>
      <c r="G601" s="137">
        <v>42793</v>
      </c>
      <c r="H601" s="138">
        <v>33.549999999999997</v>
      </c>
      <c r="I601" s="138">
        <v>76.900000000000006</v>
      </c>
      <c r="J601" s="139">
        <v>2.2921</v>
      </c>
      <c r="K601" s="134">
        <v>21.07</v>
      </c>
      <c r="L601" s="139">
        <v>1.24E-2</v>
      </c>
      <c r="M601" s="134">
        <v>1.5</v>
      </c>
      <c r="N601" s="134">
        <v>2.1800000000000002</v>
      </c>
      <c r="O601" s="138">
        <v>-17.47</v>
      </c>
      <c r="P601" s="139">
        <v>6.2799999999999995E-2</v>
      </c>
      <c r="Q601" s="134">
        <v>13</v>
      </c>
      <c r="R601" s="138">
        <v>68.739999999999995</v>
      </c>
      <c r="S601" s="140">
        <v>3474564848</v>
      </c>
      <c r="T601" s="134" t="s">
        <v>49</v>
      </c>
      <c r="U601" s="134" t="s">
        <v>91</v>
      </c>
    </row>
    <row r="602" spans="1:21" ht="14.7" x14ac:dyDescent="0.55000000000000004">
      <c r="A602" s="134" t="s">
        <v>1297</v>
      </c>
      <c r="B602" s="135" t="s">
        <v>1298</v>
      </c>
      <c r="C602" s="136" t="s">
        <v>127</v>
      </c>
      <c r="D602" s="134" t="s">
        <v>45</v>
      </c>
      <c r="E602" s="134" t="s">
        <v>46</v>
      </c>
      <c r="F602" s="134" t="s">
        <v>47</v>
      </c>
      <c r="G602" s="137">
        <v>42575</v>
      </c>
      <c r="H602" s="138">
        <v>0</v>
      </c>
      <c r="I602" s="138">
        <v>13.31</v>
      </c>
      <c r="J602" s="134" t="s">
        <v>67</v>
      </c>
      <c r="K602" s="134">
        <v>18.23</v>
      </c>
      <c r="L602" s="139">
        <v>3.0099999999999998E-2</v>
      </c>
      <c r="M602" s="134">
        <v>1.8</v>
      </c>
      <c r="N602" s="134">
        <v>3.48</v>
      </c>
      <c r="O602" s="138">
        <v>-19.48</v>
      </c>
      <c r="P602" s="139">
        <v>4.87E-2</v>
      </c>
      <c r="Q602" s="134">
        <v>3</v>
      </c>
      <c r="R602" s="138">
        <v>30.4</v>
      </c>
      <c r="S602" s="140">
        <v>1683371149</v>
      </c>
      <c r="T602" s="134" t="s">
        <v>72</v>
      </c>
      <c r="U602" s="134" t="s">
        <v>265</v>
      </c>
    </row>
    <row r="603" spans="1:21" ht="14.7" x14ac:dyDescent="0.55000000000000004">
      <c r="A603" s="134" t="s">
        <v>1299</v>
      </c>
      <c r="B603" s="135" t="s">
        <v>1300</v>
      </c>
      <c r="C603" s="136" t="s">
        <v>64</v>
      </c>
      <c r="D603" s="134" t="s">
        <v>65</v>
      </c>
      <c r="E603" s="134" t="s">
        <v>46</v>
      </c>
      <c r="F603" s="134" t="s">
        <v>66</v>
      </c>
      <c r="G603" s="137">
        <v>42708</v>
      </c>
      <c r="H603" s="138">
        <v>217.17</v>
      </c>
      <c r="I603" s="138">
        <v>446.72</v>
      </c>
      <c r="J603" s="139">
        <v>2.0569999999999999</v>
      </c>
      <c r="K603" s="134">
        <v>79.209999999999994</v>
      </c>
      <c r="L603" s="139">
        <v>0</v>
      </c>
      <c r="M603" s="134">
        <v>1.4</v>
      </c>
      <c r="N603" s="134">
        <v>3.64</v>
      </c>
      <c r="O603" s="138">
        <v>10</v>
      </c>
      <c r="P603" s="139">
        <v>0.35349999999999998</v>
      </c>
      <c r="Q603" s="134">
        <v>0</v>
      </c>
      <c r="R603" s="138">
        <v>86.89</v>
      </c>
      <c r="S603" s="140">
        <v>47939658653</v>
      </c>
      <c r="T603" s="134" t="s">
        <v>54</v>
      </c>
      <c r="U603" s="134" t="s">
        <v>126</v>
      </c>
    </row>
    <row r="604" spans="1:21" ht="14.7" x14ac:dyDescent="0.55000000000000004">
      <c r="A604" s="134" t="s">
        <v>1301</v>
      </c>
      <c r="B604" s="135" t="s">
        <v>1302</v>
      </c>
      <c r="C604" s="136" t="s">
        <v>100</v>
      </c>
      <c r="D604" s="134" t="s">
        <v>65</v>
      </c>
      <c r="E604" s="134" t="s">
        <v>75</v>
      </c>
      <c r="F604" s="134" t="s">
        <v>84</v>
      </c>
      <c r="G604" s="137">
        <v>42548</v>
      </c>
      <c r="H604" s="138">
        <v>29.52</v>
      </c>
      <c r="I604" s="138">
        <v>13.97</v>
      </c>
      <c r="J604" s="139">
        <v>0.47320000000000001</v>
      </c>
      <c r="K604" s="134">
        <v>18.14</v>
      </c>
      <c r="L604" s="139">
        <v>1.72E-2</v>
      </c>
      <c r="M604" s="134">
        <v>1.3</v>
      </c>
      <c r="N604" s="134" t="s">
        <v>67</v>
      </c>
      <c r="O604" s="134" t="s">
        <v>67</v>
      </c>
      <c r="P604" s="139">
        <v>4.82E-2</v>
      </c>
      <c r="Q604" s="134">
        <v>4</v>
      </c>
      <c r="R604" s="138">
        <v>14.93</v>
      </c>
      <c r="S604" s="140">
        <v>17027033800</v>
      </c>
      <c r="T604" s="134" t="s">
        <v>54</v>
      </c>
      <c r="U604" s="134" t="s">
        <v>68</v>
      </c>
    </row>
    <row r="605" spans="1:21" ht="14.7" x14ac:dyDescent="0.55000000000000004">
      <c r="A605" s="134" t="s">
        <v>1303</v>
      </c>
      <c r="B605" s="135" t="s">
        <v>1304</v>
      </c>
      <c r="C605" s="136" t="s">
        <v>151</v>
      </c>
      <c r="D605" s="134" t="s">
        <v>65</v>
      </c>
      <c r="E605" s="134" t="s">
        <v>75</v>
      </c>
      <c r="F605" s="134" t="s">
        <v>84</v>
      </c>
      <c r="G605" s="137">
        <v>42793</v>
      </c>
      <c r="H605" s="138">
        <v>93.2</v>
      </c>
      <c r="I605" s="138">
        <v>45.56</v>
      </c>
      <c r="J605" s="139">
        <v>0.48880000000000001</v>
      </c>
      <c r="K605" s="134">
        <v>18.079999999999998</v>
      </c>
      <c r="L605" s="139">
        <v>1.9300000000000001E-2</v>
      </c>
      <c r="M605" s="134">
        <v>1.2</v>
      </c>
      <c r="N605" s="134">
        <v>1.89</v>
      </c>
      <c r="O605" s="138">
        <v>4.5999999999999996</v>
      </c>
      <c r="P605" s="139">
        <v>4.7899999999999998E-2</v>
      </c>
      <c r="Q605" s="134">
        <v>5</v>
      </c>
      <c r="R605" s="138">
        <v>21.95</v>
      </c>
      <c r="S605" s="140">
        <v>5802839601</v>
      </c>
      <c r="T605" s="134" t="s">
        <v>49</v>
      </c>
      <c r="U605" s="134" t="s">
        <v>98</v>
      </c>
    </row>
    <row r="606" spans="1:21" ht="14.7" x14ac:dyDescent="0.55000000000000004">
      <c r="A606" s="134" t="s">
        <v>1305</v>
      </c>
      <c r="B606" s="135" t="s">
        <v>1306</v>
      </c>
      <c r="C606" s="136" t="s">
        <v>52</v>
      </c>
      <c r="D606" s="134" t="s">
        <v>45</v>
      </c>
      <c r="E606" s="134" t="s">
        <v>46</v>
      </c>
      <c r="F606" s="134" t="s">
        <v>47</v>
      </c>
      <c r="G606" s="137">
        <v>42551</v>
      </c>
      <c r="H606" s="138">
        <v>53.28</v>
      </c>
      <c r="I606" s="138">
        <v>85.6</v>
      </c>
      <c r="J606" s="139">
        <v>1.6066</v>
      </c>
      <c r="K606" s="134">
        <v>62.03</v>
      </c>
      <c r="L606" s="139">
        <v>0</v>
      </c>
      <c r="M606" s="134">
        <v>1.4</v>
      </c>
      <c r="N606" s="134">
        <v>1.25</v>
      </c>
      <c r="O606" s="138">
        <v>-4.7699999999999996</v>
      </c>
      <c r="P606" s="139">
        <v>0.2676</v>
      </c>
      <c r="Q606" s="134">
        <v>0</v>
      </c>
      <c r="R606" s="138">
        <v>19.190000000000001</v>
      </c>
      <c r="S606" s="140">
        <v>15214306617</v>
      </c>
      <c r="T606" s="134" t="s">
        <v>54</v>
      </c>
      <c r="U606" s="134" t="s">
        <v>80</v>
      </c>
    </row>
    <row r="607" spans="1:21" ht="14.7" x14ac:dyDescent="0.55000000000000004">
      <c r="A607" s="134" t="s">
        <v>1307</v>
      </c>
      <c r="B607" s="135" t="s">
        <v>1308</v>
      </c>
      <c r="C607" s="136" t="s">
        <v>57</v>
      </c>
      <c r="D607" s="134" t="s">
        <v>45</v>
      </c>
      <c r="E607" s="134" t="s">
        <v>46</v>
      </c>
      <c r="F607" s="134" t="s">
        <v>47</v>
      </c>
      <c r="G607" s="137">
        <v>42563</v>
      </c>
      <c r="H607" s="138">
        <v>0</v>
      </c>
      <c r="I607" s="138">
        <v>10.39</v>
      </c>
      <c r="J607" s="134" t="s">
        <v>67</v>
      </c>
      <c r="K607" s="134" t="s">
        <v>67</v>
      </c>
      <c r="L607" s="139">
        <v>0.1011</v>
      </c>
      <c r="M607" s="134">
        <v>1.8</v>
      </c>
      <c r="N607" s="134">
        <v>1.82</v>
      </c>
      <c r="O607" s="138">
        <v>-18.649999999999999</v>
      </c>
      <c r="P607" s="139">
        <v>-0.78459999999999996</v>
      </c>
      <c r="Q607" s="134">
        <v>0</v>
      </c>
      <c r="R607" s="138">
        <v>0</v>
      </c>
      <c r="S607" s="140">
        <v>4021579508</v>
      </c>
      <c r="T607" s="134" t="s">
        <v>49</v>
      </c>
      <c r="U607" s="134" t="s">
        <v>265</v>
      </c>
    </row>
    <row r="608" spans="1:21" ht="14.7" x14ac:dyDescent="0.55000000000000004">
      <c r="A608" s="134" t="s">
        <v>1309</v>
      </c>
      <c r="B608" s="135" t="s">
        <v>1310</v>
      </c>
      <c r="C608" s="136" t="s">
        <v>151</v>
      </c>
      <c r="D608" s="134" t="s">
        <v>57</v>
      </c>
      <c r="E608" s="134" t="s">
        <v>46</v>
      </c>
      <c r="F608" s="134" t="s">
        <v>128</v>
      </c>
      <c r="G608" s="137">
        <v>42835</v>
      </c>
      <c r="H608" s="138">
        <v>8.51</v>
      </c>
      <c r="I608" s="138">
        <v>72.75</v>
      </c>
      <c r="J608" s="139">
        <v>8.5488</v>
      </c>
      <c r="K608" s="134">
        <v>14.24</v>
      </c>
      <c r="L608" s="139">
        <v>2.75E-2</v>
      </c>
      <c r="M608" s="134">
        <v>0.7</v>
      </c>
      <c r="N608" s="134">
        <v>2.64</v>
      </c>
      <c r="O608" s="138">
        <v>8.14</v>
      </c>
      <c r="P608" s="139">
        <v>2.87E-2</v>
      </c>
      <c r="Q608" s="134">
        <v>8</v>
      </c>
      <c r="R608" s="138">
        <v>43.67</v>
      </c>
      <c r="S608" s="140">
        <v>5777045636</v>
      </c>
      <c r="T608" s="134" t="s">
        <v>49</v>
      </c>
      <c r="U608" s="134" t="s">
        <v>184</v>
      </c>
    </row>
    <row r="609" spans="1:21" ht="14.7" x14ac:dyDescent="0.55000000000000004">
      <c r="A609" s="134" t="s">
        <v>1311</v>
      </c>
      <c r="B609" s="135" t="s">
        <v>1312</v>
      </c>
      <c r="C609" s="136" t="s">
        <v>64</v>
      </c>
      <c r="D609" s="134" t="s">
        <v>65</v>
      </c>
      <c r="E609" s="134" t="s">
        <v>46</v>
      </c>
      <c r="F609" s="134" t="s">
        <v>66</v>
      </c>
      <c r="G609" s="137">
        <v>42582</v>
      </c>
      <c r="H609" s="138">
        <v>115.72</v>
      </c>
      <c r="I609" s="138">
        <v>153.74</v>
      </c>
      <c r="J609" s="139">
        <v>1.3286</v>
      </c>
      <c r="K609" s="134">
        <v>26.92</v>
      </c>
      <c r="L609" s="139">
        <v>1.84E-2</v>
      </c>
      <c r="M609" s="134">
        <v>1.1000000000000001</v>
      </c>
      <c r="N609" s="134">
        <v>4.5199999999999996</v>
      </c>
      <c r="O609" s="138">
        <v>-5.53</v>
      </c>
      <c r="P609" s="139">
        <v>9.2100000000000001E-2</v>
      </c>
      <c r="Q609" s="134">
        <v>7</v>
      </c>
      <c r="R609" s="138">
        <v>45.05</v>
      </c>
      <c r="S609" s="140">
        <v>19741979642</v>
      </c>
      <c r="T609" s="134" t="s">
        <v>54</v>
      </c>
      <c r="U609" s="134" t="s">
        <v>91</v>
      </c>
    </row>
    <row r="610" spans="1:21" ht="14.7" x14ac:dyDescent="0.55000000000000004">
      <c r="A610" s="134" t="s">
        <v>1313</v>
      </c>
      <c r="B610" s="135" t="s">
        <v>1314</v>
      </c>
      <c r="C610" s="136" t="s">
        <v>64</v>
      </c>
      <c r="D610" s="134" t="s">
        <v>65</v>
      </c>
      <c r="E610" s="134" t="s">
        <v>46</v>
      </c>
      <c r="F610" s="134" t="s">
        <v>66</v>
      </c>
      <c r="G610" s="137">
        <v>42581</v>
      </c>
      <c r="H610" s="138">
        <v>163.44999999999999</v>
      </c>
      <c r="I610" s="138">
        <v>219.71</v>
      </c>
      <c r="J610" s="139">
        <v>1.3442000000000001</v>
      </c>
      <c r="K610" s="134">
        <v>34.82</v>
      </c>
      <c r="L610" s="139">
        <v>6.4000000000000003E-3</v>
      </c>
      <c r="M610" s="134">
        <v>0.9</v>
      </c>
      <c r="N610" s="134">
        <v>2.11</v>
      </c>
      <c r="O610" s="138">
        <v>-31.19</v>
      </c>
      <c r="P610" s="139">
        <v>0.13159999999999999</v>
      </c>
      <c r="Q610" s="134">
        <v>1</v>
      </c>
      <c r="R610" s="138">
        <v>89.5</v>
      </c>
      <c r="S610" s="140">
        <v>22597875505</v>
      </c>
      <c r="T610" s="134" t="s">
        <v>54</v>
      </c>
      <c r="U610" s="134" t="s">
        <v>91</v>
      </c>
    </row>
    <row r="611" spans="1:21" ht="14.7" x14ac:dyDescent="0.55000000000000004">
      <c r="A611" s="134" t="s">
        <v>1315</v>
      </c>
      <c r="B611" s="135" t="s">
        <v>1316</v>
      </c>
      <c r="C611" s="136" t="s">
        <v>83</v>
      </c>
      <c r="D611" s="134" t="s">
        <v>65</v>
      </c>
      <c r="E611" s="134" t="s">
        <v>52</v>
      </c>
      <c r="F611" s="134" t="s">
        <v>152</v>
      </c>
      <c r="G611" s="137">
        <v>42542</v>
      </c>
      <c r="H611" s="138">
        <v>71.19</v>
      </c>
      <c r="I611" s="138">
        <v>61.52</v>
      </c>
      <c r="J611" s="139">
        <v>0.86419999999999997</v>
      </c>
      <c r="K611" s="134">
        <v>26.18</v>
      </c>
      <c r="L611" s="139">
        <v>7.6E-3</v>
      </c>
      <c r="M611" s="134">
        <v>0.9</v>
      </c>
      <c r="N611" s="134">
        <v>1.5</v>
      </c>
      <c r="O611" s="138">
        <v>0.14000000000000001</v>
      </c>
      <c r="P611" s="139">
        <v>8.8400000000000006E-2</v>
      </c>
      <c r="Q611" s="134">
        <v>20</v>
      </c>
      <c r="R611" s="138">
        <v>19.149999999999999</v>
      </c>
      <c r="S611" s="140">
        <v>23787046106</v>
      </c>
      <c r="T611" s="134" t="s">
        <v>54</v>
      </c>
      <c r="U611" s="134" t="s">
        <v>114</v>
      </c>
    </row>
    <row r="612" spans="1:21" ht="14.7" x14ac:dyDescent="0.55000000000000004">
      <c r="A612" s="134" t="s">
        <v>1317</v>
      </c>
      <c r="B612" s="135" t="s">
        <v>1318</v>
      </c>
      <c r="C612" s="136" t="s">
        <v>52</v>
      </c>
      <c r="D612" s="134" t="s">
        <v>45</v>
      </c>
      <c r="E612" s="134" t="s">
        <v>46</v>
      </c>
      <c r="F612" s="134" t="s">
        <v>47</v>
      </c>
      <c r="G612" s="137">
        <v>42742</v>
      </c>
      <c r="H612" s="138">
        <v>0</v>
      </c>
      <c r="I612" s="138">
        <v>25.01</v>
      </c>
      <c r="J612" s="134" t="s">
        <v>67</v>
      </c>
      <c r="K612" s="134" t="s">
        <v>67</v>
      </c>
      <c r="L612" s="139">
        <v>4.0000000000000001E-3</v>
      </c>
      <c r="M612" s="134">
        <v>1.1000000000000001</v>
      </c>
      <c r="N612" s="134">
        <v>0.82</v>
      </c>
      <c r="O612" s="138">
        <v>-30.37</v>
      </c>
      <c r="P612" s="139">
        <v>-0.16270000000000001</v>
      </c>
      <c r="Q612" s="134">
        <v>0</v>
      </c>
      <c r="R612" s="138">
        <v>0</v>
      </c>
      <c r="S612" s="140">
        <v>6153105064</v>
      </c>
      <c r="T612" s="134" t="s">
        <v>49</v>
      </c>
      <c r="U612" s="134" t="s">
        <v>265</v>
      </c>
    </row>
    <row r="613" spans="1:21" ht="14.7" x14ac:dyDescent="0.55000000000000004">
      <c r="A613" s="134" t="s">
        <v>1319</v>
      </c>
      <c r="B613" s="135" t="s">
        <v>1320</v>
      </c>
      <c r="C613" s="136" t="s">
        <v>44</v>
      </c>
      <c r="D613" s="134" t="s">
        <v>45</v>
      </c>
      <c r="E613" s="134" t="s">
        <v>46</v>
      </c>
      <c r="F613" s="134" t="s">
        <v>47</v>
      </c>
      <c r="G613" s="137">
        <v>42759</v>
      </c>
      <c r="H613" s="138">
        <v>29.88</v>
      </c>
      <c r="I613" s="138">
        <v>61.25</v>
      </c>
      <c r="J613" s="139">
        <v>2.0499000000000001</v>
      </c>
      <c r="K613" s="134">
        <v>34.409999999999997</v>
      </c>
      <c r="L613" s="139">
        <v>1.9900000000000001E-2</v>
      </c>
      <c r="M613" s="134">
        <v>0.6</v>
      </c>
      <c r="N613" s="134">
        <v>0.72</v>
      </c>
      <c r="O613" s="138">
        <v>-34.07</v>
      </c>
      <c r="P613" s="139">
        <v>0.12959999999999999</v>
      </c>
      <c r="Q613" s="134">
        <v>14</v>
      </c>
      <c r="R613" s="138">
        <v>29.79</v>
      </c>
      <c r="S613" s="140">
        <v>20548240405</v>
      </c>
      <c r="T613" s="134" t="s">
        <v>54</v>
      </c>
      <c r="U613" s="134" t="s">
        <v>435</v>
      </c>
    </row>
    <row r="614" spans="1:21" ht="14.7" x14ac:dyDescent="0.55000000000000004">
      <c r="A614" s="134" t="s">
        <v>1321</v>
      </c>
      <c r="B614" s="135" t="s">
        <v>1322</v>
      </c>
      <c r="C614" s="136" t="s">
        <v>127</v>
      </c>
      <c r="D614" s="134" t="s">
        <v>65</v>
      </c>
      <c r="E614" s="134" t="s">
        <v>46</v>
      </c>
      <c r="F614" s="134" t="s">
        <v>66</v>
      </c>
      <c r="G614" s="137">
        <v>42836</v>
      </c>
      <c r="H614" s="138">
        <v>119.7</v>
      </c>
      <c r="I614" s="138">
        <v>157.30000000000001</v>
      </c>
      <c r="J614" s="139">
        <v>1.3141</v>
      </c>
      <c r="K614" s="134">
        <v>22.03</v>
      </c>
      <c r="L614" s="139">
        <v>1.8599999999999998E-2</v>
      </c>
      <c r="M614" s="134">
        <v>0.7</v>
      </c>
      <c r="N614" s="134">
        <v>1.66</v>
      </c>
      <c r="O614" s="138">
        <v>-31.36</v>
      </c>
      <c r="P614" s="139">
        <v>6.7699999999999996E-2</v>
      </c>
      <c r="Q614" s="134">
        <v>13</v>
      </c>
      <c r="R614" s="138">
        <v>74.84</v>
      </c>
      <c r="S614" s="140">
        <v>45691558412</v>
      </c>
      <c r="T614" s="134" t="s">
        <v>54</v>
      </c>
      <c r="U614" s="134" t="s">
        <v>77</v>
      </c>
    </row>
    <row r="615" spans="1:21" ht="14.7" x14ac:dyDescent="0.55000000000000004">
      <c r="A615" s="134" t="s">
        <v>1323</v>
      </c>
      <c r="B615" s="135" t="s">
        <v>1324</v>
      </c>
      <c r="C615" s="136" t="s">
        <v>64</v>
      </c>
      <c r="D615" s="134" t="s">
        <v>45</v>
      </c>
      <c r="E615" s="134" t="s">
        <v>75</v>
      </c>
      <c r="F615" s="134" t="s">
        <v>76</v>
      </c>
      <c r="G615" s="137">
        <v>42706</v>
      </c>
      <c r="H615" s="138">
        <v>74.2</v>
      </c>
      <c r="I615" s="138">
        <v>42</v>
      </c>
      <c r="J615" s="139">
        <v>0.56599999999999995</v>
      </c>
      <c r="K615" s="134">
        <v>21.76</v>
      </c>
      <c r="L615" s="139">
        <v>0</v>
      </c>
      <c r="M615" s="134">
        <v>0.5</v>
      </c>
      <c r="N615" s="134">
        <v>1.08</v>
      </c>
      <c r="O615" s="138">
        <v>-6.76</v>
      </c>
      <c r="P615" s="139">
        <v>6.6299999999999998E-2</v>
      </c>
      <c r="Q615" s="134">
        <v>0</v>
      </c>
      <c r="R615" s="138">
        <v>28.05</v>
      </c>
      <c r="S615" s="140">
        <v>1086071406</v>
      </c>
      <c r="T615" s="134" t="s">
        <v>72</v>
      </c>
      <c r="U615" s="134" t="s">
        <v>392</v>
      </c>
    </row>
    <row r="616" spans="1:21" ht="14.7" x14ac:dyDescent="0.55000000000000004">
      <c r="A616" s="134" t="s">
        <v>1325</v>
      </c>
      <c r="B616" s="135" t="s">
        <v>1326</v>
      </c>
      <c r="C616" s="136" t="s">
        <v>57</v>
      </c>
      <c r="D616" s="134" t="s">
        <v>45</v>
      </c>
      <c r="E616" s="134" t="s">
        <v>46</v>
      </c>
      <c r="F616" s="134" t="s">
        <v>47</v>
      </c>
      <c r="G616" s="137">
        <v>42707</v>
      </c>
      <c r="H616" s="138">
        <v>28.43</v>
      </c>
      <c r="I616" s="138">
        <v>71.540000000000006</v>
      </c>
      <c r="J616" s="139">
        <v>2.5164</v>
      </c>
      <c r="K616" s="134">
        <v>25.28</v>
      </c>
      <c r="L616" s="139">
        <v>1.7299999999999999E-2</v>
      </c>
      <c r="M616" s="134">
        <v>1.6</v>
      </c>
      <c r="N616" s="134">
        <v>1.34</v>
      </c>
      <c r="O616" s="138">
        <v>-17.170000000000002</v>
      </c>
      <c r="P616" s="139">
        <v>8.3900000000000002E-2</v>
      </c>
      <c r="Q616" s="134">
        <v>4</v>
      </c>
      <c r="R616" s="138">
        <v>24.07</v>
      </c>
      <c r="S616" s="140">
        <v>3126743448</v>
      </c>
      <c r="T616" s="134" t="s">
        <v>49</v>
      </c>
      <c r="U616" s="134" t="s">
        <v>161</v>
      </c>
    </row>
    <row r="617" spans="1:21" ht="14.7" x14ac:dyDescent="0.55000000000000004">
      <c r="A617" s="134" t="s">
        <v>1327</v>
      </c>
      <c r="B617" s="135" t="s">
        <v>1328</v>
      </c>
      <c r="C617" s="136" t="s">
        <v>94</v>
      </c>
      <c r="D617" s="134" t="s">
        <v>65</v>
      </c>
      <c r="E617" s="134" t="s">
        <v>52</v>
      </c>
      <c r="F617" s="134" t="s">
        <v>152</v>
      </c>
      <c r="G617" s="137">
        <v>42708</v>
      </c>
      <c r="H617" s="138">
        <v>181.77</v>
      </c>
      <c r="I617" s="138">
        <v>140.05000000000001</v>
      </c>
      <c r="J617" s="139">
        <v>0.77049999999999996</v>
      </c>
      <c r="K617" s="134">
        <v>22.16</v>
      </c>
      <c r="L617" s="139">
        <v>0</v>
      </c>
      <c r="M617" s="134">
        <v>0.5</v>
      </c>
      <c r="N617" s="134">
        <v>1.92</v>
      </c>
      <c r="O617" s="138">
        <v>2.16</v>
      </c>
      <c r="P617" s="139">
        <v>6.83E-2</v>
      </c>
      <c r="Q617" s="134">
        <v>0</v>
      </c>
      <c r="R617" s="138">
        <v>70.97</v>
      </c>
      <c r="S617" s="140">
        <v>1711502070</v>
      </c>
      <c r="T617" s="134" t="s">
        <v>72</v>
      </c>
      <c r="U617" s="134" t="s">
        <v>325</v>
      </c>
    </row>
    <row r="618" spans="1:21" ht="14.7" x14ac:dyDescent="0.55000000000000004">
      <c r="A618" s="134" t="s">
        <v>1329</v>
      </c>
      <c r="B618" s="135" t="s">
        <v>1330</v>
      </c>
      <c r="C618" s="136" t="s">
        <v>100</v>
      </c>
      <c r="D618" s="134" t="s">
        <v>65</v>
      </c>
      <c r="E618" s="134" t="s">
        <v>75</v>
      </c>
      <c r="F618" s="134" t="s">
        <v>84</v>
      </c>
      <c r="G618" s="137">
        <v>42709</v>
      </c>
      <c r="H618" s="138">
        <v>106.05</v>
      </c>
      <c r="I618" s="138">
        <v>35.6</v>
      </c>
      <c r="J618" s="139">
        <v>0.3357</v>
      </c>
      <c r="K618" s="134">
        <v>12.95</v>
      </c>
      <c r="L618" s="139">
        <v>0</v>
      </c>
      <c r="M618" s="134">
        <v>1.1000000000000001</v>
      </c>
      <c r="N618" s="134">
        <v>1.7</v>
      </c>
      <c r="O618" s="138">
        <v>4.57</v>
      </c>
      <c r="P618" s="139">
        <v>2.2200000000000001E-2</v>
      </c>
      <c r="Q618" s="134">
        <v>0</v>
      </c>
      <c r="R618" s="138">
        <v>36.049999999999997</v>
      </c>
      <c r="S618" s="140">
        <v>2699968534</v>
      </c>
      <c r="T618" s="134" t="s">
        <v>49</v>
      </c>
      <c r="U618" s="134" t="s">
        <v>136</v>
      </c>
    </row>
    <row r="619" spans="1:21" ht="14.7" x14ac:dyDescent="0.55000000000000004">
      <c r="A619" s="134" t="s">
        <v>1331</v>
      </c>
      <c r="B619" s="135" t="s">
        <v>1332</v>
      </c>
      <c r="C619" s="136" t="s">
        <v>44</v>
      </c>
      <c r="D619" s="134" t="s">
        <v>45</v>
      </c>
      <c r="E619" s="134" t="s">
        <v>75</v>
      </c>
      <c r="F619" s="134" t="s">
        <v>76</v>
      </c>
      <c r="G619" s="137">
        <v>42711</v>
      </c>
      <c r="H619" s="138">
        <v>256.31</v>
      </c>
      <c r="I619" s="138">
        <v>137.85</v>
      </c>
      <c r="J619" s="139">
        <v>0.53779999999999994</v>
      </c>
      <c r="K619" s="134">
        <v>20.7</v>
      </c>
      <c r="L619" s="139">
        <v>0</v>
      </c>
      <c r="M619" s="134">
        <v>1</v>
      </c>
      <c r="N619" s="134" t="s">
        <v>67</v>
      </c>
      <c r="O619" s="134" t="s">
        <v>67</v>
      </c>
      <c r="P619" s="139">
        <v>6.0999999999999999E-2</v>
      </c>
      <c r="Q619" s="134">
        <v>0</v>
      </c>
      <c r="R619" s="138">
        <v>107.57</v>
      </c>
      <c r="S619" s="140">
        <v>7532843773</v>
      </c>
      <c r="T619" s="134" t="s">
        <v>49</v>
      </c>
      <c r="U619" s="134" t="s">
        <v>68</v>
      </c>
    </row>
    <row r="620" spans="1:21" ht="14.7" x14ac:dyDescent="0.55000000000000004">
      <c r="A620" s="134" t="s">
        <v>1333</v>
      </c>
      <c r="B620" s="135" t="s">
        <v>1334</v>
      </c>
      <c r="C620" s="136" t="s">
        <v>83</v>
      </c>
      <c r="D620" s="134" t="s">
        <v>65</v>
      </c>
      <c r="E620" s="134" t="s">
        <v>75</v>
      </c>
      <c r="F620" s="134" t="s">
        <v>84</v>
      </c>
      <c r="G620" s="137">
        <v>42712</v>
      </c>
      <c r="H620" s="138">
        <v>33.78</v>
      </c>
      <c r="I620" s="138">
        <v>23.47</v>
      </c>
      <c r="J620" s="139">
        <v>0.69479999999999997</v>
      </c>
      <c r="K620" s="134">
        <v>26.67</v>
      </c>
      <c r="L620" s="139">
        <v>7.0699999999999999E-2</v>
      </c>
      <c r="M620" s="134">
        <v>1.1000000000000001</v>
      </c>
      <c r="N620" s="134">
        <v>6.28</v>
      </c>
      <c r="O620" s="138">
        <v>-15.03</v>
      </c>
      <c r="P620" s="139">
        <v>9.0899999999999995E-2</v>
      </c>
      <c r="Q620" s="134">
        <v>6</v>
      </c>
      <c r="R620" s="138">
        <v>17.739999999999998</v>
      </c>
      <c r="S620" s="140">
        <v>1482643886</v>
      </c>
      <c r="T620" s="134" t="s">
        <v>72</v>
      </c>
      <c r="U620" s="134" t="s">
        <v>48</v>
      </c>
    </row>
    <row r="621" spans="1:21" ht="14.7" x14ac:dyDescent="0.55000000000000004">
      <c r="A621" s="134" t="s">
        <v>1335</v>
      </c>
      <c r="B621" s="135" t="s">
        <v>1336</v>
      </c>
      <c r="C621" s="136" t="s">
        <v>57</v>
      </c>
      <c r="D621" s="134" t="s">
        <v>45</v>
      </c>
      <c r="E621" s="134" t="s">
        <v>46</v>
      </c>
      <c r="F621" s="134" t="s">
        <v>47</v>
      </c>
      <c r="G621" s="137">
        <v>42713</v>
      </c>
      <c r="H621" s="138">
        <v>10.93</v>
      </c>
      <c r="I621" s="138">
        <v>33.25</v>
      </c>
      <c r="J621" s="139">
        <v>3.0421</v>
      </c>
      <c r="K621" s="134">
        <v>19.79</v>
      </c>
      <c r="L621" s="139">
        <v>7.1999999999999998E-3</v>
      </c>
      <c r="M621" s="134">
        <v>0.7</v>
      </c>
      <c r="N621" s="134" t="s">
        <v>67</v>
      </c>
      <c r="O621" s="134" t="s">
        <v>67</v>
      </c>
      <c r="P621" s="139">
        <v>5.6500000000000002E-2</v>
      </c>
      <c r="Q621" s="134">
        <v>0</v>
      </c>
      <c r="R621" s="138">
        <v>27.9</v>
      </c>
      <c r="S621" s="140">
        <v>947233581</v>
      </c>
      <c r="T621" s="134" t="s">
        <v>72</v>
      </c>
      <c r="U621" s="134" t="s">
        <v>68</v>
      </c>
    </row>
    <row r="622" spans="1:21" ht="14.7" x14ac:dyDescent="0.55000000000000004">
      <c r="A622" s="134" t="s">
        <v>1337</v>
      </c>
      <c r="B622" s="135" t="s">
        <v>1338</v>
      </c>
      <c r="C622" s="136" t="s">
        <v>57</v>
      </c>
      <c r="D622" s="134" t="s">
        <v>45</v>
      </c>
      <c r="E622" s="134" t="s">
        <v>52</v>
      </c>
      <c r="F622" s="134" t="s">
        <v>106</v>
      </c>
      <c r="G622" s="137">
        <v>42551</v>
      </c>
      <c r="H622" s="138">
        <v>55.06</v>
      </c>
      <c r="I622" s="138">
        <v>59.73</v>
      </c>
      <c r="J622" s="139">
        <v>1.0848</v>
      </c>
      <c r="K622" s="134">
        <v>41.77</v>
      </c>
      <c r="L622" s="139">
        <v>1.21E-2</v>
      </c>
      <c r="M622" s="134">
        <v>0.8</v>
      </c>
      <c r="N622" s="134">
        <v>0.89</v>
      </c>
      <c r="O622" s="138">
        <v>-2.38</v>
      </c>
      <c r="P622" s="139">
        <v>0.1663</v>
      </c>
      <c r="Q622" s="134">
        <v>7</v>
      </c>
      <c r="R622" s="138">
        <v>12</v>
      </c>
      <c r="S622" s="140">
        <v>85822513825</v>
      </c>
      <c r="T622" s="134" t="s">
        <v>54</v>
      </c>
      <c r="U622" s="134" t="s">
        <v>109</v>
      </c>
    </row>
    <row r="623" spans="1:21" ht="14.7" x14ac:dyDescent="0.55000000000000004">
      <c r="A623" s="134" t="s">
        <v>1339</v>
      </c>
      <c r="B623" s="135" t="s">
        <v>1340</v>
      </c>
      <c r="C623" s="136" t="s">
        <v>52</v>
      </c>
      <c r="D623" s="134" t="s">
        <v>45</v>
      </c>
      <c r="E623" s="134" t="s">
        <v>46</v>
      </c>
      <c r="F623" s="134" t="s">
        <v>47</v>
      </c>
      <c r="G623" s="137">
        <v>42714</v>
      </c>
      <c r="H623" s="138">
        <v>40.090000000000003</v>
      </c>
      <c r="I623" s="138">
        <v>55.87</v>
      </c>
      <c r="J623" s="139">
        <v>1.3935999999999999</v>
      </c>
      <c r="K623" s="134">
        <v>53.72</v>
      </c>
      <c r="L623" s="139">
        <v>0</v>
      </c>
      <c r="M623" s="134">
        <v>0.6</v>
      </c>
      <c r="N623" s="134">
        <v>1.07</v>
      </c>
      <c r="O623" s="138">
        <v>-41.35</v>
      </c>
      <c r="P623" s="139">
        <v>0.2261</v>
      </c>
      <c r="Q623" s="134">
        <v>0</v>
      </c>
      <c r="R623" s="138">
        <v>16.52</v>
      </c>
      <c r="S623" s="140">
        <v>2255705226</v>
      </c>
      <c r="T623" s="134" t="s">
        <v>49</v>
      </c>
      <c r="U623" s="134" t="s">
        <v>109</v>
      </c>
    </row>
    <row r="624" spans="1:21" ht="14.7" x14ac:dyDescent="0.55000000000000004">
      <c r="A624" s="134" t="s">
        <v>1341</v>
      </c>
      <c r="B624" s="135" t="s">
        <v>1342</v>
      </c>
      <c r="C624" s="136" t="s">
        <v>83</v>
      </c>
      <c r="D624" s="134" t="s">
        <v>57</v>
      </c>
      <c r="E624" s="134" t="s">
        <v>52</v>
      </c>
      <c r="F624" s="134" t="s">
        <v>191</v>
      </c>
      <c r="G624" s="137">
        <v>42578</v>
      </c>
      <c r="H624" s="138">
        <v>78.25</v>
      </c>
      <c r="I624" s="138">
        <v>65.05</v>
      </c>
      <c r="J624" s="139">
        <v>0.83130000000000004</v>
      </c>
      <c r="K624" s="134">
        <v>15.9</v>
      </c>
      <c r="L624" s="139">
        <v>3.4000000000000002E-2</v>
      </c>
      <c r="M624" s="134">
        <v>0.2</v>
      </c>
      <c r="N624" s="134">
        <v>0.6</v>
      </c>
      <c r="O624" s="138">
        <v>-74.260000000000005</v>
      </c>
      <c r="P624" s="139">
        <v>3.6999999999999998E-2</v>
      </c>
      <c r="Q624" s="134">
        <v>17</v>
      </c>
      <c r="R624" s="138">
        <v>57.72</v>
      </c>
      <c r="S624" s="140">
        <v>9223108503</v>
      </c>
      <c r="T624" s="134" t="s">
        <v>49</v>
      </c>
      <c r="U624" s="134" t="s">
        <v>71</v>
      </c>
    </row>
    <row r="625" spans="1:21" ht="14.7" x14ac:dyDescent="0.55000000000000004">
      <c r="A625" s="134" t="s">
        <v>1343</v>
      </c>
      <c r="B625" s="135" t="s">
        <v>1344</v>
      </c>
      <c r="C625" s="136" t="s">
        <v>94</v>
      </c>
      <c r="D625" s="134" t="s">
        <v>65</v>
      </c>
      <c r="E625" s="134" t="s">
        <v>75</v>
      </c>
      <c r="F625" s="134" t="s">
        <v>84</v>
      </c>
      <c r="G625" s="137">
        <v>42716</v>
      </c>
      <c r="H625" s="138">
        <v>93.39</v>
      </c>
      <c r="I625" s="138">
        <v>41.18</v>
      </c>
      <c r="J625" s="139">
        <v>0.44090000000000001</v>
      </c>
      <c r="K625" s="134">
        <v>14.4</v>
      </c>
      <c r="L625" s="139">
        <v>1.46E-2</v>
      </c>
      <c r="M625" s="134">
        <v>0.9</v>
      </c>
      <c r="N625" s="134">
        <v>2.1</v>
      </c>
      <c r="O625" s="138">
        <v>13.16</v>
      </c>
      <c r="P625" s="139">
        <v>2.9499999999999998E-2</v>
      </c>
      <c r="Q625" s="134">
        <v>0</v>
      </c>
      <c r="R625" s="138">
        <v>35.99</v>
      </c>
      <c r="S625" s="140">
        <v>1425247470</v>
      </c>
      <c r="T625" s="134" t="s">
        <v>72</v>
      </c>
      <c r="U625" s="134" t="s">
        <v>1200</v>
      </c>
    </row>
    <row r="626" spans="1:21" ht="14.7" x14ac:dyDescent="0.55000000000000004">
      <c r="A626" s="134" t="s">
        <v>1345</v>
      </c>
      <c r="B626" s="135" t="s">
        <v>1346</v>
      </c>
      <c r="C626" s="136" t="s">
        <v>127</v>
      </c>
      <c r="D626" s="134" t="s">
        <v>65</v>
      </c>
      <c r="E626" s="134" t="s">
        <v>52</v>
      </c>
      <c r="F626" s="134" t="s">
        <v>152</v>
      </c>
      <c r="G626" s="137">
        <v>42805</v>
      </c>
      <c r="H626" s="138">
        <v>35.840000000000003</v>
      </c>
      <c r="I626" s="138">
        <v>38.119999999999997</v>
      </c>
      <c r="J626" s="139">
        <v>1.0636000000000001</v>
      </c>
      <c r="K626" s="134">
        <v>32.31</v>
      </c>
      <c r="L626" s="139">
        <v>7.1000000000000004E-3</v>
      </c>
      <c r="M626" s="134">
        <v>1.7</v>
      </c>
      <c r="N626" s="134" t="s">
        <v>67</v>
      </c>
      <c r="O626" s="134" t="s">
        <v>67</v>
      </c>
      <c r="P626" s="139">
        <v>0.11899999999999999</v>
      </c>
      <c r="Q626" s="134">
        <v>2</v>
      </c>
      <c r="R626" s="138">
        <v>17.55</v>
      </c>
      <c r="S626" s="140">
        <v>51134960187</v>
      </c>
      <c r="T626" s="134" t="s">
        <v>54</v>
      </c>
      <c r="U626" s="134" t="s">
        <v>53</v>
      </c>
    </row>
    <row r="627" spans="1:21" ht="14.7" x14ac:dyDescent="0.55000000000000004">
      <c r="A627" s="134" t="s">
        <v>1347</v>
      </c>
      <c r="B627" s="135" t="s">
        <v>1348</v>
      </c>
      <c r="C627" s="136" t="s">
        <v>52</v>
      </c>
      <c r="D627" s="134" t="s">
        <v>45</v>
      </c>
      <c r="E627" s="134" t="s">
        <v>46</v>
      </c>
      <c r="F627" s="134" t="s">
        <v>47</v>
      </c>
      <c r="G627" s="137">
        <v>42717</v>
      </c>
      <c r="H627" s="138">
        <v>23.79</v>
      </c>
      <c r="I627" s="138">
        <v>31.49</v>
      </c>
      <c r="J627" s="139">
        <v>1.3237000000000001</v>
      </c>
      <c r="K627" s="134">
        <v>34.229999999999997</v>
      </c>
      <c r="L627" s="139">
        <v>1.5900000000000001E-2</v>
      </c>
      <c r="M627" s="134">
        <v>0.9</v>
      </c>
      <c r="N627" s="134">
        <v>0.64</v>
      </c>
      <c r="O627" s="138">
        <v>-54.02</v>
      </c>
      <c r="P627" s="139">
        <v>0.12859999999999999</v>
      </c>
      <c r="Q627" s="134">
        <v>3</v>
      </c>
      <c r="R627" s="138">
        <v>11.1</v>
      </c>
      <c r="S627" s="140">
        <v>5880968188</v>
      </c>
      <c r="T627" s="134" t="s">
        <v>49</v>
      </c>
      <c r="U627" s="134" t="s">
        <v>293</v>
      </c>
    </row>
    <row r="628" spans="1:21" ht="14.7" x14ac:dyDescent="0.55000000000000004">
      <c r="A628" s="134" t="s">
        <v>1349</v>
      </c>
      <c r="B628" s="135" t="s">
        <v>1350</v>
      </c>
      <c r="C628" s="136" t="s">
        <v>151</v>
      </c>
      <c r="D628" s="134" t="s">
        <v>65</v>
      </c>
      <c r="E628" s="134" t="s">
        <v>75</v>
      </c>
      <c r="F628" s="134" t="s">
        <v>84</v>
      </c>
      <c r="G628" s="137">
        <v>42718</v>
      </c>
      <c r="H628" s="138">
        <v>14.67</v>
      </c>
      <c r="I628" s="138">
        <v>9.4499999999999993</v>
      </c>
      <c r="J628" s="139">
        <v>0.64419999999999999</v>
      </c>
      <c r="K628" s="134">
        <v>18.899999999999999</v>
      </c>
      <c r="L628" s="139">
        <v>0</v>
      </c>
      <c r="M628" s="134">
        <v>1.5</v>
      </c>
      <c r="N628" s="134">
        <v>7.48</v>
      </c>
      <c r="O628" s="138">
        <v>3.03</v>
      </c>
      <c r="P628" s="139">
        <v>5.1999999999999998E-2</v>
      </c>
      <c r="Q628" s="134">
        <v>0</v>
      </c>
      <c r="R628" s="138">
        <v>7.69</v>
      </c>
      <c r="S628" s="140">
        <v>486361543</v>
      </c>
      <c r="T628" s="134" t="s">
        <v>72</v>
      </c>
      <c r="U628" s="134" t="s">
        <v>126</v>
      </c>
    </row>
    <row r="629" spans="1:21" ht="14.7" x14ac:dyDescent="0.55000000000000004">
      <c r="A629" s="134" t="s">
        <v>1351</v>
      </c>
      <c r="B629" s="135" t="s">
        <v>1352</v>
      </c>
      <c r="C629" s="136" t="s">
        <v>83</v>
      </c>
      <c r="D629" s="134" t="s">
        <v>65</v>
      </c>
      <c r="E629" s="134" t="s">
        <v>52</v>
      </c>
      <c r="F629" s="134" t="s">
        <v>152</v>
      </c>
      <c r="G629" s="137">
        <v>42719</v>
      </c>
      <c r="H629" s="138">
        <v>37.020000000000003</v>
      </c>
      <c r="I629" s="138">
        <v>37.6</v>
      </c>
      <c r="J629" s="139">
        <v>1.0157</v>
      </c>
      <c r="K629" s="134">
        <v>15.22</v>
      </c>
      <c r="L629" s="139">
        <v>0</v>
      </c>
      <c r="M629" s="134">
        <v>1.2</v>
      </c>
      <c r="N629" s="134">
        <v>1.91</v>
      </c>
      <c r="O629" s="138">
        <v>13.02</v>
      </c>
      <c r="P629" s="139">
        <v>3.3599999999999998E-2</v>
      </c>
      <c r="Q629" s="134">
        <v>0</v>
      </c>
      <c r="R629" s="138">
        <v>43.61</v>
      </c>
      <c r="S629" s="140">
        <v>949377289</v>
      </c>
      <c r="T629" s="134" t="s">
        <v>72</v>
      </c>
      <c r="U629" s="134" t="s">
        <v>136</v>
      </c>
    </row>
    <row r="630" spans="1:21" ht="14.7" x14ac:dyDescent="0.55000000000000004">
      <c r="A630" s="134" t="s">
        <v>1353</v>
      </c>
      <c r="B630" s="135" t="s">
        <v>1354</v>
      </c>
      <c r="C630" s="136" t="s">
        <v>52</v>
      </c>
      <c r="D630" s="134" t="s">
        <v>45</v>
      </c>
      <c r="E630" s="134" t="s">
        <v>46</v>
      </c>
      <c r="F630" s="134" t="s">
        <v>47</v>
      </c>
      <c r="G630" s="137">
        <v>42720</v>
      </c>
      <c r="H630" s="138">
        <v>20.09</v>
      </c>
      <c r="I630" s="138">
        <v>29.37</v>
      </c>
      <c r="J630" s="139">
        <v>1.4619</v>
      </c>
      <c r="K630" s="134">
        <v>26.22</v>
      </c>
      <c r="L630" s="139">
        <v>0</v>
      </c>
      <c r="M630" s="134">
        <v>0.6</v>
      </c>
      <c r="N630" s="134">
        <v>0.78</v>
      </c>
      <c r="O630" s="138">
        <v>-2.93</v>
      </c>
      <c r="P630" s="139">
        <v>8.8599999999999998E-2</v>
      </c>
      <c r="Q630" s="134">
        <v>0</v>
      </c>
      <c r="R630" s="138">
        <v>9.99</v>
      </c>
      <c r="S630" s="140">
        <v>1211375465</v>
      </c>
      <c r="T630" s="134" t="s">
        <v>72</v>
      </c>
      <c r="U630" s="134" t="s">
        <v>88</v>
      </c>
    </row>
    <row r="631" spans="1:21" ht="14.7" x14ac:dyDescent="0.55000000000000004">
      <c r="A631" s="134" t="s">
        <v>1355</v>
      </c>
      <c r="B631" s="135" t="s">
        <v>1356</v>
      </c>
      <c r="C631" s="136" t="s">
        <v>151</v>
      </c>
      <c r="D631" s="134" t="s">
        <v>65</v>
      </c>
      <c r="E631" s="134" t="s">
        <v>46</v>
      </c>
      <c r="F631" s="134" t="s">
        <v>66</v>
      </c>
      <c r="G631" s="137">
        <v>42723</v>
      </c>
      <c r="H631" s="138">
        <v>17.96</v>
      </c>
      <c r="I631" s="138">
        <v>20.47</v>
      </c>
      <c r="J631" s="139">
        <v>1.1397999999999999</v>
      </c>
      <c r="K631" s="134">
        <v>14.62</v>
      </c>
      <c r="L631" s="139">
        <v>1.32E-2</v>
      </c>
      <c r="M631" s="134">
        <v>0.8</v>
      </c>
      <c r="N631" s="134">
        <v>4.0199999999999996</v>
      </c>
      <c r="O631" s="138">
        <v>12.26</v>
      </c>
      <c r="P631" s="139">
        <v>3.0599999999999999E-2</v>
      </c>
      <c r="Q631" s="134">
        <v>2</v>
      </c>
      <c r="R631" s="138">
        <v>24.27</v>
      </c>
      <c r="S631" s="140">
        <v>341876193</v>
      </c>
      <c r="T631" s="134" t="s">
        <v>72</v>
      </c>
      <c r="U631" s="134" t="s">
        <v>114</v>
      </c>
    </row>
    <row r="632" spans="1:21" ht="14.7" x14ac:dyDescent="0.55000000000000004">
      <c r="A632" s="134" t="s">
        <v>1357</v>
      </c>
      <c r="B632" s="135" t="s">
        <v>1358</v>
      </c>
      <c r="C632" s="136" t="s">
        <v>44</v>
      </c>
      <c r="D632" s="134" t="s">
        <v>45</v>
      </c>
      <c r="E632" s="134" t="s">
        <v>46</v>
      </c>
      <c r="F632" s="134" t="s">
        <v>47</v>
      </c>
      <c r="G632" s="137">
        <v>42546</v>
      </c>
      <c r="H632" s="138">
        <v>0</v>
      </c>
      <c r="I632" s="138">
        <v>40.68</v>
      </c>
      <c r="J632" s="134" t="s">
        <v>67</v>
      </c>
      <c r="K632" s="134">
        <v>38.74</v>
      </c>
      <c r="L632" s="139">
        <v>3.7400000000000003E-2</v>
      </c>
      <c r="M632" s="134">
        <v>0.5</v>
      </c>
      <c r="N632" s="134">
        <v>0.47</v>
      </c>
      <c r="O632" s="138">
        <v>-37.71</v>
      </c>
      <c r="P632" s="139">
        <v>0.1512</v>
      </c>
      <c r="Q632" s="134">
        <v>6</v>
      </c>
      <c r="R632" s="138">
        <v>15.65</v>
      </c>
      <c r="S632" s="140">
        <v>28313617572</v>
      </c>
      <c r="T632" s="134" t="s">
        <v>54</v>
      </c>
      <c r="U632" s="134" t="s">
        <v>265</v>
      </c>
    </row>
    <row r="633" spans="1:21" ht="14.7" x14ac:dyDescent="0.55000000000000004">
      <c r="A633" s="134" t="s">
        <v>1359</v>
      </c>
      <c r="B633" s="135" t="s">
        <v>1360</v>
      </c>
      <c r="C633" s="136" t="s">
        <v>52</v>
      </c>
      <c r="D633" s="134" t="s">
        <v>45</v>
      </c>
      <c r="E633" s="134" t="s">
        <v>46</v>
      </c>
      <c r="F633" s="134" t="s">
        <v>47</v>
      </c>
      <c r="G633" s="137">
        <v>42706</v>
      </c>
      <c r="H633" s="138">
        <v>39.19</v>
      </c>
      <c r="I633" s="138">
        <v>43.64</v>
      </c>
      <c r="J633" s="139">
        <v>1.1134999999999999</v>
      </c>
      <c r="K633" s="134">
        <v>42.78</v>
      </c>
      <c r="L633" s="139">
        <v>1.3299999999999999E-2</v>
      </c>
      <c r="M633" s="134">
        <v>1.3</v>
      </c>
      <c r="N633" s="134">
        <v>1.04</v>
      </c>
      <c r="O633" s="138">
        <v>-23.78</v>
      </c>
      <c r="P633" s="139">
        <v>0.1714</v>
      </c>
      <c r="Q633" s="134">
        <v>1</v>
      </c>
      <c r="R633" s="138">
        <v>12.09</v>
      </c>
      <c r="S633" s="140">
        <v>8688374671</v>
      </c>
      <c r="T633" s="134" t="s">
        <v>49</v>
      </c>
      <c r="U633" s="134" t="s">
        <v>117</v>
      </c>
    </row>
    <row r="634" spans="1:21" ht="14.7" x14ac:dyDescent="0.55000000000000004">
      <c r="A634" s="134" t="s">
        <v>1361</v>
      </c>
      <c r="B634" s="135" t="s">
        <v>1362</v>
      </c>
      <c r="C634" s="136" t="s">
        <v>127</v>
      </c>
      <c r="D634" s="134" t="s">
        <v>65</v>
      </c>
      <c r="E634" s="134" t="s">
        <v>52</v>
      </c>
      <c r="F634" s="134" t="s">
        <v>152</v>
      </c>
      <c r="G634" s="137">
        <v>42724</v>
      </c>
      <c r="H634" s="138">
        <v>53.4</v>
      </c>
      <c r="I634" s="138">
        <v>49.64</v>
      </c>
      <c r="J634" s="139">
        <v>0.92959999999999998</v>
      </c>
      <c r="K634" s="134">
        <v>26.83</v>
      </c>
      <c r="L634" s="139">
        <v>1.0500000000000001E-2</v>
      </c>
      <c r="M634" s="134">
        <v>1.4</v>
      </c>
      <c r="N634" s="134">
        <v>5.4</v>
      </c>
      <c r="O634" s="138">
        <v>4.37</v>
      </c>
      <c r="P634" s="139">
        <v>9.1700000000000004E-2</v>
      </c>
      <c r="Q634" s="134">
        <v>1</v>
      </c>
      <c r="R634" s="138">
        <v>19.12</v>
      </c>
      <c r="S634" s="140">
        <v>7864557136</v>
      </c>
      <c r="T634" s="134" t="s">
        <v>49</v>
      </c>
      <c r="U634" s="134" t="s">
        <v>117</v>
      </c>
    </row>
    <row r="635" spans="1:21" ht="14.7" x14ac:dyDescent="0.55000000000000004">
      <c r="A635" s="134" t="s">
        <v>1363</v>
      </c>
      <c r="B635" s="135" t="s">
        <v>1364</v>
      </c>
      <c r="C635" s="136" t="s">
        <v>44</v>
      </c>
      <c r="D635" s="134" t="s">
        <v>45</v>
      </c>
      <c r="E635" s="134" t="s">
        <v>52</v>
      </c>
      <c r="F635" s="134" t="s">
        <v>106</v>
      </c>
      <c r="G635" s="137">
        <v>42725</v>
      </c>
      <c r="H635" s="138">
        <v>14.43</v>
      </c>
      <c r="I635" s="138">
        <v>13.4</v>
      </c>
      <c r="J635" s="139">
        <v>0.92859999999999998</v>
      </c>
      <c r="K635" s="134">
        <v>14.89</v>
      </c>
      <c r="L635" s="139">
        <v>0</v>
      </c>
      <c r="M635" s="134">
        <v>1.3</v>
      </c>
      <c r="N635" s="134">
        <v>1.46</v>
      </c>
      <c r="O635" s="138">
        <v>-23.99</v>
      </c>
      <c r="P635" s="139">
        <v>3.1899999999999998E-2</v>
      </c>
      <c r="Q635" s="134">
        <v>0</v>
      </c>
      <c r="R635" s="138">
        <v>11.6</v>
      </c>
      <c r="S635" s="140">
        <v>1746982057</v>
      </c>
      <c r="T635" s="134" t="s">
        <v>72</v>
      </c>
      <c r="U635" s="134" t="s">
        <v>117</v>
      </c>
    </row>
    <row r="636" spans="1:21" ht="14.7" x14ac:dyDescent="0.55000000000000004">
      <c r="A636" s="134" t="s">
        <v>1365</v>
      </c>
      <c r="B636" s="135" t="s">
        <v>1366</v>
      </c>
      <c r="C636" s="136" t="s">
        <v>100</v>
      </c>
      <c r="D636" s="134" t="s">
        <v>65</v>
      </c>
      <c r="E636" s="134" t="s">
        <v>75</v>
      </c>
      <c r="F636" s="134" t="s">
        <v>84</v>
      </c>
      <c r="G636" s="137">
        <v>42726</v>
      </c>
      <c r="H636" s="138">
        <v>69.62</v>
      </c>
      <c r="I636" s="138">
        <v>34.4</v>
      </c>
      <c r="J636" s="139">
        <v>0.49409999999999998</v>
      </c>
      <c r="K636" s="134">
        <v>12.65</v>
      </c>
      <c r="L636" s="139">
        <v>0</v>
      </c>
      <c r="M636" s="134">
        <v>1.3</v>
      </c>
      <c r="N636" s="134">
        <v>2.9</v>
      </c>
      <c r="O636" s="138">
        <v>16.89</v>
      </c>
      <c r="P636" s="139">
        <v>2.07E-2</v>
      </c>
      <c r="Q636" s="134">
        <v>0</v>
      </c>
      <c r="R636" s="138">
        <v>69.2</v>
      </c>
      <c r="S636" s="140">
        <v>337631061</v>
      </c>
      <c r="T636" s="134" t="s">
        <v>72</v>
      </c>
      <c r="U636" s="134" t="s">
        <v>58</v>
      </c>
    </row>
    <row r="637" spans="1:21" ht="14.7" x14ac:dyDescent="0.55000000000000004">
      <c r="A637" s="134" t="s">
        <v>106</v>
      </c>
      <c r="B637" s="135" t="s">
        <v>1367</v>
      </c>
      <c r="C637" s="136" t="s">
        <v>52</v>
      </c>
      <c r="D637" s="134" t="s">
        <v>45</v>
      </c>
      <c r="E637" s="134" t="s">
        <v>46</v>
      </c>
      <c r="F637" s="134" t="s">
        <v>47</v>
      </c>
      <c r="G637" s="137">
        <v>42733</v>
      </c>
      <c r="H637" s="138">
        <v>23.13</v>
      </c>
      <c r="I637" s="138">
        <v>44.69</v>
      </c>
      <c r="J637" s="139">
        <v>1.9320999999999999</v>
      </c>
      <c r="K637" s="134">
        <v>27.08</v>
      </c>
      <c r="L637" s="139">
        <v>0</v>
      </c>
      <c r="M637" s="134">
        <v>1.7</v>
      </c>
      <c r="N637" s="134" t="s">
        <v>67</v>
      </c>
      <c r="O637" s="134" t="s">
        <v>67</v>
      </c>
      <c r="P637" s="139">
        <v>9.2899999999999996E-2</v>
      </c>
      <c r="Q637" s="134">
        <v>0</v>
      </c>
      <c r="R637" s="138">
        <v>33.51</v>
      </c>
      <c r="S637" s="140">
        <v>3095151857</v>
      </c>
      <c r="T637" s="134" t="s">
        <v>49</v>
      </c>
      <c r="U637" s="134" t="s">
        <v>53</v>
      </c>
    </row>
    <row r="638" spans="1:21" ht="14.7" x14ac:dyDescent="0.55000000000000004">
      <c r="A638" s="134" t="s">
        <v>1368</v>
      </c>
      <c r="B638" s="135" t="s">
        <v>1369</v>
      </c>
      <c r="C638" s="136" t="s">
        <v>127</v>
      </c>
      <c r="D638" s="134" t="s">
        <v>65</v>
      </c>
      <c r="E638" s="134" t="s">
        <v>52</v>
      </c>
      <c r="F638" s="134" t="s">
        <v>152</v>
      </c>
      <c r="G638" s="137">
        <v>42735</v>
      </c>
      <c r="H638" s="138">
        <v>45.61</v>
      </c>
      <c r="I638" s="138">
        <v>35.29</v>
      </c>
      <c r="J638" s="139">
        <v>0.77370000000000005</v>
      </c>
      <c r="K638" s="134">
        <v>29.91</v>
      </c>
      <c r="L638" s="139">
        <v>4.3E-3</v>
      </c>
      <c r="M638" s="134" t="e">
        <v>#N/A</v>
      </c>
      <c r="N638" s="134" t="s">
        <v>67</v>
      </c>
      <c r="O638" s="134" t="s">
        <v>67</v>
      </c>
      <c r="P638" s="139">
        <v>0.107</v>
      </c>
      <c r="Q638" s="134">
        <v>3</v>
      </c>
      <c r="R638" s="138">
        <v>17.59</v>
      </c>
      <c r="S638" s="140">
        <v>1874508013</v>
      </c>
      <c r="T638" s="134" t="s">
        <v>72</v>
      </c>
      <c r="U638" s="134" t="s">
        <v>68</v>
      </c>
    </row>
    <row r="639" spans="1:21" ht="14.7" x14ac:dyDescent="0.55000000000000004">
      <c r="A639" s="134" t="s">
        <v>1370</v>
      </c>
      <c r="B639" s="135" t="s">
        <v>1371</v>
      </c>
      <c r="C639" s="136" t="s">
        <v>127</v>
      </c>
      <c r="D639" s="134" t="s">
        <v>65</v>
      </c>
      <c r="E639" s="134" t="s">
        <v>52</v>
      </c>
      <c r="F639" s="134" t="s">
        <v>152</v>
      </c>
      <c r="G639" s="137">
        <v>42739</v>
      </c>
      <c r="H639" s="138">
        <v>49.46</v>
      </c>
      <c r="I639" s="138">
        <v>51.4</v>
      </c>
      <c r="J639" s="139">
        <v>1.0391999999999999</v>
      </c>
      <c r="K639" s="134">
        <v>21.24</v>
      </c>
      <c r="L639" s="139">
        <v>1.8499999999999999E-2</v>
      </c>
      <c r="M639" s="134">
        <v>1</v>
      </c>
      <c r="N639" s="134" t="s">
        <v>67</v>
      </c>
      <c r="O639" s="134" t="s">
        <v>67</v>
      </c>
      <c r="P639" s="139">
        <v>6.3700000000000007E-2</v>
      </c>
      <c r="Q639" s="134">
        <v>5</v>
      </c>
      <c r="R639" s="138">
        <v>49.68</v>
      </c>
      <c r="S639" s="140">
        <v>1621036492</v>
      </c>
      <c r="T639" s="134" t="s">
        <v>72</v>
      </c>
      <c r="U639" s="134" t="s">
        <v>68</v>
      </c>
    </row>
    <row r="640" spans="1:21" ht="14.7" x14ac:dyDescent="0.55000000000000004">
      <c r="A640" s="134" t="s">
        <v>1372</v>
      </c>
      <c r="B640" s="135" t="s">
        <v>1373</v>
      </c>
      <c r="C640" s="136" t="s">
        <v>52</v>
      </c>
      <c r="D640" s="134" t="s">
        <v>45</v>
      </c>
      <c r="E640" s="134" t="s">
        <v>46</v>
      </c>
      <c r="F640" s="134" t="s">
        <v>47</v>
      </c>
      <c r="G640" s="137">
        <v>42742</v>
      </c>
      <c r="H640" s="138">
        <v>0</v>
      </c>
      <c r="I640" s="138">
        <v>22.35</v>
      </c>
      <c r="J640" s="134" t="s">
        <v>67</v>
      </c>
      <c r="K640" s="134" t="s">
        <v>67</v>
      </c>
      <c r="L640" s="139">
        <v>0</v>
      </c>
      <c r="M640" s="134">
        <v>2.4</v>
      </c>
      <c r="N640" s="134">
        <v>1.58</v>
      </c>
      <c r="O640" s="138">
        <v>-91.33</v>
      </c>
      <c r="P640" s="139">
        <v>-6.0100000000000001E-2</v>
      </c>
      <c r="Q640" s="134">
        <v>0</v>
      </c>
      <c r="R640" s="138">
        <v>0</v>
      </c>
      <c r="S640" s="140">
        <v>2018603222</v>
      </c>
      <c r="T640" s="134" t="s">
        <v>49</v>
      </c>
      <c r="U640" s="134" t="s">
        <v>1374</v>
      </c>
    </row>
    <row r="641" spans="1:21" ht="14.7" x14ac:dyDescent="0.55000000000000004">
      <c r="A641" s="134" t="s">
        <v>1375</v>
      </c>
      <c r="B641" s="135" t="s">
        <v>1376</v>
      </c>
      <c r="C641" s="136" t="s">
        <v>57</v>
      </c>
      <c r="D641" s="134" t="s">
        <v>45</v>
      </c>
      <c r="E641" s="134" t="s">
        <v>46</v>
      </c>
      <c r="F641" s="134" t="s">
        <v>47</v>
      </c>
      <c r="G641" s="137">
        <v>42743</v>
      </c>
      <c r="H641" s="138">
        <v>0</v>
      </c>
      <c r="I641" s="138">
        <v>29.15</v>
      </c>
      <c r="J641" s="134" t="s">
        <v>67</v>
      </c>
      <c r="K641" s="134" t="s">
        <v>67</v>
      </c>
      <c r="L641" s="139">
        <v>2.81E-2</v>
      </c>
      <c r="M641" s="134">
        <v>1.5</v>
      </c>
      <c r="N641" s="134">
        <v>1.68</v>
      </c>
      <c r="O641" s="138">
        <v>-29.84</v>
      </c>
      <c r="P641" s="139">
        <v>-0.1106</v>
      </c>
      <c r="Q641" s="134">
        <v>0</v>
      </c>
      <c r="R641" s="138">
        <v>15.95</v>
      </c>
      <c r="S641" s="140">
        <v>868200936</v>
      </c>
      <c r="T641" s="134" t="s">
        <v>72</v>
      </c>
      <c r="U641" s="134" t="s">
        <v>218</v>
      </c>
    </row>
    <row r="642" spans="1:21" ht="14.7" x14ac:dyDescent="0.55000000000000004">
      <c r="A642" s="134" t="s">
        <v>1377</v>
      </c>
      <c r="B642" s="135" t="s">
        <v>1378</v>
      </c>
      <c r="C642" s="136" t="s">
        <v>94</v>
      </c>
      <c r="D642" s="134" t="s">
        <v>65</v>
      </c>
      <c r="E642" s="134" t="s">
        <v>52</v>
      </c>
      <c r="F642" s="134" t="s">
        <v>152</v>
      </c>
      <c r="G642" s="137">
        <v>42743</v>
      </c>
      <c r="H642" s="138">
        <v>36.5</v>
      </c>
      <c r="I642" s="138">
        <v>37.549999999999997</v>
      </c>
      <c r="J642" s="139">
        <v>1.0287999999999999</v>
      </c>
      <c r="K642" s="134">
        <v>19.97</v>
      </c>
      <c r="L642" s="139">
        <v>0</v>
      </c>
      <c r="M642" s="134">
        <v>0.5</v>
      </c>
      <c r="N642" s="134">
        <v>2.63</v>
      </c>
      <c r="O642" s="138">
        <v>4.5</v>
      </c>
      <c r="P642" s="139">
        <v>5.74E-2</v>
      </c>
      <c r="Q642" s="134">
        <v>0</v>
      </c>
      <c r="R642" s="138">
        <v>22.88</v>
      </c>
      <c r="S642" s="140">
        <v>2265390440</v>
      </c>
      <c r="T642" s="134" t="s">
        <v>49</v>
      </c>
      <c r="U642" s="134" t="s">
        <v>184</v>
      </c>
    </row>
    <row r="643" spans="1:21" ht="14.7" x14ac:dyDescent="0.55000000000000004">
      <c r="A643" s="134" t="s">
        <v>1379</v>
      </c>
      <c r="B643" s="135" t="s">
        <v>1380</v>
      </c>
      <c r="C643" s="136" t="s">
        <v>64</v>
      </c>
      <c r="D643" s="134" t="s">
        <v>45</v>
      </c>
      <c r="E643" s="134" t="s">
        <v>52</v>
      </c>
      <c r="F643" s="134" t="s">
        <v>106</v>
      </c>
      <c r="G643" s="137">
        <v>42563</v>
      </c>
      <c r="H643" s="138">
        <v>386.46</v>
      </c>
      <c r="I643" s="138">
        <v>328.47</v>
      </c>
      <c r="J643" s="139">
        <v>0.84989999999999999</v>
      </c>
      <c r="K643" s="134">
        <v>32.72</v>
      </c>
      <c r="L643" s="139">
        <v>8.6999999999999994E-3</v>
      </c>
      <c r="M643" s="134">
        <v>1</v>
      </c>
      <c r="N643" s="134">
        <v>1.28</v>
      </c>
      <c r="O643" s="138">
        <v>-22.97</v>
      </c>
      <c r="P643" s="139">
        <v>0.1211</v>
      </c>
      <c r="Q643" s="134">
        <v>20</v>
      </c>
      <c r="R643" s="138">
        <v>53.62</v>
      </c>
      <c r="S643" s="140">
        <v>30860087712</v>
      </c>
      <c r="T643" s="134" t="s">
        <v>54</v>
      </c>
      <c r="U643" s="134" t="s">
        <v>95</v>
      </c>
    </row>
    <row r="644" spans="1:21" ht="14.7" x14ac:dyDescent="0.55000000000000004">
      <c r="A644" s="134" t="s">
        <v>1381</v>
      </c>
      <c r="B644" s="135" t="s">
        <v>1382</v>
      </c>
      <c r="C644" s="136" t="s">
        <v>100</v>
      </c>
      <c r="D644" s="134" t="s">
        <v>65</v>
      </c>
      <c r="E644" s="134" t="s">
        <v>75</v>
      </c>
      <c r="F644" s="134" t="s">
        <v>84</v>
      </c>
      <c r="G644" s="137">
        <v>42744</v>
      </c>
      <c r="H644" s="138">
        <v>222.15</v>
      </c>
      <c r="I644" s="138">
        <v>58.9</v>
      </c>
      <c r="J644" s="139">
        <v>0.2651</v>
      </c>
      <c r="K644" s="134">
        <v>10.210000000000001</v>
      </c>
      <c r="L644" s="139">
        <v>1.7000000000000001E-2</v>
      </c>
      <c r="M644" s="134">
        <v>1.1000000000000001</v>
      </c>
      <c r="N644" s="134">
        <v>3.41</v>
      </c>
      <c r="O644" s="138">
        <v>4.0599999999999996</v>
      </c>
      <c r="P644" s="139">
        <v>8.5000000000000006E-3</v>
      </c>
      <c r="Q644" s="134">
        <v>6</v>
      </c>
      <c r="R644" s="138">
        <v>71.41</v>
      </c>
      <c r="S644" s="140">
        <v>3919229014</v>
      </c>
      <c r="T644" s="134" t="s">
        <v>49</v>
      </c>
      <c r="U644" s="134" t="s">
        <v>293</v>
      </c>
    </row>
    <row r="645" spans="1:21" ht="14.7" x14ac:dyDescent="0.55000000000000004">
      <c r="A645" s="134" t="s">
        <v>1383</v>
      </c>
      <c r="B645" s="135" t="s">
        <v>1384</v>
      </c>
      <c r="C645" s="136" t="s">
        <v>83</v>
      </c>
      <c r="D645" s="134" t="s">
        <v>57</v>
      </c>
      <c r="E645" s="134" t="s">
        <v>75</v>
      </c>
      <c r="F645" s="134" t="s">
        <v>132</v>
      </c>
      <c r="G645" s="137">
        <v>42744</v>
      </c>
      <c r="H645" s="138">
        <v>92.22</v>
      </c>
      <c r="I645" s="138">
        <v>49.1</v>
      </c>
      <c r="J645" s="139">
        <v>0.53239999999999998</v>
      </c>
      <c r="K645" s="134">
        <v>20.46</v>
      </c>
      <c r="L645" s="139">
        <v>1.2200000000000001E-2</v>
      </c>
      <c r="M645" s="134">
        <v>1.4</v>
      </c>
      <c r="N645" s="134" t="s">
        <v>67</v>
      </c>
      <c r="O645" s="134" t="s">
        <v>67</v>
      </c>
      <c r="P645" s="139">
        <v>5.9799999999999999E-2</v>
      </c>
      <c r="Q645" s="134">
        <v>3</v>
      </c>
      <c r="R645" s="138">
        <v>39.44</v>
      </c>
      <c r="S645" s="140">
        <v>2828366181</v>
      </c>
      <c r="T645" s="134" t="s">
        <v>49</v>
      </c>
      <c r="U645" s="134" t="s">
        <v>192</v>
      </c>
    </row>
    <row r="646" spans="1:21" ht="14.7" x14ac:dyDescent="0.55000000000000004">
      <c r="A646" s="134" t="s">
        <v>1385</v>
      </c>
      <c r="B646" s="135" t="s">
        <v>1386</v>
      </c>
      <c r="C646" s="136" t="s">
        <v>44</v>
      </c>
      <c r="D646" s="134" t="s">
        <v>45</v>
      </c>
      <c r="E646" s="134" t="s">
        <v>75</v>
      </c>
      <c r="F646" s="134" t="s">
        <v>76</v>
      </c>
      <c r="G646" s="137">
        <v>42746</v>
      </c>
      <c r="H646" s="138">
        <v>233.22</v>
      </c>
      <c r="I646" s="138">
        <v>174.16</v>
      </c>
      <c r="J646" s="139">
        <v>0.74680000000000002</v>
      </c>
      <c r="K646" s="134">
        <v>28.74</v>
      </c>
      <c r="L646" s="139">
        <v>0</v>
      </c>
      <c r="M646" s="134">
        <v>1.5</v>
      </c>
      <c r="N646" s="134" t="s">
        <v>67</v>
      </c>
      <c r="O646" s="134" t="s">
        <v>67</v>
      </c>
      <c r="P646" s="139">
        <v>0.1012</v>
      </c>
      <c r="Q646" s="134">
        <v>0</v>
      </c>
      <c r="R646" s="138">
        <v>104.71</v>
      </c>
      <c r="S646" s="140">
        <v>9116896697</v>
      </c>
      <c r="T646" s="134" t="s">
        <v>49</v>
      </c>
      <c r="U646" s="134" t="s">
        <v>68</v>
      </c>
    </row>
    <row r="647" spans="1:21" ht="14.7" x14ac:dyDescent="0.55000000000000004">
      <c r="A647" s="134" t="s">
        <v>1387</v>
      </c>
      <c r="B647" s="135" t="s">
        <v>1388</v>
      </c>
      <c r="C647" s="136" t="s">
        <v>44</v>
      </c>
      <c r="D647" s="134" t="s">
        <v>45</v>
      </c>
      <c r="E647" s="134" t="s">
        <v>46</v>
      </c>
      <c r="F647" s="134" t="s">
        <v>47</v>
      </c>
      <c r="G647" s="137">
        <v>42747</v>
      </c>
      <c r="H647" s="138">
        <v>15.31</v>
      </c>
      <c r="I647" s="138">
        <v>34.799999999999997</v>
      </c>
      <c r="J647" s="139">
        <v>2.2730000000000001</v>
      </c>
      <c r="K647" s="134">
        <v>24.34</v>
      </c>
      <c r="L647" s="139">
        <v>3.0499999999999999E-2</v>
      </c>
      <c r="M647" s="134">
        <v>0.8</v>
      </c>
      <c r="N647" s="134">
        <v>0.44</v>
      </c>
      <c r="O647" s="138">
        <v>-24.26</v>
      </c>
      <c r="P647" s="139">
        <v>7.9200000000000007E-2</v>
      </c>
      <c r="Q647" s="134">
        <v>18</v>
      </c>
      <c r="R647" s="138">
        <v>22.25</v>
      </c>
      <c r="S647" s="140">
        <v>2717511826</v>
      </c>
      <c r="T647" s="134" t="s">
        <v>49</v>
      </c>
      <c r="U647" s="134" t="s">
        <v>265</v>
      </c>
    </row>
    <row r="648" spans="1:21" ht="14.7" x14ac:dyDescent="0.55000000000000004">
      <c r="A648" s="134" t="s">
        <v>1389</v>
      </c>
      <c r="B648" s="135" t="s">
        <v>1390</v>
      </c>
      <c r="C648" s="136" t="s">
        <v>44</v>
      </c>
      <c r="D648" s="134" t="s">
        <v>45</v>
      </c>
      <c r="E648" s="134" t="s">
        <v>46</v>
      </c>
      <c r="F648" s="134" t="s">
        <v>47</v>
      </c>
      <c r="G648" s="137">
        <v>42779</v>
      </c>
      <c r="H648" s="138">
        <v>88.44</v>
      </c>
      <c r="I648" s="138">
        <v>125.79</v>
      </c>
      <c r="J648" s="139">
        <v>1.4222999999999999</v>
      </c>
      <c r="K648" s="134">
        <v>23.12</v>
      </c>
      <c r="L648" s="139">
        <v>2.1899999999999999E-2</v>
      </c>
      <c r="M648" s="134">
        <v>0.6</v>
      </c>
      <c r="N648" s="134">
        <v>1.38</v>
      </c>
      <c r="O648" s="138">
        <v>-60.97</v>
      </c>
      <c r="P648" s="139">
        <v>7.3099999999999998E-2</v>
      </c>
      <c r="Q648" s="134">
        <v>15</v>
      </c>
      <c r="R648" s="138">
        <v>95.26</v>
      </c>
      <c r="S648" s="140">
        <v>14645956229</v>
      </c>
      <c r="T648" s="134" t="s">
        <v>54</v>
      </c>
      <c r="U648" s="134" t="s">
        <v>58</v>
      </c>
    </row>
    <row r="649" spans="1:21" ht="14.7" x14ac:dyDescent="0.55000000000000004">
      <c r="A649" s="134" t="s">
        <v>1391</v>
      </c>
      <c r="B649" s="135" t="s">
        <v>1392</v>
      </c>
      <c r="C649" s="136" t="s">
        <v>151</v>
      </c>
      <c r="D649" s="134" t="s">
        <v>45</v>
      </c>
      <c r="E649" s="134" t="s">
        <v>75</v>
      </c>
      <c r="F649" s="134" t="s">
        <v>76</v>
      </c>
      <c r="G649" s="137">
        <v>42751</v>
      </c>
      <c r="H649" s="138">
        <v>61.57</v>
      </c>
      <c r="I649" s="138">
        <v>25.64</v>
      </c>
      <c r="J649" s="139">
        <v>0.41639999999999999</v>
      </c>
      <c r="K649" s="134">
        <v>16.03</v>
      </c>
      <c r="L649" s="139">
        <v>4.7600000000000003E-2</v>
      </c>
      <c r="M649" s="134">
        <v>0.4</v>
      </c>
      <c r="N649" s="134">
        <v>0.37</v>
      </c>
      <c r="O649" s="138">
        <v>-19.46</v>
      </c>
      <c r="P649" s="139">
        <v>3.7600000000000001E-2</v>
      </c>
      <c r="Q649" s="134">
        <v>20</v>
      </c>
      <c r="R649" s="138">
        <v>17.760000000000002</v>
      </c>
      <c r="S649" s="140">
        <v>2413429017</v>
      </c>
      <c r="T649" s="134" t="s">
        <v>49</v>
      </c>
      <c r="U649" s="134" t="s">
        <v>48</v>
      </c>
    </row>
    <row r="650" spans="1:21" ht="14.7" x14ac:dyDescent="0.55000000000000004">
      <c r="A650" s="134" t="s">
        <v>1393</v>
      </c>
      <c r="B650" s="135" t="s">
        <v>1394</v>
      </c>
      <c r="C650" s="136" t="s">
        <v>127</v>
      </c>
      <c r="D650" s="134" t="s">
        <v>45</v>
      </c>
      <c r="E650" s="134" t="s">
        <v>75</v>
      </c>
      <c r="F650" s="134" t="s">
        <v>76</v>
      </c>
      <c r="G650" s="137">
        <v>42751</v>
      </c>
      <c r="H650" s="138">
        <v>54.42</v>
      </c>
      <c r="I650" s="138">
        <v>33.9</v>
      </c>
      <c r="J650" s="139">
        <v>0.62290000000000001</v>
      </c>
      <c r="K650" s="134">
        <v>21.32</v>
      </c>
      <c r="L650" s="139">
        <v>5.3E-3</v>
      </c>
      <c r="M650" s="134">
        <v>1.8</v>
      </c>
      <c r="N650" s="134">
        <v>1.48</v>
      </c>
      <c r="O650" s="138">
        <v>-48.61</v>
      </c>
      <c r="P650" s="139">
        <v>6.4100000000000004E-2</v>
      </c>
      <c r="Q650" s="134">
        <v>1</v>
      </c>
      <c r="R650" s="138">
        <v>42.77</v>
      </c>
      <c r="S650" s="140">
        <v>1763808469</v>
      </c>
      <c r="T650" s="134" t="s">
        <v>72</v>
      </c>
      <c r="U650" s="134" t="s">
        <v>142</v>
      </c>
    </row>
    <row r="651" spans="1:21" ht="14.7" x14ac:dyDescent="0.55000000000000004">
      <c r="A651" s="134" t="s">
        <v>1395</v>
      </c>
      <c r="B651" s="135" t="s">
        <v>1396</v>
      </c>
      <c r="C651" s="136" t="s">
        <v>52</v>
      </c>
      <c r="D651" s="134" t="s">
        <v>45</v>
      </c>
      <c r="E651" s="134" t="s">
        <v>46</v>
      </c>
      <c r="F651" s="134" t="s">
        <v>47</v>
      </c>
      <c r="G651" s="137">
        <v>42751</v>
      </c>
      <c r="H651" s="138">
        <v>6.59</v>
      </c>
      <c r="I651" s="138">
        <v>70.95</v>
      </c>
      <c r="J651" s="139">
        <v>10.766299999999999</v>
      </c>
      <c r="K651" s="134">
        <v>61.7</v>
      </c>
      <c r="L651" s="139">
        <v>0</v>
      </c>
      <c r="M651" s="134">
        <v>1.2</v>
      </c>
      <c r="N651" s="134">
        <v>3.26</v>
      </c>
      <c r="O651" s="138">
        <v>5.34</v>
      </c>
      <c r="P651" s="139">
        <v>0.26600000000000001</v>
      </c>
      <c r="Q651" s="134">
        <v>0</v>
      </c>
      <c r="R651" s="138">
        <v>26.34</v>
      </c>
      <c r="S651" s="140">
        <v>3027143133</v>
      </c>
      <c r="T651" s="134" t="s">
        <v>49</v>
      </c>
      <c r="U651" s="134" t="s">
        <v>136</v>
      </c>
    </row>
    <row r="652" spans="1:21" ht="14.7" x14ac:dyDescent="0.55000000000000004">
      <c r="A652" s="134" t="s">
        <v>1397</v>
      </c>
      <c r="B652" s="135" t="s">
        <v>1398</v>
      </c>
      <c r="C652" s="136" t="s">
        <v>44</v>
      </c>
      <c r="D652" s="134" t="s">
        <v>45</v>
      </c>
      <c r="E652" s="134" t="s">
        <v>46</v>
      </c>
      <c r="F652" s="134" t="s">
        <v>47</v>
      </c>
      <c r="G652" s="137">
        <v>42404</v>
      </c>
      <c r="H652" s="138">
        <v>3.92</v>
      </c>
      <c r="I652" s="138">
        <v>70.989999999999995</v>
      </c>
      <c r="J652" s="139">
        <v>18.1097</v>
      </c>
      <c r="K652" s="134">
        <v>25.35</v>
      </c>
      <c r="L652" s="139">
        <v>2.8199999999999999E-2</v>
      </c>
      <c r="M652" s="134">
        <v>1.1000000000000001</v>
      </c>
      <c r="N652" s="134">
        <v>1.91</v>
      </c>
      <c r="O652" s="138">
        <v>-4.33</v>
      </c>
      <c r="P652" s="139">
        <v>8.43E-2</v>
      </c>
      <c r="Q652" s="134">
        <v>0</v>
      </c>
      <c r="R652" s="138">
        <v>33.42</v>
      </c>
      <c r="S652" s="140">
        <v>97775864988</v>
      </c>
      <c r="T652" s="134" t="s">
        <v>54</v>
      </c>
      <c r="U652" s="134" t="s">
        <v>265</v>
      </c>
    </row>
    <row r="653" spans="1:21" ht="14.7" x14ac:dyDescent="0.55000000000000004">
      <c r="A653" s="134" t="s">
        <v>1399</v>
      </c>
      <c r="B653" s="135" t="s">
        <v>1400</v>
      </c>
      <c r="C653" s="136" t="s">
        <v>57</v>
      </c>
      <c r="D653" s="134" t="s">
        <v>45</v>
      </c>
      <c r="E653" s="134" t="s">
        <v>46</v>
      </c>
      <c r="F653" s="134" t="s">
        <v>47</v>
      </c>
      <c r="G653" s="137">
        <v>42759</v>
      </c>
      <c r="H653" s="138">
        <v>0.21</v>
      </c>
      <c r="I653" s="138">
        <v>38.97</v>
      </c>
      <c r="J653" s="139">
        <v>185.57140000000001</v>
      </c>
      <c r="K653" s="134">
        <v>73.53</v>
      </c>
      <c r="L653" s="139">
        <v>6.4000000000000003E-3</v>
      </c>
      <c r="M653" s="134">
        <v>2.5</v>
      </c>
      <c r="N653" s="134">
        <v>4.21</v>
      </c>
      <c r="O653" s="138">
        <v>-5.63</v>
      </c>
      <c r="P653" s="139">
        <v>0.3251</v>
      </c>
      <c r="Q653" s="134">
        <v>0</v>
      </c>
      <c r="R653" s="138">
        <v>0</v>
      </c>
      <c r="S653" s="140">
        <v>3205145075</v>
      </c>
      <c r="T653" s="134" t="s">
        <v>49</v>
      </c>
      <c r="U653" s="134" t="s">
        <v>139</v>
      </c>
    </row>
    <row r="654" spans="1:21" ht="14.7" x14ac:dyDescent="0.55000000000000004">
      <c r="A654" s="134" t="s">
        <v>1401</v>
      </c>
      <c r="B654" s="135" t="s">
        <v>1402</v>
      </c>
      <c r="C654" s="136" t="s">
        <v>44</v>
      </c>
      <c r="D654" s="134" t="s">
        <v>45</v>
      </c>
      <c r="E654" s="134" t="s">
        <v>46</v>
      </c>
      <c r="F654" s="134" t="s">
        <v>47</v>
      </c>
      <c r="G654" s="137">
        <v>42612</v>
      </c>
      <c r="H654" s="138">
        <v>23.88</v>
      </c>
      <c r="I654" s="138">
        <v>102.02</v>
      </c>
      <c r="J654" s="139">
        <v>4.2721999999999998</v>
      </c>
      <c r="K654" s="134">
        <v>29.15</v>
      </c>
      <c r="L654" s="139">
        <v>2.7099999999999999E-2</v>
      </c>
      <c r="M654" s="134">
        <v>1.2</v>
      </c>
      <c r="N654" s="134">
        <v>2.21</v>
      </c>
      <c r="O654" s="138">
        <v>-87.69</v>
      </c>
      <c r="P654" s="139">
        <v>0.1032</v>
      </c>
      <c r="Q654" s="134">
        <v>6</v>
      </c>
      <c r="R654" s="138">
        <v>83.97</v>
      </c>
      <c r="S654" s="140">
        <v>10334520375</v>
      </c>
      <c r="T654" s="134" t="s">
        <v>54</v>
      </c>
      <c r="U654" s="134" t="s">
        <v>48</v>
      </c>
    </row>
    <row r="655" spans="1:21" ht="14.7" x14ac:dyDescent="0.55000000000000004">
      <c r="A655" s="134" t="s">
        <v>1403</v>
      </c>
      <c r="B655" s="135" t="s">
        <v>1404</v>
      </c>
      <c r="C655" s="136" t="s">
        <v>52</v>
      </c>
      <c r="D655" s="134" t="s">
        <v>45</v>
      </c>
      <c r="E655" s="134" t="s">
        <v>46</v>
      </c>
      <c r="F655" s="134" t="s">
        <v>47</v>
      </c>
      <c r="G655" s="137">
        <v>42761</v>
      </c>
      <c r="H655" s="138">
        <v>41.29</v>
      </c>
      <c r="I655" s="138">
        <v>61.54</v>
      </c>
      <c r="J655" s="139">
        <v>1.4903999999999999</v>
      </c>
      <c r="K655" s="134">
        <v>22.63</v>
      </c>
      <c r="L655" s="139">
        <v>1.09E-2</v>
      </c>
      <c r="M655" s="134">
        <v>0.6</v>
      </c>
      <c r="N655" s="134">
        <v>1.34</v>
      </c>
      <c r="O655" s="138">
        <v>-23.86</v>
      </c>
      <c r="P655" s="139">
        <v>7.0599999999999996E-2</v>
      </c>
      <c r="Q655" s="134">
        <v>13</v>
      </c>
      <c r="R655" s="138">
        <v>27</v>
      </c>
      <c r="S655" s="140">
        <v>3411560476</v>
      </c>
      <c r="T655" s="134" t="s">
        <v>49</v>
      </c>
      <c r="U655" s="134" t="s">
        <v>117</v>
      </c>
    </row>
    <row r="656" spans="1:21" ht="14.7" x14ac:dyDescent="0.55000000000000004">
      <c r="A656" s="134" t="s">
        <v>1405</v>
      </c>
      <c r="B656" s="135" t="s">
        <v>1406</v>
      </c>
      <c r="C656" s="136" t="s">
        <v>57</v>
      </c>
      <c r="D656" s="134" t="s">
        <v>45</v>
      </c>
      <c r="E656" s="134" t="s">
        <v>46</v>
      </c>
      <c r="F656" s="134" t="s">
        <v>47</v>
      </c>
      <c r="G656" s="137">
        <v>42717</v>
      </c>
      <c r="H656" s="138">
        <v>1.21</v>
      </c>
      <c r="I656" s="138">
        <v>10.52</v>
      </c>
      <c r="J656" s="139">
        <v>8.6942000000000004</v>
      </c>
      <c r="K656" s="134">
        <v>20.23</v>
      </c>
      <c r="L656" s="139">
        <v>0</v>
      </c>
      <c r="M656" s="134">
        <v>1.2</v>
      </c>
      <c r="N656" s="134" t="s">
        <v>67</v>
      </c>
      <c r="O656" s="134" t="s">
        <v>67</v>
      </c>
      <c r="P656" s="139">
        <v>5.8700000000000002E-2</v>
      </c>
      <c r="Q656" s="134">
        <v>0</v>
      </c>
      <c r="R656" s="138">
        <v>6.8</v>
      </c>
      <c r="S656" s="140">
        <v>4456968849</v>
      </c>
      <c r="T656" s="134" t="s">
        <v>49</v>
      </c>
      <c r="U656" s="134" t="s">
        <v>53</v>
      </c>
    </row>
    <row r="657" spans="1:21" ht="14.7" x14ac:dyDescent="0.55000000000000004">
      <c r="A657" s="134" t="s">
        <v>1407</v>
      </c>
      <c r="B657" s="135" t="s">
        <v>1926</v>
      </c>
      <c r="C657" s="136" t="s">
        <v>52</v>
      </c>
      <c r="D657" s="134" t="s">
        <v>45</v>
      </c>
      <c r="E657" s="134" t="s">
        <v>46</v>
      </c>
      <c r="F657" s="134" t="s">
        <v>47</v>
      </c>
      <c r="G657" s="137">
        <v>42709</v>
      </c>
      <c r="H657" s="138">
        <v>0</v>
      </c>
      <c r="I657" s="138">
        <v>298</v>
      </c>
      <c r="J657" s="134" t="s">
        <v>67</v>
      </c>
      <c r="K657" s="134">
        <v>662.22</v>
      </c>
      <c r="L657" s="139">
        <v>6.9999999999999999E-4</v>
      </c>
      <c r="M657" s="134" t="e">
        <v>#N/A</v>
      </c>
      <c r="N657" s="134">
        <v>8.23</v>
      </c>
      <c r="O657" s="138">
        <v>-2.79</v>
      </c>
      <c r="P657" s="139">
        <v>3.2686000000000002</v>
      </c>
      <c r="Q657" s="134">
        <v>0</v>
      </c>
      <c r="R657" s="138">
        <v>12.22</v>
      </c>
      <c r="S657" s="134" t="e">
        <v>#N/A</v>
      </c>
      <c r="T657" s="134" t="e">
        <v>#N/A</v>
      </c>
      <c r="U657" s="134" t="s">
        <v>139</v>
      </c>
    </row>
    <row r="658" spans="1:21" ht="14.7" x14ac:dyDescent="0.55000000000000004">
      <c r="A658" s="134" t="s">
        <v>1408</v>
      </c>
      <c r="B658" s="135" t="s">
        <v>1409</v>
      </c>
      <c r="C658" s="136" t="s">
        <v>52</v>
      </c>
      <c r="D658" s="134" t="s">
        <v>45</v>
      </c>
      <c r="E658" s="134" t="s">
        <v>46</v>
      </c>
      <c r="F658" s="134" t="s">
        <v>47</v>
      </c>
      <c r="G658" s="137">
        <v>42762</v>
      </c>
      <c r="H658" s="138">
        <v>0</v>
      </c>
      <c r="I658" s="138">
        <v>20.9</v>
      </c>
      <c r="J658" s="134" t="s">
        <v>67</v>
      </c>
      <c r="K658" s="134" t="s">
        <v>67</v>
      </c>
      <c r="L658" s="139">
        <v>4.7999999999999996E-3</v>
      </c>
      <c r="M658" s="134">
        <v>2.8</v>
      </c>
      <c r="N658" s="134">
        <v>3.79</v>
      </c>
      <c r="O658" s="138">
        <v>-34.29</v>
      </c>
      <c r="P658" s="139">
        <v>-8.5199999999999998E-2</v>
      </c>
      <c r="Q658" s="134">
        <v>0</v>
      </c>
      <c r="R658" s="138">
        <v>0</v>
      </c>
      <c r="S658" s="140">
        <v>2228588988</v>
      </c>
      <c r="T658" s="134" t="s">
        <v>49</v>
      </c>
      <c r="U658" s="134" t="s">
        <v>265</v>
      </c>
    </row>
    <row r="659" spans="1:21" ht="14.7" x14ac:dyDescent="0.55000000000000004">
      <c r="A659" s="134" t="s">
        <v>1410</v>
      </c>
      <c r="B659" s="135" t="s">
        <v>1411</v>
      </c>
      <c r="C659" s="136" t="s">
        <v>151</v>
      </c>
      <c r="D659" s="134" t="s">
        <v>65</v>
      </c>
      <c r="E659" s="134" t="s">
        <v>75</v>
      </c>
      <c r="F659" s="134" t="s">
        <v>84</v>
      </c>
      <c r="G659" s="137">
        <v>42763</v>
      </c>
      <c r="H659" s="138">
        <v>54.54</v>
      </c>
      <c r="I659" s="138">
        <v>23.7</v>
      </c>
      <c r="J659" s="139">
        <v>0.4345</v>
      </c>
      <c r="K659" s="134">
        <v>16.690000000000001</v>
      </c>
      <c r="L659" s="139">
        <v>0</v>
      </c>
      <c r="M659" s="134">
        <v>0.3</v>
      </c>
      <c r="N659" s="134">
        <v>2.1800000000000002</v>
      </c>
      <c r="O659" s="138">
        <v>10.02</v>
      </c>
      <c r="P659" s="139">
        <v>4.1000000000000002E-2</v>
      </c>
      <c r="Q659" s="134">
        <v>0</v>
      </c>
      <c r="R659" s="138">
        <v>21.83</v>
      </c>
      <c r="S659" s="140">
        <v>1151663973</v>
      </c>
      <c r="T659" s="134" t="s">
        <v>72</v>
      </c>
      <c r="U659" s="134" t="s">
        <v>161</v>
      </c>
    </row>
    <row r="660" spans="1:21" ht="14.7" x14ac:dyDescent="0.55000000000000004">
      <c r="A660" s="134" t="s">
        <v>1412</v>
      </c>
      <c r="B660" s="135" t="s">
        <v>1413</v>
      </c>
      <c r="C660" s="136" t="s">
        <v>94</v>
      </c>
      <c r="D660" s="134" t="s">
        <v>65</v>
      </c>
      <c r="E660" s="134" t="s">
        <v>52</v>
      </c>
      <c r="F660" s="134" t="s">
        <v>152</v>
      </c>
      <c r="G660" s="137">
        <v>42765</v>
      </c>
      <c r="H660" s="138">
        <v>100.17</v>
      </c>
      <c r="I660" s="138">
        <v>87.44</v>
      </c>
      <c r="J660" s="139">
        <v>0.87290000000000001</v>
      </c>
      <c r="K660" s="134">
        <v>23.01</v>
      </c>
      <c r="L660" s="139">
        <v>2.18E-2</v>
      </c>
      <c r="M660" s="134">
        <v>0.6</v>
      </c>
      <c r="N660" s="134">
        <v>1.67</v>
      </c>
      <c r="O660" s="138">
        <v>-17.77</v>
      </c>
      <c r="P660" s="139">
        <v>7.2599999999999998E-2</v>
      </c>
      <c r="Q660" s="134">
        <v>8</v>
      </c>
      <c r="R660" s="138">
        <v>33.479999999999997</v>
      </c>
      <c r="S660" s="140">
        <v>5197074279</v>
      </c>
      <c r="T660" s="134" t="s">
        <v>49</v>
      </c>
      <c r="U660" s="134" t="s">
        <v>61</v>
      </c>
    </row>
    <row r="661" spans="1:21" ht="14.7" x14ac:dyDescent="0.55000000000000004">
      <c r="A661" s="134" t="s">
        <v>1414</v>
      </c>
      <c r="B661" s="135" t="s">
        <v>1415</v>
      </c>
      <c r="C661" s="136" t="s">
        <v>127</v>
      </c>
      <c r="D661" s="134" t="s">
        <v>65</v>
      </c>
      <c r="E661" s="134" t="s">
        <v>52</v>
      </c>
      <c r="F661" s="134" t="s">
        <v>152</v>
      </c>
      <c r="G661" s="137">
        <v>42766</v>
      </c>
      <c r="H661" s="138">
        <v>53.49</v>
      </c>
      <c r="I661" s="138">
        <v>48.91</v>
      </c>
      <c r="J661" s="139">
        <v>0.91439999999999999</v>
      </c>
      <c r="K661" s="134">
        <v>22.13</v>
      </c>
      <c r="L661" s="139">
        <v>1.35E-2</v>
      </c>
      <c r="M661" s="134">
        <v>1.8</v>
      </c>
      <c r="N661" s="134">
        <v>1.73</v>
      </c>
      <c r="O661" s="138">
        <v>7.93</v>
      </c>
      <c r="P661" s="139">
        <v>6.8199999999999997E-2</v>
      </c>
      <c r="Q661" s="134">
        <v>7</v>
      </c>
      <c r="R661" s="138">
        <v>34.18</v>
      </c>
      <c r="S661" s="140">
        <v>1117799261</v>
      </c>
      <c r="T661" s="134" t="s">
        <v>72</v>
      </c>
      <c r="U661" s="134" t="s">
        <v>103</v>
      </c>
    </row>
    <row r="662" spans="1:21" ht="14.7" x14ac:dyDescent="0.55000000000000004">
      <c r="A662" s="134" t="s">
        <v>1416</v>
      </c>
      <c r="B662" s="135" t="s">
        <v>1417</v>
      </c>
      <c r="C662" s="136" t="s">
        <v>44</v>
      </c>
      <c r="D662" s="134" t="s">
        <v>45</v>
      </c>
      <c r="E662" s="134" t="s">
        <v>46</v>
      </c>
      <c r="F662" s="134" t="s">
        <v>47</v>
      </c>
      <c r="G662" s="137">
        <v>42768</v>
      </c>
      <c r="H662" s="138">
        <v>0.32</v>
      </c>
      <c r="I662" s="138">
        <v>1.7</v>
      </c>
      <c r="J662" s="139">
        <v>5.3125</v>
      </c>
      <c r="K662" s="134">
        <v>4.47</v>
      </c>
      <c r="L662" s="139">
        <v>0.17649999999999999</v>
      </c>
      <c r="M662" s="134">
        <v>0.7</v>
      </c>
      <c r="N662" s="134">
        <v>1.45</v>
      </c>
      <c r="O662" s="138">
        <v>-2.72</v>
      </c>
      <c r="P662" s="139">
        <v>-2.01E-2</v>
      </c>
      <c r="Q662" s="134">
        <v>4</v>
      </c>
      <c r="R662" s="138">
        <v>1.37</v>
      </c>
      <c r="S662" s="140">
        <v>77717595</v>
      </c>
      <c r="T662" s="134" t="s">
        <v>72</v>
      </c>
      <c r="U662" s="134" t="s">
        <v>114</v>
      </c>
    </row>
    <row r="663" spans="1:21" ht="14.7" x14ac:dyDescent="0.55000000000000004">
      <c r="A663" s="134" t="s">
        <v>1418</v>
      </c>
      <c r="B663" s="135" t="s">
        <v>1419</v>
      </c>
      <c r="C663" s="136" t="s">
        <v>52</v>
      </c>
      <c r="D663" s="134" t="s">
        <v>45</v>
      </c>
      <c r="E663" s="134" t="s">
        <v>46</v>
      </c>
      <c r="F663" s="134" t="s">
        <v>47</v>
      </c>
      <c r="G663" s="137">
        <v>42768</v>
      </c>
      <c r="H663" s="138">
        <v>0.36</v>
      </c>
      <c r="I663" s="138">
        <v>34.700000000000003</v>
      </c>
      <c r="J663" s="139">
        <v>96.388900000000007</v>
      </c>
      <c r="K663" s="134">
        <v>173.5</v>
      </c>
      <c r="L663" s="139">
        <v>0</v>
      </c>
      <c r="M663" s="134">
        <v>1.4</v>
      </c>
      <c r="N663" s="134">
        <v>3.72</v>
      </c>
      <c r="O663" s="138">
        <v>0.36</v>
      </c>
      <c r="P663" s="139">
        <v>0.82499999999999996</v>
      </c>
      <c r="Q663" s="134">
        <v>0</v>
      </c>
      <c r="R663" s="138">
        <v>14.59</v>
      </c>
      <c r="S663" s="140">
        <v>2310467904</v>
      </c>
      <c r="T663" s="134" t="s">
        <v>49</v>
      </c>
      <c r="U663" s="134" t="s">
        <v>136</v>
      </c>
    </row>
    <row r="664" spans="1:21" ht="14.7" x14ac:dyDescent="0.55000000000000004">
      <c r="A664" s="134" t="s">
        <v>1420</v>
      </c>
      <c r="B664" s="135" t="s">
        <v>1421</v>
      </c>
      <c r="C664" s="136" t="s">
        <v>151</v>
      </c>
      <c r="D664" s="134" t="s">
        <v>65</v>
      </c>
      <c r="E664" s="134" t="s">
        <v>75</v>
      </c>
      <c r="F664" s="134" t="s">
        <v>84</v>
      </c>
      <c r="G664" s="137">
        <v>42779</v>
      </c>
      <c r="H664" s="138">
        <v>273.83999999999997</v>
      </c>
      <c r="I664" s="138">
        <v>164.17</v>
      </c>
      <c r="J664" s="139">
        <v>0.59950000000000003</v>
      </c>
      <c r="K664" s="134">
        <v>18.98</v>
      </c>
      <c r="L664" s="139">
        <v>1.55E-2</v>
      </c>
      <c r="M664" s="134">
        <v>1</v>
      </c>
      <c r="N664" s="134">
        <v>1.9</v>
      </c>
      <c r="O664" s="138">
        <v>-3.74</v>
      </c>
      <c r="P664" s="139">
        <v>5.2400000000000002E-2</v>
      </c>
      <c r="Q664" s="134">
        <v>8</v>
      </c>
      <c r="R664" s="138">
        <v>99.22</v>
      </c>
      <c r="S664" s="140">
        <v>9500146606</v>
      </c>
      <c r="T664" s="134" t="s">
        <v>49</v>
      </c>
      <c r="U664" s="134" t="s">
        <v>91</v>
      </c>
    </row>
    <row r="665" spans="1:21" ht="14.7" x14ac:dyDescent="0.55000000000000004">
      <c r="A665" s="134" t="s">
        <v>1422</v>
      </c>
      <c r="B665" s="135" t="s">
        <v>1423</v>
      </c>
      <c r="C665" s="136" t="s">
        <v>127</v>
      </c>
      <c r="D665" s="134" t="s">
        <v>65</v>
      </c>
      <c r="E665" s="134" t="s">
        <v>46</v>
      </c>
      <c r="F665" s="134" t="s">
        <v>66</v>
      </c>
      <c r="G665" s="137">
        <v>42769</v>
      </c>
      <c r="H665" s="138">
        <v>10.84</v>
      </c>
      <c r="I665" s="138">
        <v>13.26</v>
      </c>
      <c r="J665" s="139">
        <v>1.2232000000000001</v>
      </c>
      <c r="K665" s="134">
        <v>22.47</v>
      </c>
      <c r="L665" s="139">
        <v>0</v>
      </c>
      <c r="M665" s="134">
        <v>2.2000000000000002</v>
      </c>
      <c r="N665" s="134">
        <v>2.62</v>
      </c>
      <c r="O665" s="138">
        <v>-1.81</v>
      </c>
      <c r="P665" s="139">
        <v>6.9900000000000004E-2</v>
      </c>
      <c r="Q665" s="134">
        <v>0</v>
      </c>
      <c r="R665" s="138">
        <v>6.62</v>
      </c>
      <c r="S665" s="140">
        <v>613838083</v>
      </c>
      <c r="T665" s="134" t="s">
        <v>72</v>
      </c>
      <c r="U665" s="134" t="s">
        <v>529</v>
      </c>
    </row>
    <row r="666" spans="1:21" ht="14.7" x14ac:dyDescent="0.55000000000000004">
      <c r="A666" s="134" t="s">
        <v>1424</v>
      </c>
      <c r="B666" s="135" t="s">
        <v>1425</v>
      </c>
      <c r="C666" s="136" t="s">
        <v>44</v>
      </c>
      <c r="D666" s="134" t="s">
        <v>45</v>
      </c>
      <c r="E666" s="134" t="s">
        <v>46</v>
      </c>
      <c r="F666" s="134" t="s">
        <v>47</v>
      </c>
      <c r="G666" s="137">
        <v>42770</v>
      </c>
      <c r="H666" s="138">
        <v>0</v>
      </c>
      <c r="I666" s="138">
        <v>21.5</v>
      </c>
      <c r="J666" s="134" t="s">
        <v>67</v>
      </c>
      <c r="K666" s="134">
        <v>33.08</v>
      </c>
      <c r="L666" s="139">
        <v>7.2599999999999998E-2</v>
      </c>
      <c r="M666" s="134">
        <v>0.5</v>
      </c>
      <c r="N666" s="134">
        <v>0.33</v>
      </c>
      <c r="O666" s="138">
        <v>-16.61</v>
      </c>
      <c r="P666" s="139">
        <v>0.1229</v>
      </c>
      <c r="Q666" s="134">
        <v>0</v>
      </c>
      <c r="R666" s="138">
        <v>12.99</v>
      </c>
      <c r="S666" s="140">
        <v>5199098030</v>
      </c>
      <c r="T666" s="134" t="s">
        <v>49</v>
      </c>
      <c r="U666" s="134" t="s">
        <v>48</v>
      </c>
    </row>
    <row r="667" spans="1:21" ht="14.7" x14ac:dyDescent="0.55000000000000004">
      <c r="A667" s="134" t="s">
        <v>1426</v>
      </c>
      <c r="B667" s="135" t="s">
        <v>1427</v>
      </c>
      <c r="C667" s="136" t="s">
        <v>151</v>
      </c>
      <c r="D667" s="134" t="s">
        <v>65</v>
      </c>
      <c r="E667" s="134" t="s">
        <v>75</v>
      </c>
      <c r="F667" s="134" t="s">
        <v>84</v>
      </c>
      <c r="G667" s="137">
        <v>42582</v>
      </c>
      <c r="H667" s="138">
        <v>107.77</v>
      </c>
      <c r="I667" s="138">
        <v>66.5</v>
      </c>
      <c r="J667" s="139">
        <v>0.61709999999999998</v>
      </c>
      <c r="K667" s="134">
        <v>15.08</v>
      </c>
      <c r="L667" s="139">
        <v>1.41E-2</v>
      </c>
      <c r="M667" s="134">
        <v>1.2</v>
      </c>
      <c r="N667" s="134">
        <v>1.57</v>
      </c>
      <c r="O667" s="138">
        <v>-24.19</v>
      </c>
      <c r="P667" s="139">
        <v>3.2899999999999999E-2</v>
      </c>
      <c r="Q667" s="134">
        <v>6</v>
      </c>
      <c r="R667" s="138">
        <v>40</v>
      </c>
      <c r="S667" s="140">
        <v>8552979096</v>
      </c>
      <c r="T667" s="134" t="s">
        <v>49</v>
      </c>
      <c r="U667" s="134" t="s">
        <v>236</v>
      </c>
    </row>
    <row r="668" spans="1:21" ht="14.7" x14ac:dyDescent="0.55000000000000004">
      <c r="A668" s="134" t="s">
        <v>1428</v>
      </c>
      <c r="B668" s="135" t="s">
        <v>1429</v>
      </c>
      <c r="C668" s="136" t="s">
        <v>57</v>
      </c>
      <c r="D668" s="134" t="s">
        <v>45</v>
      </c>
      <c r="E668" s="134" t="s">
        <v>46</v>
      </c>
      <c r="F668" s="134" t="s">
        <v>47</v>
      </c>
      <c r="G668" s="137">
        <v>42770</v>
      </c>
      <c r="H668" s="138">
        <v>50.06</v>
      </c>
      <c r="I668" s="138">
        <v>73.39</v>
      </c>
      <c r="J668" s="139">
        <v>1.466</v>
      </c>
      <c r="K668" s="134">
        <v>34.29</v>
      </c>
      <c r="L668" s="139">
        <v>0</v>
      </c>
      <c r="M668" s="134">
        <v>0.9</v>
      </c>
      <c r="N668" s="134">
        <v>1</v>
      </c>
      <c r="O668" s="138">
        <v>-2.12</v>
      </c>
      <c r="P668" s="139">
        <v>0.129</v>
      </c>
      <c r="Q668" s="134">
        <v>0</v>
      </c>
      <c r="R668" s="138">
        <v>38.97</v>
      </c>
      <c r="S668" s="140">
        <v>11069357797</v>
      </c>
      <c r="T668" s="134" t="s">
        <v>54</v>
      </c>
      <c r="U668" s="134" t="s">
        <v>80</v>
      </c>
    </row>
    <row r="669" spans="1:21" ht="14.7" x14ac:dyDescent="0.55000000000000004">
      <c r="A669" s="134" t="s">
        <v>1430</v>
      </c>
      <c r="B669" s="135" t="s">
        <v>1431</v>
      </c>
      <c r="C669" s="136" t="s">
        <v>94</v>
      </c>
      <c r="D669" s="134" t="s">
        <v>65</v>
      </c>
      <c r="E669" s="134" t="s">
        <v>75</v>
      </c>
      <c r="F669" s="134" t="s">
        <v>84</v>
      </c>
      <c r="G669" s="137">
        <v>42771</v>
      </c>
      <c r="H669" s="138">
        <v>68.680000000000007</v>
      </c>
      <c r="I669" s="138">
        <v>40.54</v>
      </c>
      <c r="J669" s="139">
        <v>0.59030000000000005</v>
      </c>
      <c r="K669" s="134">
        <v>22.78</v>
      </c>
      <c r="L669" s="139">
        <v>1.18E-2</v>
      </c>
      <c r="M669" s="134">
        <v>1.2</v>
      </c>
      <c r="N669" s="134" t="s">
        <v>67</v>
      </c>
      <c r="O669" s="134" t="s">
        <v>67</v>
      </c>
      <c r="P669" s="139">
        <v>7.1400000000000005E-2</v>
      </c>
      <c r="Q669" s="134">
        <v>4</v>
      </c>
      <c r="R669" s="138">
        <v>33.369999999999997</v>
      </c>
      <c r="S669" s="140">
        <v>4966221098</v>
      </c>
      <c r="T669" s="134" t="s">
        <v>49</v>
      </c>
      <c r="U669" s="134" t="s">
        <v>68</v>
      </c>
    </row>
    <row r="670" spans="1:21" ht="14.7" x14ac:dyDescent="0.55000000000000004">
      <c r="A670" s="134" t="s">
        <v>47</v>
      </c>
      <c r="B670" s="135" t="s">
        <v>1432</v>
      </c>
      <c r="C670" s="136" t="s">
        <v>44</v>
      </c>
      <c r="D670" s="134" t="s">
        <v>45</v>
      </c>
      <c r="E670" s="134" t="s">
        <v>46</v>
      </c>
      <c r="F670" s="134" t="s">
        <v>47</v>
      </c>
      <c r="G670" s="137">
        <v>42549</v>
      </c>
      <c r="H670" s="138">
        <v>21.12</v>
      </c>
      <c r="I670" s="138">
        <v>49.64</v>
      </c>
      <c r="J670" s="139">
        <v>2.3504</v>
      </c>
      <c r="K670" s="134">
        <v>20.100000000000001</v>
      </c>
      <c r="L670" s="139">
        <v>4.3700000000000003E-2</v>
      </c>
      <c r="M670" s="134">
        <v>0.1</v>
      </c>
      <c r="N670" s="134">
        <v>0.7</v>
      </c>
      <c r="O670" s="138">
        <v>-56.92</v>
      </c>
      <c r="P670" s="139">
        <v>5.8000000000000003E-2</v>
      </c>
      <c r="Q670" s="134">
        <v>15</v>
      </c>
      <c r="R670" s="138">
        <v>37.43</v>
      </c>
      <c r="S670" s="140">
        <v>48770375749</v>
      </c>
      <c r="T670" s="134" t="s">
        <v>54</v>
      </c>
      <c r="U670" s="134" t="s">
        <v>71</v>
      </c>
    </row>
    <row r="671" spans="1:21" ht="14.7" x14ac:dyDescent="0.55000000000000004">
      <c r="A671" s="134" t="s">
        <v>1433</v>
      </c>
      <c r="B671" s="135" t="s">
        <v>1434</v>
      </c>
      <c r="C671" s="136" t="s">
        <v>151</v>
      </c>
      <c r="D671" s="134" t="s">
        <v>65</v>
      </c>
      <c r="E671" s="134" t="s">
        <v>46</v>
      </c>
      <c r="F671" s="134" t="s">
        <v>66</v>
      </c>
      <c r="G671" s="137">
        <v>42772</v>
      </c>
      <c r="H671" s="138">
        <v>32.94</v>
      </c>
      <c r="I671" s="138">
        <v>50.28</v>
      </c>
      <c r="J671" s="139">
        <v>1.5264</v>
      </c>
      <c r="K671" s="134">
        <v>22.05</v>
      </c>
      <c r="L671" s="139">
        <v>2.86E-2</v>
      </c>
      <c r="M671" s="134">
        <v>1.1000000000000001</v>
      </c>
      <c r="N671" s="134">
        <v>1.67</v>
      </c>
      <c r="O671" s="138">
        <v>-9.82</v>
      </c>
      <c r="P671" s="139">
        <v>6.7799999999999999E-2</v>
      </c>
      <c r="Q671" s="134">
        <v>20</v>
      </c>
      <c r="R671" s="138">
        <v>28.97</v>
      </c>
      <c r="S671" s="140">
        <v>4980373004</v>
      </c>
      <c r="T671" s="134" t="s">
        <v>49</v>
      </c>
      <c r="U671" s="134" t="s">
        <v>117</v>
      </c>
    </row>
    <row r="672" spans="1:21" ht="14.7" x14ac:dyDescent="0.55000000000000004">
      <c r="A672" s="134" t="s">
        <v>1435</v>
      </c>
      <c r="B672" s="135" t="s">
        <v>1436</v>
      </c>
      <c r="C672" s="136" t="s">
        <v>151</v>
      </c>
      <c r="D672" s="134" t="s">
        <v>65</v>
      </c>
      <c r="E672" s="134" t="s">
        <v>75</v>
      </c>
      <c r="F672" s="134" t="s">
        <v>84</v>
      </c>
      <c r="G672" s="137">
        <v>42772</v>
      </c>
      <c r="H672" s="138">
        <v>43.89</v>
      </c>
      <c r="I672" s="138">
        <v>28.34</v>
      </c>
      <c r="J672" s="139">
        <v>0.64570000000000005</v>
      </c>
      <c r="K672" s="134">
        <v>24.86</v>
      </c>
      <c r="L672" s="139">
        <v>1.66E-2</v>
      </c>
      <c r="M672" s="134">
        <v>1.4</v>
      </c>
      <c r="N672" s="134">
        <v>1.51</v>
      </c>
      <c r="O672" s="138">
        <v>-13.16</v>
      </c>
      <c r="P672" s="139">
        <v>8.1799999999999998E-2</v>
      </c>
      <c r="Q672" s="134">
        <v>3</v>
      </c>
      <c r="R672" s="138">
        <v>0</v>
      </c>
      <c r="S672" s="140">
        <v>1208048705</v>
      </c>
      <c r="T672" s="134" t="s">
        <v>72</v>
      </c>
      <c r="U672" s="134" t="s">
        <v>109</v>
      </c>
    </row>
    <row r="673" spans="1:21" ht="14.7" x14ac:dyDescent="0.55000000000000004">
      <c r="A673" s="134" t="s">
        <v>1437</v>
      </c>
      <c r="B673" s="135" t="s">
        <v>1438</v>
      </c>
      <c r="C673" s="136" t="s">
        <v>127</v>
      </c>
      <c r="D673" s="134" t="s">
        <v>45</v>
      </c>
      <c r="E673" s="134" t="s">
        <v>75</v>
      </c>
      <c r="F673" s="134" t="s">
        <v>76</v>
      </c>
      <c r="G673" s="137">
        <v>42533</v>
      </c>
      <c r="H673" s="138">
        <v>266.75</v>
      </c>
      <c r="I673" s="138">
        <v>154.26</v>
      </c>
      <c r="J673" s="139">
        <v>0.57830000000000004</v>
      </c>
      <c r="K673" s="134">
        <v>22.26</v>
      </c>
      <c r="L673" s="139">
        <v>4.0500000000000001E-2</v>
      </c>
      <c r="M673" s="134">
        <v>0.6</v>
      </c>
      <c r="N673" s="134">
        <v>1.18</v>
      </c>
      <c r="O673" s="138">
        <v>-82.19</v>
      </c>
      <c r="P673" s="139">
        <v>6.88E-2</v>
      </c>
      <c r="Q673" s="134">
        <v>6</v>
      </c>
      <c r="R673" s="138">
        <v>59.56</v>
      </c>
      <c r="S673" s="140">
        <v>47534255188</v>
      </c>
      <c r="T673" s="134" t="s">
        <v>54</v>
      </c>
      <c r="U673" s="134" t="s">
        <v>48</v>
      </c>
    </row>
    <row r="674" spans="1:21" ht="14.7" x14ac:dyDescent="0.55000000000000004">
      <c r="A674" s="134" t="s">
        <v>1439</v>
      </c>
      <c r="B674" s="135" t="s">
        <v>1440</v>
      </c>
      <c r="C674" s="136" t="s">
        <v>64</v>
      </c>
      <c r="D674" s="134" t="s">
        <v>45</v>
      </c>
      <c r="E674" s="134" t="s">
        <v>52</v>
      </c>
      <c r="F674" s="134" t="s">
        <v>106</v>
      </c>
      <c r="G674" s="137">
        <v>42774</v>
      </c>
      <c r="H674" s="138">
        <v>135.28</v>
      </c>
      <c r="I674" s="138">
        <v>136.56</v>
      </c>
      <c r="J674" s="139">
        <v>1.0095000000000001</v>
      </c>
      <c r="K674" s="134">
        <v>32.75</v>
      </c>
      <c r="L674" s="139">
        <v>1.03E-2</v>
      </c>
      <c r="M674" s="134">
        <v>1.5</v>
      </c>
      <c r="N674" s="134">
        <v>1.21</v>
      </c>
      <c r="O674" s="138">
        <v>-17</v>
      </c>
      <c r="P674" s="139">
        <v>0.1212</v>
      </c>
      <c r="Q674" s="134">
        <v>20</v>
      </c>
      <c r="R674" s="138">
        <v>16.899999999999999</v>
      </c>
      <c r="S674" s="140">
        <v>35367993318</v>
      </c>
      <c r="T674" s="134" t="s">
        <v>54</v>
      </c>
      <c r="U674" s="134" t="s">
        <v>53</v>
      </c>
    </row>
    <row r="675" spans="1:21" ht="14.7" x14ac:dyDescent="0.55000000000000004">
      <c r="A675" s="134" t="s">
        <v>1441</v>
      </c>
      <c r="B675" s="135" t="s">
        <v>1442</v>
      </c>
      <c r="C675" s="136" t="s">
        <v>44</v>
      </c>
      <c r="D675" s="134" t="s">
        <v>45</v>
      </c>
      <c r="E675" s="134" t="s">
        <v>46</v>
      </c>
      <c r="F675" s="134" t="s">
        <v>47</v>
      </c>
      <c r="G675" s="137">
        <v>42547</v>
      </c>
      <c r="H675" s="138">
        <v>0</v>
      </c>
      <c r="I675" s="138">
        <v>23.68</v>
      </c>
      <c r="J675" s="134" t="s">
        <v>67</v>
      </c>
      <c r="K675" s="134">
        <v>27.22</v>
      </c>
      <c r="L675" s="139">
        <v>0.14990000000000001</v>
      </c>
      <c r="M675" s="134">
        <v>0.8</v>
      </c>
      <c r="N675" s="134">
        <v>1.39</v>
      </c>
      <c r="O675" s="138">
        <v>-21.45</v>
      </c>
      <c r="P675" s="139">
        <v>9.3600000000000003E-2</v>
      </c>
      <c r="Q675" s="134">
        <v>19</v>
      </c>
      <c r="R675" s="138">
        <v>1.83</v>
      </c>
      <c r="S675" s="140">
        <v>1421095166</v>
      </c>
      <c r="T675" s="134" t="s">
        <v>72</v>
      </c>
      <c r="U675" s="134" t="s">
        <v>265</v>
      </c>
    </row>
    <row r="676" spans="1:21" ht="14.7" x14ac:dyDescent="0.55000000000000004">
      <c r="A676" s="134" t="s">
        <v>1443</v>
      </c>
      <c r="B676" s="135" t="s">
        <v>1444</v>
      </c>
      <c r="C676" s="136" t="s">
        <v>57</v>
      </c>
      <c r="D676" s="134" t="s">
        <v>45</v>
      </c>
      <c r="E676" s="134" t="s">
        <v>46</v>
      </c>
      <c r="F676" s="134" t="s">
        <v>47</v>
      </c>
      <c r="G676" s="137">
        <v>42768</v>
      </c>
      <c r="H676" s="138">
        <v>0.91</v>
      </c>
      <c r="I676" s="138">
        <v>8.85</v>
      </c>
      <c r="J676" s="139">
        <v>9.7253000000000007</v>
      </c>
      <c r="K676" s="134">
        <v>88.5</v>
      </c>
      <c r="L676" s="139">
        <v>5.4199999999999998E-2</v>
      </c>
      <c r="M676" s="134">
        <v>1.7</v>
      </c>
      <c r="N676" s="134">
        <v>1.65</v>
      </c>
      <c r="O676" s="138">
        <v>0.91</v>
      </c>
      <c r="P676" s="139">
        <v>0.4</v>
      </c>
      <c r="Q676" s="134">
        <v>0</v>
      </c>
      <c r="R676" s="138">
        <v>0</v>
      </c>
      <c r="S676" s="140">
        <v>5570413393</v>
      </c>
      <c r="T676" s="134" t="s">
        <v>49</v>
      </c>
      <c r="U676" s="134" t="s">
        <v>114</v>
      </c>
    </row>
    <row r="677" spans="1:21" ht="14.7" x14ac:dyDescent="0.55000000000000004">
      <c r="A677" s="134" t="s">
        <v>1445</v>
      </c>
      <c r="B677" s="135" t="s">
        <v>1446</v>
      </c>
      <c r="C677" s="136" t="s">
        <v>57</v>
      </c>
      <c r="D677" s="134" t="s">
        <v>45</v>
      </c>
      <c r="E677" s="134" t="s">
        <v>46</v>
      </c>
      <c r="F677" s="134" t="s">
        <v>47</v>
      </c>
      <c r="G677" s="137">
        <v>42774</v>
      </c>
      <c r="H677" s="138">
        <v>0</v>
      </c>
      <c r="I677" s="138">
        <v>11.11</v>
      </c>
      <c r="J677" s="134" t="s">
        <v>67</v>
      </c>
      <c r="K677" s="134" t="s">
        <v>67</v>
      </c>
      <c r="L677" s="139">
        <v>2.1600000000000001E-2</v>
      </c>
      <c r="M677" s="134">
        <v>2</v>
      </c>
      <c r="N677" s="134">
        <v>2.27</v>
      </c>
      <c r="O677" s="138">
        <v>-8.77</v>
      </c>
      <c r="P677" s="139">
        <v>-5.4399999999999997E-2</v>
      </c>
      <c r="Q677" s="134">
        <v>0</v>
      </c>
      <c r="R677" s="138">
        <v>0</v>
      </c>
      <c r="S677" s="140">
        <v>1699430410</v>
      </c>
      <c r="T677" s="134" t="s">
        <v>72</v>
      </c>
      <c r="U677" s="134" t="s">
        <v>265</v>
      </c>
    </row>
    <row r="678" spans="1:21" ht="14.7" x14ac:dyDescent="0.55000000000000004">
      <c r="A678" s="134" t="s">
        <v>1447</v>
      </c>
      <c r="B678" s="135" t="s">
        <v>1448</v>
      </c>
      <c r="C678" s="136" t="s">
        <v>87</v>
      </c>
      <c r="D678" s="134" t="s">
        <v>65</v>
      </c>
      <c r="E678" s="134" t="s">
        <v>75</v>
      </c>
      <c r="F678" s="134" t="s">
        <v>84</v>
      </c>
      <c r="G678" s="137">
        <v>42775</v>
      </c>
      <c r="H678" s="138">
        <v>54.43</v>
      </c>
      <c r="I678" s="138">
        <v>16.649999999999999</v>
      </c>
      <c r="J678" s="139">
        <v>0.30590000000000001</v>
      </c>
      <c r="K678" s="134">
        <v>5.88</v>
      </c>
      <c r="L678" s="139">
        <v>0.03</v>
      </c>
      <c r="M678" s="134">
        <v>0.6</v>
      </c>
      <c r="N678" s="134">
        <v>3.11</v>
      </c>
      <c r="O678" s="138">
        <v>4.5599999999999996</v>
      </c>
      <c r="P678" s="139">
        <v>-1.3100000000000001E-2</v>
      </c>
      <c r="Q678" s="134">
        <v>0</v>
      </c>
      <c r="R678" s="138">
        <v>38.130000000000003</v>
      </c>
      <c r="S678" s="140">
        <v>347052700</v>
      </c>
      <c r="T678" s="134" t="s">
        <v>72</v>
      </c>
      <c r="U678" s="134" t="s">
        <v>123</v>
      </c>
    </row>
    <row r="679" spans="1:21" ht="14.7" x14ac:dyDescent="0.55000000000000004">
      <c r="A679" s="134" t="s">
        <v>1449</v>
      </c>
      <c r="B679" s="135" t="s">
        <v>1450</v>
      </c>
      <c r="C679" s="136" t="s">
        <v>52</v>
      </c>
      <c r="D679" s="134" t="s">
        <v>45</v>
      </c>
      <c r="E679" s="134" t="s">
        <v>46</v>
      </c>
      <c r="F679" s="134" t="s">
        <v>47</v>
      </c>
      <c r="G679" s="137">
        <v>42775</v>
      </c>
      <c r="H679" s="138">
        <v>0.41</v>
      </c>
      <c r="I679" s="138">
        <v>5.78</v>
      </c>
      <c r="J679" s="139">
        <v>14.0976</v>
      </c>
      <c r="K679" s="134" t="s">
        <v>67</v>
      </c>
      <c r="L679" s="139">
        <v>0</v>
      </c>
      <c r="M679" s="134">
        <v>1.4</v>
      </c>
      <c r="N679" s="134">
        <v>3.71</v>
      </c>
      <c r="O679" s="138">
        <v>0.41</v>
      </c>
      <c r="P679" s="139">
        <v>-8.2100000000000006E-2</v>
      </c>
      <c r="Q679" s="134">
        <v>0</v>
      </c>
      <c r="R679" s="138">
        <v>0</v>
      </c>
      <c r="S679" s="140">
        <v>462478168</v>
      </c>
      <c r="T679" s="134" t="s">
        <v>72</v>
      </c>
      <c r="U679" s="134" t="s">
        <v>126</v>
      </c>
    </row>
    <row r="680" spans="1:21" ht="14.7" x14ac:dyDescent="0.55000000000000004">
      <c r="A680" s="134" t="s">
        <v>1451</v>
      </c>
      <c r="B680" s="135" t="s">
        <v>1452</v>
      </c>
      <c r="C680" s="136" t="s">
        <v>64</v>
      </c>
      <c r="D680" s="134" t="s">
        <v>65</v>
      </c>
      <c r="E680" s="134" t="s">
        <v>46</v>
      </c>
      <c r="F680" s="134" t="s">
        <v>66</v>
      </c>
      <c r="G680" s="137">
        <v>42776</v>
      </c>
      <c r="H680" s="138">
        <v>9.2200000000000006</v>
      </c>
      <c r="I680" s="138">
        <v>57.63</v>
      </c>
      <c r="J680" s="139">
        <v>6.2504999999999997</v>
      </c>
      <c r="K680" s="134">
        <v>134.02000000000001</v>
      </c>
      <c r="L680" s="139">
        <v>0</v>
      </c>
      <c r="M680" s="134">
        <v>1.2</v>
      </c>
      <c r="N680" s="134">
        <v>5.78</v>
      </c>
      <c r="O680" s="138">
        <v>7.88</v>
      </c>
      <c r="P680" s="139">
        <v>0.62760000000000005</v>
      </c>
      <c r="Q680" s="134">
        <v>0</v>
      </c>
      <c r="R680" s="138">
        <v>16.21</v>
      </c>
      <c r="S680" s="140">
        <v>988310374</v>
      </c>
      <c r="T680" s="134" t="s">
        <v>72</v>
      </c>
      <c r="U680" s="134" t="s">
        <v>392</v>
      </c>
    </row>
    <row r="681" spans="1:21" ht="14.7" x14ac:dyDescent="0.55000000000000004">
      <c r="A681" s="134" t="s">
        <v>1453</v>
      </c>
      <c r="B681" s="135" t="s">
        <v>1454</v>
      </c>
      <c r="C681" s="136" t="s">
        <v>127</v>
      </c>
      <c r="D681" s="134" t="s">
        <v>65</v>
      </c>
      <c r="E681" s="134" t="s">
        <v>46</v>
      </c>
      <c r="F681" s="134" t="s">
        <v>66</v>
      </c>
      <c r="G681" s="137">
        <v>42777</v>
      </c>
      <c r="H681" s="138">
        <v>18.670000000000002</v>
      </c>
      <c r="I681" s="138">
        <v>35.36</v>
      </c>
      <c r="J681" s="139">
        <v>1.8938999999999999</v>
      </c>
      <c r="K681" s="134">
        <v>22.67</v>
      </c>
      <c r="L681" s="139">
        <v>1.67E-2</v>
      </c>
      <c r="M681" s="134">
        <v>1</v>
      </c>
      <c r="N681" s="134">
        <v>1.79</v>
      </c>
      <c r="O681" s="138">
        <v>-6.47</v>
      </c>
      <c r="P681" s="139">
        <v>7.0800000000000002E-2</v>
      </c>
      <c r="Q681" s="134">
        <v>5</v>
      </c>
      <c r="R681" s="138">
        <v>28.34</v>
      </c>
      <c r="S681" s="140">
        <v>1332354463</v>
      </c>
      <c r="T681" s="134" t="s">
        <v>72</v>
      </c>
      <c r="U681" s="134" t="s">
        <v>498</v>
      </c>
    </row>
    <row r="682" spans="1:21" ht="14.7" x14ac:dyDescent="0.55000000000000004">
      <c r="A682" s="134" t="s">
        <v>1455</v>
      </c>
      <c r="B682" s="135" t="s">
        <v>1456</v>
      </c>
      <c r="C682" s="136" t="s">
        <v>57</v>
      </c>
      <c r="D682" s="134" t="s">
        <v>45</v>
      </c>
      <c r="E682" s="134" t="s">
        <v>46</v>
      </c>
      <c r="F682" s="134" t="s">
        <v>47</v>
      </c>
      <c r="G682" s="137">
        <v>42778</v>
      </c>
      <c r="H682" s="138">
        <v>0</v>
      </c>
      <c r="I682" s="138">
        <v>26.4</v>
      </c>
      <c r="J682" s="134" t="s">
        <v>67</v>
      </c>
      <c r="K682" s="134">
        <v>11.28</v>
      </c>
      <c r="L682" s="139">
        <v>0</v>
      </c>
      <c r="M682" s="134">
        <v>1.5</v>
      </c>
      <c r="N682" s="134">
        <v>1.18</v>
      </c>
      <c r="O682" s="138">
        <v>-25.6</v>
      </c>
      <c r="P682" s="139">
        <v>1.3899999999999999E-2</v>
      </c>
      <c r="Q682" s="134">
        <v>0</v>
      </c>
      <c r="R682" s="138">
        <v>9.5500000000000007</v>
      </c>
      <c r="S682" s="140">
        <v>1122628700</v>
      </c>
      <c r="T682" s="134" t="s">
        <v>72</v>
      </c>
      <c r="U682" s="134" t="s">
        <v>91</v>
      </c>
    </row>
    <row r="683" spans="1:21" ht="14.7" x14ac:dyDescent="0.55000000000000004">
      <c r="A683" s="134" t="s">
        <v>1457</v>
      </c>
      <c r="B683" s="135" t="s">
        <v>1458</v>
      </c>
      <c r="C683" s="136" t="s">
        <v>44</v>
      </c>
      <c r="D683" s="134" t="s">
        <v>45</v>
      </c>
      <c r="E683" s="134" t="s">
        <v>46</v>
      </c>
      <c r="F683" s="134" t="s">
        <v>47</v>
      </c>
      <c r="G683" s="137">
        <v>42779</v>
      </c>
      <c r="H683" s="138">
        <v>48.96</v>
      </c>
      <c r="I683" s="138">
        <v>69</v>
      </c>
      <c r="J683" s="139">
        <v>1.4093</v>
      </c>
      <c r="K683" s="134">
        <v>22.19</v>
      </c>
      <c r="L683" s="139">
        <v>2.8400000000000002E-2</v>
      </c>
      <c r="M683" s="134">
        <v>0.4</v>
      </c>
      <c r="N683" s="134">
        <v>0.61</v>
      </c>
      <c r="O683" s="138">
        <v>-80.91</v>
      </c>
      <c r="P683" s="139">
        <v>6.8400000000000002E-2</v>
      </c>
      <c r="Q683" s="134">
        <v>14</v>
      </c>
      <c r="R683" s="138">
        <v>55.62</v>
      </c>
      <c r="S683" s="140">
        <v>3277517733</v>
      </c>
      <c r="T683" s="134" t="s">
        <v>49</v>
      </c>
      <c r="U683" s="134" t="s">
        <v>71</v>
      </c>
    </row>
    <row r="684" spans="1:21" ht="14.7" x14ac:dyDescent="0.55000000000000004">
      <c r="A684" s="134" t="s">
        <v>1459</v>
      </c>
      <c r="B684" s="135" t="s">
        <v>1460</v>
      </c>
      <c r="C684" s="136" t="s">
        <v>57</v>
      </c>
      <c r="D684" s="134" t="s">
        <v>45</v>
      </c>
      <c r="E684" s="134" t="s">
        <v>46</v>
      </c>
      <c r="F684" s="134" t="s">
        <v>47</v>
      </c>
      <c r="G684" s="137">
        <v>42772</v>
      </c>
      <c r="H684" s="138">
        <v>47.9</v>
      </c>
      <c r="I684" s="138">
        <v>83.32</v>
      </c>
      <c r="J684" s="139">
        <v>1.7395</v>
      </c>
      <c r="K684" s="134">
        <v>26.2</v>
      </c>
      <c r="L684" s="139">
        <v>0</v>
      </c>
      <c r="M684" s="134">
        <v>0.1</v>
      </c>
      <c r="N684" s="134">
        <v>1.44</v>
      </c>
      <c r="O684" s="138">
        <v>-40.15</v>
      </c>
      <c r="P684" s="139">
        <v>8.8499999999999995E-2</v>
      </c>
      <c r="Q684" s="134">
        <v>0</v>
      </c>
      <c r="R684" s="138">
        <v>46.17</v>
      </c>
      <c r="S684" s="140">
        <v>7071608252</v>
      </c>
      <c r="T684" s="134" t="s">
        <v>49</v>
      </c>
      <c r="U684" s="134" t="s">
        <v>435</v>
      </c>
    </row>
    <row r="685" spans="1:21" ht="14.7" x14ac:dyDescent="0.55000000000000004">
      <c r="A685" s="134" t="s">
        <v>1461</v>
      </c>
      <c r="B685" s="135" t="s">
        <v>1462</v>
      </c>
      <c r="C685" s="136" t="s">
        <v>94</v>
      </c>
      <c r="D685" s="134" t="s">
        <v>65</v>
      </c>
      <c r="E685" s="134" t="s">
        <v>52</v>
      </c>
      <c r="F685" s="134" t="s">
        <v>152</v>
      </c>
      <c r="G685" s="137">
        <v>42779</v>
      </c>
      <c r="H685" s="138">
        <v>25.82</v>
      </c>
      <c r="I685" s="138">
        <v>22.65</v>
      </c>
      <c r="J685" s="139">
        <v>0.87719999999999998</v>
      </c>
      <c r="K685" s="134">
        <v>33.81</v>
      </c>
      <c r="L685" s="139">
        <v>0</v>
      </c>
      <c r="M685" s="134">
        <v>1</v>
      </c>
      <c r="N685" s="134">
        <v>9.5500000000000007</v>
      </c>
      <c r="O685" s="138">
        <v>2.62</v>
      </c>
      <c r="P685" s="139">
        <v>0.1265</v>
      </c>
      <c r="Q685" s="134">
        <v>0</v>
      </c>
      <c r="R685" s="138">
        <v>7.51</v>
      </c>
      <c r="S685" s="140">
        <v>296855448</v>
      </c>
      <c r="T685" s="134" t="s">
        <v>72</v>
      </c>
      <c r="U685" s="134" t="s">
        <v>120</v>
      </c>
    </row>
    <row r="686" spans="1:21" ht="14.7" x14ac:dyDescent="0.55000000000000004">
      <c r="A686" s="134" t="s">
        <v>1463</v>
      </c>
      <c r="B686" s="135" t="s">
        <v>1464</v>
      </c>
      <c r="C686" s="136" t="s">
        <v>44</v>
      </c>
      <c r="D686" s="134" t="s">
        <v>45</v>
      </c>
      <c r="E686" s="134" t="s">
        <v>46</v>
      </c>
      <c r="F686" s="134" t="s">
        <v>47</v>
      </c>
      <c r="G686" s="137">
        <v>42777</v>
      </c>
      <c r="H686" s="138">
        <v>64.98</v>
      </c>
      <c r="I686" s="138">
        <v>110.56</v>
      </c>
      <c r="J686" s="139">
        <v>1.7014</v>
      </c>
      <c r="K686" s="134">
        <v>22.99</v>
      </c>
      <c r="L686" s="139">
        <v>2.69E-2</v>
      </c>
      <c r="M686" s="134">
        <v>0.5</v>
      </c>
      <c r="N686" s="134">
        <v>0.43</v>
      </c>
      <c r="O686" s="138">
        <v>-119.87</v>
      </c>
      <c r="P686" s="139">
        <v>7.2400000000000006E-2</v>
      </c>
      <c r="Q686" s="134">
        <v>6</v>
      </c>
      <c r="R686" s="138">
        <v>74.98</v>
      </c>
      <c r="S686" s="140">
        <v>27375291337</v>
      </c>
      <c r="T686" s="134" t="s">
        <v>54</v>
      </c>
      <c r="U686" s="134" t="s">
        <v>71</v>
      </c>
    </row>
    <row r="687" spans="1:21" ht="14.7" x14ac:dyDescent="0.55000000000000004">
      <c r="A687" s="134" t="s">
        <v>1465</v>
      </c>
      <c r="B687" s="135" t="s">
        <v>1466</v>
      </c>
      <c r="C687" s="136" t="s">
        <v>83</v>
      </c>
      <c r="D687" s="134" t="s">
        <v>57</v>
      </c>
      <c r="E687" s="134" t="s">
        <v>75</v>
      </c>
      <c r="F687" s="134" t="s">
        <v>132</v>
      </c>
      <c r="G687" s="137">
        <v>42780</v>
      </c>
      <c r="H687" s="138">
        <v>57.28</v>
      </c>
      <c r="I687" s="138">
        <v>40.78</v>
      </c>
      <c r="J687" s="139">
        <v>0.71189999999999998</v>
      </c>
      <c r="K687" s="134">
        <v>24.72</v>
      </c>
      <c r="L687" s="139">
        <v>1.72E-2</v>
      </c>
      <c r="M687" s="134">
        <v>1.4</v>
      </c>
      <c r="N687" s="134">
        <v>5.38</v>
      </c>
      <c r="O687" s="138">
        <v>9.8699999999999992</v>
      </c>
      <c r="P687" s="139">
        <v>8.1100000000000005E-2</v>
      </c>
      <c r="Q687" s="134">
        <v>4</v>
      </c>
      <c r="R687" s="138">
        <v>28.05</v>
      </c>
      <c r="S687" s="140">
        <v>1933045591</v>
      </c>
      <c r="T687" s="134" t="s">
        <v>72</v>
      </c>
      <c r="U687" s="134" t="s">
        <v>95</v>
      </c>
    </row>
    <row r="688" spans="1:21" ht="14.7" x14ac:dyDescent="0.55000000000000004">
      <c r="A688" s="134" t="s">
        <v>1467</v>
      </c>
      <c r="B688" s="135" t="s">
        <v>1468</v>
      </c>
      <c r="C688" s="136" t="s">
        <v>57</v>
      </c>
      <c r="D688" s="134" t="s">
        <v>45</v>
      </c>
      <c r="E688" s="134" t="s">
        <v>46</v>
      </c>
      <c r="F688" s="134" t="s">
        <v>47</v>
      </c>
      <c r="G688" s="137">
        <v>42786</v>
      </c>
      <c r="H688" s="138">
        <v>1.34</v>
      </c>
      <c r="I688" s="138">
        <v>2.2599999999999998</v>
      </c>
      <c r="J688" s="139">
        <v>1.6866000000000001</v>
      </c>
      <c r="K688" s="134">
        <v>37.67</v>
      </c>
      <c r="L688" s="139">
        <v>0.26550000000000001</v>
      </c>
      <c r="M688" s="134">
        <v>0.8</v>
      </c>
      <c r="N688" s="134">
        <v>2.36</v>
      </c>
      <c r="O688" s="138">
        <v>1.34</v>
      </c>
      <c r="P688" s="139">
        <v>0.14580000000000001</v>
      </c>
      <c r="Q688" s="134">
        <v>7</v>
      </c>
      <c r="R688" s="138">
        <v>0</v>
      </c>
      <c r="S688" s="140">
        <v>62660800</v>
      </c>
      <c r="T688" s="134" t="s">
        <v>72</v>
      </c>
      <c r="U688" s="134" t="s">
        <v>184</v>
      </c>
    </row>
    <row r="689" spans="1:21" ht="14.7" x14ac:dyDescent="0.55000000000000004">
      <c r="A689" s="134" t="s">
        <v>1469</v>
      </c>
      <c r="B689" s="135" t="s">
        <v>1470</v>
      </c>
      <c r="C689" s="136" t="s">
        <v>52</v>
      </c>
      <c r="D689" s="134" t="s">
        <v>45</v>
      </c>
      <c r="E689" s="134" t="s">
        <v>46</v>
      </c>
      <c r="F689" s="134" t="s">
        <v>47</v>
      </c>
      <c r="G689" s="137">
        <v>42788</v>
      </c>
      <c r="H689" s="138">
        <v>1.59</v>
      </c>
      <c r="I689" s="138">
        <v>16.95</v>
      </c>
      <c r="J689" s="139">
        <v>10.660399999999999</v>
      </c>
      <c r="K689" s="134">
        <v>423.75</v>
      </c>
      <c r="L689" s="139">
        <v>0</v>
      </c>
      <c r="M689" s="134">
        <v>1.9</v>
      </c>
      <c r="N689" s="134">
        <v>2.73</v>
      </c>
      <c r="O689" s="138">
        <v>-5.58</v>
      </c>
      <c r="P689" s="139">
        <v>2.0762999999999998</v>
      </c>
      <c r="Q689" s="134">
        <v>0</v>
      </c>
      <c r="R689" s="138">
        <v>13.55</v>
      </c>
      <c r="S689" s="140">
        <v>1337353162</v>
      </c>
      <c r="T689" s="134" t="s">
        <v>72</v>
      </c>
      <c r="U689" s="134" t="s">
        <v>236</v>
      </c>
    </row>
    <row r="690" spans="1:21" ht="14.7" x14ac:dyDescent="0.55000000000000004">
      <c r="A690" s="134" t="s">
        <v>1471</v>
      </c>
      <c r="B690" s="135" t="s">
        <v>1472</v>
      </c>
      <c r="C690" s="136" t="s">
        <v>57</v>
      </c>
      <c r="D690" s="134" t="s">
        <v>45</v>
      </c>
      <c r="E690" s="134" t="s">
        <v>46</v>
      </c>
      <c r="F690" s="134" t="s">
        <v>47</v>
      </c>
      <c r="G690" s="137">
        <v>42789</v>
      </c>
      <c r="H690" s="138">
        <v>5.76</v>
      </c>
      <c r="I690" s="138">
        <v>44.23</v>
      </c>
      <c r="J690" s="139">
        <v>7.6787999999999998</v>
      </c>
      <c r="K690" s="134">
        <v>54.6</v>
      </c>
      <c r="L690" s="139">
        <v>0</v>
      </c>
      <c r="M690" s="134">
        <v>1.4</v>
      </c>
      <c r="N690" s="134">
        <v>1.74</v>
      </c>
      <c r="O690" s="138">
        <v>3.85</v>
      </c>
      <c r="P690" s="139">
        <v>0.23050000000000001</v>
      </c>
      <c r="Q690" s="134">
        <v>0</v>
      </c>
      <c r="R690" s="138">
        <v>13.57</v>
      </c>
      <c r="S690" s="140">
        <v>1546956353</v>
      </c>
      <c r="T690" s="134" t="s">
        <v>72</v>
      </c>
      <c r="U690" s="134" t="s">
        <v>529</v>
      </c>
    </row>
    <row r="691" spans="1:21" ht="14.7" x14ac:dyDescent="0.55000000000000004">
      <c r="A691" s="134" t="s">
        <v>1473</v>
      </c>
      <c r="B691" s="135" t="s">
        <v>1474</v>
      </c>
      <c r="C691" s="136" t="s">
        <v>87</v>
      </c>
      <c r="D691" s="134" t="s">
        <v>65</v>
      </c>
      <c r="E691" s="134" t="s">
        <v>75</v>
      </c>
      <c r="F691" s="134" t="s">
        <v>84</v>
      </c>
      <c r="G691" s="137">
        <v>42789</v>
      </c>
      <c r="H691" s="138">
        <v>48.34</v>
      </c>
      <c r="I691" s="138">
        <v>33.619999999999997</v>
      </c>
      <c r="J691" s="139">
        <v>0.69550000000000001</v>
      </c>
      <c r="K691" s="134">
        <v>16.559999999999999</v>
      </c>
      <c r="L691" s="139">
        <v>2.29E-2</v>
      </c>
      <c r="M691" s="134">
        <v>0.9</v>
      </c>
      <c r="N691" s="134" t="s">
        <v>67</v>
      </c>
      <c r="O691" s="134" t="s">
        <v>67</v>
      </c>
      <c r="P691" s="139">
        <v>4.0300000000000002E-2</v>
      </c>
      <c r="Q691" s="134">
        <v>5</v>
      </c>
      <c r="R691" s="138">
        <v>34.159999999999997</v>
      </c>
      <c r="S691" s="140">
        <v>1175711636</v>
      </c>
      <c r="T691" s="134" t="s">
        <v>72</v>
      </c>
      <c r="U691" s="134" t="s">
        <v>68</v>
      </c>
    </row>
    <row r="692" spans="1:21" ht="14.7" x14ac:dyDescent="0.55000000000000004">
      <c r="A692" s="134" t="s">
        <v>1475</v>
      </c>
      <c r="B692" s="135" t="s">
        <v>1476</v>
      </c>
      <c r="C692" s="136" t="s">
        <v>57</v>
      </c>
      <c r="D692" s="134" t="s">
        <v>45</v>
      </c>
      <c r="E692" s="134" t="s">
        <v>46</v>
      </c>
      <c r="F692" s="134" t="s">
        <v>47</v>
      </c>
      <c r="G692" s="137">
        <v>42791</v>
      </c>
      <c r="H692" s="138">
        <v>6.7</v>
      </c>
      <c r="I692" s="138">
        <v>44.25</v>
      </c>
      <c r="J692" s="139">
        <v>6.6044999999999998</v>
      </c>
      <c r="K692" s="134">
        <v>28.01</v>
      </c>
      <c r="L692" s="139">
        <v>2.7099999999999999E-2</v>
      </c>
      <c r="M692" s="134">
        <v>0.9</v>
      </c>
      <c r="N692" s="134" t="s">
        <v>67</v>
      </c>
      <c r="O692" s="134" t="s">
        <v>67</v>
      </c>
      <c r="P692" s="139">
        <v>9.7500000000000003E-2</v>
      </c>
      <c r="Q692" s="134">
        <v>3</v>
      </c>
      <c r="R692" s="138">
        <v>37.58</v>
      </c>
      <c r="S692" s="140">
        <v>1055054653</v>
      </c>
      <c r="T692" s="134" t="s">
        <v>72</v>
      </c>
      <c r="U692" s="134" t="s">
        <v>68</v>
      </c>
    </row>
    <row r="693" spans="1:21" ht="14.7" x14ac:dyDescent="0.55000000000000004">
      <c r="A693" s="134" t="s">
        <v>1477</v>
      </c>
      <c r="B693" s="135" t="s">
        <v>1478</v>
      </c>
      <c r="C693" s="136" t="s">
        <v>57</v>
      </c>
      <c r="D693" s="134" t="s">
        <v>45</v>
      </c>
      <c r="E693" s="134" t="s">
        <v>46</v>
      </c>
      <c r="F693" s="134" t="s">
        <v>47</v>
      </c>
      <c r="G693" s="137">
        <v>42792</v>
      </c>
      <c r="H693" s="138">
        <v>14.25</v>
      </c>
      <c r="I693" s="138">
        <v>74.150000000000006</v>
      </c>
      <c r="J693" s="139">
        <v>5.2035</v>
      </c>
      <c r="K693" s="134">
        <v>36.89</v>
      </c>
      <c r="L693" s="139">
        <v>1.43E-2</v>
      </c>
      <c r="M693" s="134">
        <v>1.3</v>
      </c>
      <c r="N693" s="134">
        <v>2.77</v>
      </c>
      <c r="O693" s="138">
        <v>-13.54</v>
      </c>
      <c r="P693" s="139">
        <v>0.14199999999999999</v>
      </c>
      <c r="Q693" s="134">
        <v>12</v>
      </c>
      <c r="R693" s="138">
        <v>38.270000000000003</v>
      </c>
      <c r="S693" s="140">
        <v>6309517578</v>
      </c>
      <c r="T693" s="134" t="s">
        <v>49</v>
      </c>
      <c r="U693" s="134" t="s">
        <v>120</v>
      </c>
    </row>
    <row r="694" spans="1:21" ht="14.7" x14ac:dyDescent="0.55000000000000004">
      <c r="A694" s="134" t="s">
        <v>1479</v>
      </c>
      <c r="B694" s="135" t="s">
        <v>1480</v>
      </c>
      <c r="C694" s="136" t="s">
        <v>100</v>
      </c>
      <c r="D694" s="134" t="s">
        <v>65</v>
      </c>
      <c r="E694" s="134" t="s">
        <v>75</v>
      </c>
      <c r="F694" s="134" t="s">
        <v>84</v>
      </c>
      <c r="G694" s="137">
        <v>42836</v>
      </c>
      <c r="H694" s="138">
        <v>135.29</v>
      </c>
      <c r="I694" s="138">
        <v>53.59</v>
      </c>
      <c r="J694" s="139">
        <v>0.39610000000000001</v>
      </c>
      <c r="K694" s="134">
        <v>15.27</v>
      </c>
      <c r="L694" s="139">
        <v>1.8700000000000001E-2</v>
      </c>
      <c r="M694" s="134">
        <v>1.3</v>
      </c>
      <c r="N694" s="134" t="s">
        <v>67</v>
      </c>
      <c r="O694" s="134" t="s">
        <v>67</v>
      </c>
      <c r="P694" s="139">
        <v>3.3799999999999997E-2</v>
      </c>
      <c r="Q694" s="134">
        <v>7</v>
      </c>
      <c r="R694" s="138">
        <v>61.96</v>
      </c>
      <c r="S694" s="140">
        <v>26055662145</v>
      </c>
      <c r="T694" s="134" t="s">
        <v>54</v>
      </c>
      <c r="U694" s="134" t="s">
        <v>68</v>
      </c>
    </row>
    <row r="695" spans="1:21" ht="14.7" x14ac:dyDescent="0.55000000000000004">
      <c r="A695" s="134" t="s">
        <v>1481</v>
      </c>
      <c r="B695" s="135" t="s">
        <v>1482</v>
      </c>
      <c r="C695" s="136" t="s">
        <v>94</v>
      </c>
      <c r="D695" s="134" t="s">
        <v>65</v>
      </c>
      <c r="E695" s="134" t="s">
        <v>75</v>
      </c>
      <c r="F695" s="134" t="s">
        <v>84</v>
      </c>
      <c r="G695" s="137">
        <v>42792</v>
      </c>
      <c r="H695" s="138">
        <v>30.76</v>
      </c>
      <c r="I695" s="138">
        <v>21.75</v>
      </c>
      <c r="J695" s="139">
        <v>0.70709999999999995</v>
      </c>
      <c r="K695" s="134">
        <v>23.39</v>
      </c>
      <c r="L695" s="139">
        <v>1.29E-2</v>
      </c>
      <c r="M695" s="134">
        <v>1.1000000000000001</v>
      </c>
      <c r="N695" s="134" t="s">
        <v>67</v>
      </c>
      <c r="O695" s="134" t="s">
        <v>67</v>
      </c>
      <c r="P695" s="139">
        <v>7.4399999999999994E-2</v>
      </c>
      <c r="Q695" s="134">
        <v>0</v>
      </c>
      <c r="R695" s="138">
        <v>20.190000000000001</v>
      </c>
      <c r="S695" s="140">
        <v>2962093220</v>
      </c>
      <c r="T695" s="134" t="s">
        <v>49</v>
      </c>
      <c r="U695" s="134" t="s">
        <v>68</v>
      </c>
    </row>
    <row r="696" spans="1:21" ht="14.7" x14ac:dyDescent="0.55000000000000004">
      <c r="A696" s="134" t="s">
        <v>1483</v>
      </c>
      <c r="B696" s="135" t="s">
        <v>1484</v>
      </c>
      <c r="C696" s="136" t="s">
        <v>64</v>
      </c>
      <c r="D696" s="134" t="s">
        <v>65</v>
      </c>
      <c r="E696" s="134" t="s">
        <v>46</v>
      </c>
      <c r="F696" s="134" t="s">
        <v>66</v>
      </c>
      <c r="G696" s="137">
        <v>42793</v>
      </c>
      <c r="H696" s="138">
        <v>24.73</v>
      </c>
      <c r="I696" s="138">
        <v>33.89</v>
      </c>
      <c r="J696" s="139">
        <v>1.3704000000000001</v>
      </c>
      <c r="K696" s="134">
        <v>29.47</v>
      </c>
      <c r="L696" s="139">
        <v>1.6500000000000001E-2</v>
      </c>
      <c r="M696" s="134">
        <v>1.4</v>
      </c>
      <c r="N696" s="134">
        <v>4.1100000000000003</v>
      </c>
      <c r="O696" s="138">
        <v>-2.31</v>
      </c>
      <c r="P696" s="139">
        <v>0.1048</v>
      </c>
      <c r="Q696" s="134">
        <v>3</v>
      </c>
      <c r="R696" s="138">
        <v>23.7</v>
      </c>
      <c r="S696" s="140">
        <v>8322245993</v>
      </c>
      <c r="T696" s="134" t="s">
        <v>49</v>
      </c>
      <c r="U696" s="134" t="s">
        <v>286</v>
      </c>
    </row>
    <row r="697" spans="1:21" ht="14.7" x14ac:dyDescent="0.55000000000000004">
      <c r="A697" s="134" t="s">
        <v>1485</v>
      </c>
      <c r="B697" s="135" t="s">
        <v>1486</v>
      </c>
      <c r="C697" s="136" t="s">
        <v>52</v>
      </c>
      <c r="D697" s="134" t="s">
        <v>45</v>
      </c>
      <c r="E697" s="134" t="s">
        <v>46</v>
      </c>
      <c r="F697" s="134" t="s">
        <v>47</v>
      </c>
      <c r="G697" s="137">
        <v>42793</v>
      </c>
      <c r="H697" s="138">
        <v>56.57</v>
      </c>
      <c r="I697" s="138">
        <v>116.3</v>
      </c>
      <c r="J697" s="139">
        <v>2.0558999999999998</v>
      </c>
      <c r="K697" s="134">
        <v>53.11</v>
      </c>
      <c r="L697" s="139">
        <v>0</v>
      </c>
      <c r="M697" s="134">
        <v>0.3</v>
      </c>
      <c r="N697" s="134">
        <v>1.86</v>
      </c>
      <c r="O697" s="138">
        <v>-3.96</v>
      </c>
      <c r="P697" s="139">
        <v>0.223</v>
      </c>
      <c r="Q697" s="134">
        <v>0</v>
      </c>
      <c r="R697" s="138">
        <v>42.13</v>
      </c>
      <c r="S697" s="140">
        <v>1925138257</v>
      </c>
      <c r="T697" s="134" t="s">
        <v>72</v>
      </c>
      <c r="U697" s="134" t="s">
        <v>114</v>
      </c>
    </row>
    <row r="698" spans="1:21" ht="14.7" x14ac:dyDescent="0.55000000000000004">
      <c r="A698" s="134" t="s">
        <v>1487</v>
      </c>
      <c r="B698" s="135" t="s">
        <v>1488</v>
      </c>
      <c r="C698" s="136" t="s">
        <v>57</v>
      </c>
      <c r="D698" s="134" t="s">
        <v>45</v>
      </c>
      <c r="E698" s="134" t="s">
        <v>46</v>
      </c>
      <c r="F698" s="134" t="s">
        <v>47</v>
      </c>
      <c r="G698" s="137">
        <v>42794</v>
      </c>
      <c r="H698" s="138">
        <v>4.63</v>
      </c>
      <c r="I698" s="138">
        <v>86.1</v>
      </c>
      <c r="J698" s="139">
        <v>18.5961</v>
      </c>
      <c r="K698" s="134">
        <v>24.96</v>
      </c>
      <c r="L698" s="139">
        <v>0</v>
      </c>
      <c r="M698" s="134">
        <v>1.1000000000000001</v>
      </c>
      <c r="N698" s="134">
        <v>2.68</v>
      </c>
      <c r="O698" s="138">
        <v>4.63</v>
      </c>
      <c r="P698" s="139">
        <v>8.2299999999999998E-2</v>
      </c>
      <c r="Q698" s="134">
        <v>0</v>
      </c>
      <c r="R698" s="138">
        <v>36.67</v>
      </c>
      <c r="S698" s="140">
        <v>944621509</v>
      </c>
      <c r="T698" s="134" t="s">
        <v>72</v>
      </c>
      <c r="U698" s="134" t="s">
        <v>98</v>
      </c>
    </row>
    <row r="699" spans="1:21" ht="14.7" x14ac:dyDescent="0.55000000000000004">
      <c r="A699" s="134" t="s">
        <v>1489</v>
      </c>
      <c r="B699" s="135" t="s">
        <v>1490</v>
      </c>
      <c r="C699" s="136" t="s">
        <v>151</v>
      </c>
      <c r="D699" s="134" t="s">
        <v>65</v>
      </c>
      <c r="E699" s="134" t="s">
        <v>75</v>
      </c>
      <c r="F699" s="134" t="s">
        <v>84</v>
      </c>
      <c r="G699" s="137">
        <v>42546</v>
      </c>
      <c r="H699" s="138">
        <v>121.35</v>
      </c>
      <c r="I699" s="138">
        <v>79.819999999999993</v>
      </c>
      <c r="J699" s="139">
        <v>0.65780000000000005</v>
      </c>
      <c r="K699" s="134">
        <v>17.940000000000001</v>
      </c>
      <c r="L699" s="139">
        <v>1.7000000000000001E-2</v>
      </c>
      <c r="M699" s="134">
        <v>1.4</v>
      </c>
      <c r="N699" s="134" t="s">
        <v>67</v>
      </c>
      <c r="O699" s="134" t="s">
        <v>67</v>
      </c>
      <c r="P699" s="139">
        <v>4.7199999999999999E-2</v>
      </c>
      <c r="Q699" s="134">
        <v>6</v>
      </c>
      <c r="R699" s="138">
        <v>68.19</v>
      </c>
      <c r="S699" s="140">
        <v>30071035158</v>
      </c>
      <c r="T699" s="134" t="s">
        <v>54</v>
      </c>
      <c r="U699" s="134" t="s">
        <v>68</v>
      </c>
    </row>
    <row r="700" spans="1:21" ht="14.7" x14ac:dyDescent="0.55000000000000004">
      <c r="A700" s="134" t="s">
        <v>1491</v>
      </c>
      <c r="B700" s="135" t="s">
        <v>1492</v>
      </c>
      <c r="C700" s="136" t="s">
        <v>87</v>
      </c>
      <c r="D700" s="134" t="s">
        <v>65</v>
      </c>
      <c r="E700" s="134" t="s">
        <v>75</v>
      </c>
      <c r="F700" s="134" t="s">
        <v>84</v>
      </c>
      <c r="G700" s="137">
        <v>42836</v>
      </c>
      <c r="H700" s="138">
        <v>29.84</v>
      </c>
      <c r="I700" s="138">
        <v>21.56</v>
      </c>
      <c r="J700" s="139">
        <v>0.72250000000000003</v>
      </c>
      <c r="K700" s="134">
        <v>11.53</v>
      </c>
      <c r="L700" s="139">
        <v>8.9099999999999999E-2</v>
      </c>
      <c r="M700" s="134">
        <v>0.5</v>
      </c>
      <c r="N700" s="134" t="s">
        <v>67</v>
      </c>
      <c r="O700" s="134" t="s">
        <v>67</v>
      </c>
      <c r="P700" s="139">
        <v>1.5100000000000001E-2</v>
      </c>
      <c r="Q700" s="134">
        <v>0</v>
      </c>
      <c r="R700" s="138">
        <v>29.28</v>
      </c>
      <c r="S700" s="140">
        <v>5591071160</v>
      </c>
      <c r="T700" s="134" t="s">
        <v>49</v>
      </c>
      <c r="U700" s="134" t="s">
        <v>48</v>
      </c>
    </row>
    <row r="701" spans="1:21" ht="14.7" x14ac:dyDescent="0.55000000000000004">
      <c r="A701" s="134" t="s">
        <v>1493</v>
      </c>
      <c r="B701" s="135" t="s">
        <v>1494</v>
      </c>
      <c r="C701" s="136" t="s">
        <v>83</v>
      </c>
      <c r="D701" s="134" t="s">
        <v>65</v>
      </c>
      <c r="E701" s="134" t="s">
        <v>75</v>
      </c>
      <c r="F701" s="134" t="s">
        <v>84</v>
      </c>
      <c r="G701" s="137">
        <v>42581</v>
      </c>
      <c r="H701" s="138">
        <v>95.51</v>
      </c>
      <c r="I701" s="138">
        <v>42.16</v>
      </c>
      <c r="J701" s="139">
        <v>0.44140000000000001</v>
      </c>
      <c r="K701" s="134">
        <v>11.27</v>
      </c>
      <c r="L701" s="139">
        <v>5.5500000000000001E-2</v>
      </c>
      <c r="M701" s="134">
        <v>1.9</v>
      </c>
      <c r="N701" s="134">
        <v>1.59</v>
      </c>
      <c r="O701" s="138">
        <v>-10.37</v>
      </c>
      <c r="P701" s="139">
        <v>1.3899999999999999E-2</v>
      </c>
      <c r="Q701" s="134">
        <v>6</v>
      </c>
      <c r="R701" s="138">
        <v>11.71</v>
      </c>
      <c r="S701" s="140">
        <v>12655378924</v>
      </c>
      <c r="T701" s="134" t="s">
        <v>54</v>
      </c>
      <c r="U701" s="134" t="s">
        <v>136</v>
      </c>
    </row>
    <row r="702" spans="1:21" ht="14.7" x14ac:dyDescent="0.55000000000000004">
      <c r="A702" s="134" t="s">
        <v>1495</v>
      </c>
      <c r="B702" s="135" t="s">
        <v>1496</v>
      </c>
      <c r="C702" s="136" t="s">
        <v>57</v>
      </c>
      <c r="D702" s="134" t="s">
        <v>45</v>
      </c>
      <c r="E702" s="134" t="s">
        <v>52</v>
      </c>
      <c r="F702" s="134" t="s">
        <v>106</v>
      </c>
      <c r="G702" s="137">
        <v>42769</v>
      </c>
      <c r="H702" s="138">
        <v>225.56</v>
      </c>
      <c r="I702" s="138">
        <v>180.68</v>
      </c>
      <c r="J702" s="139">
        <v>0.80100000000000005</v>
      </c>
      <c r="K702" s="134">
        <v>30.83</v>
      </c>
      <c r="L702" s="139">
        <v>8.3999999999999995E-3</v>
      </c>
      <c r="M702" s="134">
        <v>0.5</v>
      </c>
      <c r="N702" s="134">
        <v>1.31</v>
      </c>
      <c r="O702" s="138">
        <v>-38.24</v>
      </c>
      <c r="P702" s="139">
        <v>0.11169999999999999</v>
      </c>
      <c r="Q702" s="134">
        <v>2</v>
      </c>
      <c r="R702" s="138">
        <v>72.31</v>
      </c>
      <c r="S702" s="140">
        <v>35569394209</v>
      </c>
      <c r="T702" s="134" t="s">
        <v>54</v>
      </c>
      <c r="U702" s="134" t="s">
        <v>325</v>
      </c>
    </row>
    <row r="703" spans="1:21" ht="14.7" x14ac:dyDescent="0.55000000000000004">
      <c r="A703" s="134" t="s">
        <v>1497</v>
      </c>
      <c r="B703" s="135" t="s">
        <v>1498</v>
      </c>
      <c r="C703" s="136" t="s">
        <v>100</v>
      </c>
      <c r="D703" s="134" t="s">
        <v>65</v>
      </c>
      <c r="E703" s="134" t="s">
        <v>52</v>
      </c>
      <c r="F703" s="134" t="s">
        <v>152</v>
      </c>
      <c r="G703" s="137">
        <v>42801</v>
      </c>
      <c r="H703" s="138">
        <v>19.899999999999999</v>
      </c>
      <c r="I703" s="138">
        <v>18.95</v>
      </c>
      <c r="J703" s="139">
        <v>0.95230000000000004</v>
      </c>
      <c r="K703" s="134">
        <v>14.25</v>
      </c>
      <c r="L703" s="139">
        <v>3.7999999999999999E-2</v>
      </c>
      <c r="M703" s="134">
        <v>0.6</v>
      </c>
      <c r="N703" s="134">
        <v>2.95</v>
      </c>
      <c r="O703" s="138">
        <v>4.3099999999999996</v>
      </c>
      <c r="P703" s="139">
        <v>2.87E-2</v>
      </c>
      <c r="Q703" s="134">
        <v>0</v>
      </c>
      <c r="R703" s="138">
        <v>25.53</v>
      </c>
      <c r="S703" s="140">
        <v>471988010</v>
      </c>
      <c r="T703" s="134" t="s">
        <v>72</v>
      </c>
      <c r="U703" s="134" t="s">
        <v>103</v>
      </c>
    </row>
    <row r="704" spans="1:21" ht="14.7" x14ac:dyDescent="0.55000000000000004">
      <c r="A704" s="134" t="s">
        <v>1499</v>
      </c>
      <c r="B704" s="135" t="s">
        <v>1500</v>
      </c>
      <c r="C704" s="136" t="s">
        <v>52</v>
      </c>
      <c r="D704" s="134" t="s">
        <v>45</v>
      </c>
      <c r="E704" s="134" t="s">
        <v>46</v>
      </c>
      <c r="F704" s="134" t="s">
        <v>47</v>
      </c>
      <c r="G704" s="137">
        <v>42801</v>
      </c>
      <c r="H704" s="138">
        <v>0.65</v>
      </c>
      <c r="I704" s="138">
        <v>32.950000000000003</v>
      </c>
      <c r="J704" s="139">
        <v>50.692300000000003</v>
      </c>
      <c r="K704" s="134">
        <v>54.02</v>
      </c>
      <c r="L704" s="139">
        <v>0</v>
      </c>
      <c r="M704" s="134">
        <v>1.8</v>
      </c>
      <c r="N704" s="134">
        <v>1.88</v>
      </c>
      <c r="O704" s="138">
        <v>0.65</v>
      </c>
      <c r="P704" s="139">
        <v>0.2276</v>
      </c>
      <c r="Q704" s="134">
        <v>0</v>
      </c>
      <c r="R704" s="138">
        <v>8.8800000000000008</v>
      </c>
      <c r="S704" s="140">
        <v>1702474577</v>
      </c>
      <c r="T704" s="134" t="s">
        <v>72</v>
      </c>
      <c r="U704" s="134" t="s">
        <v>126</v>
      </c>
    </row>
    <row r="705" spans="1:21" ht="14.7" x14ac:dyDescent="0.55000000000000004">
      <c r="A705" s="134" t="s">
        <v>1501</v>
      </c>
      <c r="B705" s="135" t="s">
        <v>1502</v>
      </c>
      <c r="C705" s="136" t="s">
        <v>52</v>
      </c>
      <c r="D705" s="134" t="s">
        <v>45</v>
      </c>
      <c r="E705" s="134" t="s">
        <v>46</v>
      </c>
      <c r="F705" s="134" t="s">
        <v>47</v>
      </c>
      <c r="G705" s="137">
        <v>42802</v>
      </c>
      <c r="H705" s="138">
        <v>1.46</v>
      </c>
      <c r="I705" s="138">
        <v>3.73</v>
      </c>
      <c r="J705" s="139">
        <v>2.5548000000000002</v>
      </c>
      <c r="K705" s="134">
        <v>93.25</v>
      </c>
      <c r="L705" s="139">
        <v>0</v>
      </c>
      <c r="M705" s="134">
        <v>2.2000000000000002</v>
      </c>
      <c r="N705" s="134">
        <v>0.71</v>
      </c>
      <c r="O705" s="138">
        <v>-10.88</v>
      </c>
      <c r="P705" s="139">
        <v>0.42380000000000001</v>
      </c>
      <c r="Q705" s="134">
        <v>0</v>
      </c>
      <c r="R705" s="138">
        <v>0</v>
      </c>
      <c r="S705" s="140">
        <v>968099315</v>
      </c>
      <c r="T705" s="134" t="s">
        <v>72</v>
      </c>
      <c r="U705" s="134" t="s">
        <v>498</v>
      </c>
    </row>
    <row r="706" spans="1:21" ht="14.7" x14ac:dyDescent="0.55000000000000004">
      <c r="A706" s="134" t="s">
        <v>1503</v>
      </c>
      <c r="B706" s="135" t="s">
        <v>1504</v>
      </c>
      <c r="C706" s="136" t="s">
        <v>83</v>
      </c>
      <c r="D706" s="134" t="s">
        <v>65</v>
      </c>
      <c r="E706" s="134" t="s">
        <v>52</v>
      </c>
      <c r="F706" s="134" t="s">
        <v>152</v>
      </c>
      <c r="G706" s="137">
        <v>42835</v>
      </c>
      <c r="H706" s="138">
        <v>177.76</v>
      </c>
      <c r="I706" s="138">
        <v>134.44</v>
      </c>
      <c r="J706" s="139">
        <v>0.75629999999999997</v>
      </c>
      <c r="K706" s="134">
        <v>22.11</v>
      </c>
      <c r="L706" s="139">
        <v>1.6799999999999999E-2</v>
      </c>
      <c r="M706" s="134">
        <v>1.1000000000000001</v>
      </c>
      <c r="N706" s="134">
        <v>1.71</v>
      </c>
      <c r="O706" s="138">
        <v>-30.22</v>
      </c>
      <c r="P706" s="139">
        <v>6.8099999999999994E-2</v>
      </c>
      <c r="Q706" s="134">
        <v>20</v>
      </c>
      <c r="R706" s="138">
        <v>81</v>
      </c>
      <c r="S706" s="140">
        <v>20502046596</v>
      </c>
      <c r="T706" s="134" t="s">
        <v>54</v>
      </c>
      <c r="U706" s="134" t="s">
        <v>91</v>
      </c>
    </row>
    <row r="707" spans="1:21" ht="14.7" x14ac:dyDescent="0.55000000000000004">
      <c r="A707" s="134" t="s">
        <v>1505</v>
      </c>
      <c r="B707" s="135" t="s">
        <v>1506</v>
      </c>
      <c r="C707" s="136" t="s">
        <v>151</v>
      </c>
      <c r="D707" s="134" t="s">
        <v>65</v>
      </c>
      <c r="E707" s="134" t="s">
        <v>75</v>
      </c>
      <c r="F707" s="134" t="s">
        <v>84</v>
      </c>
      <c r="G707" s="137">
        <v>42837</v>
      </c>
      <c r="H707" s="138">
        <v>178.46</v>
      </c>
      <c r="I707" s="138">
        <v>100.55</v>
      </c>
      <c r="J707" s="139">
        <v>0.56340000000000001</v>
      </c>
      <c r="K707" s="134">
        <v>21.67</v>
      </c>
      <c r="L707" s="139">
        <v>1.0699999999999999E-2</v>
      </c>
      <c r="M707" s="134">
        <v>0.7</v>
      </c>
      <c r="N707" s="134">
        <v>7.25</v>
      </c>
      <c r="O707" s="138">
        <v>9.57</v>
      </c>
      <c r="P707" s="139">
        <v>6.59E-2</v>
      </c>
      <c r="Q707" s="134">
        <v>4</v>
      </c>
      <c r="R707" s="138">
        <v>51.83</v>
      </c>
      <c r="S707" s="140">
        <v>18865083783</v>
      </c>
      <c r="T707" s="134" t="s">
        <v>54</v>
      </c>
      <c r="U707" s="134" t="s">
        <v>136</v>
      </c>
    </row>
    <row r="708" spans="1:21" ht="14.7" x14ac:dyDescent="0.55000000000000004">
      <c r="A708" s="134" t="s">
        <v>1507</v>
      </c>
      <c r="B708" s="135" t="s">
        <v>1508</v>
      </c>
      <c r="C708" s="136" t="s">
        <v>83</v>
      </c>
      <c r="D708" s="134" t="s">
        <v>57</v>
      </c>
      <c r="E708" s="134" t="s">
        <v>52</v>
      </c>
      <c r="F708" s="134" t="s">
        <v>191</v>
      </c>
      <c r="G708" s="137">
        <v>42809</v>
      </c>
      <c r="H708" s="138">
        <v>46.47</v>
      </c>
      <c r="I708" s="138">
        <v>37.75</v>
      </c>
      <c r="J708" s="139">
        <v>0.81240000000000001</v>
      </c>
      <c r="K708" s="134">
        <v>12.97</v>
      </c>
      <c r="L708" s="139">
        <v>4.2900000000000001E-2</v>
      </c>
      <c r="M708" s="134">
        <v>1.1000000000000001</v>
      </c>
      <c r="N708" s="134">
        <v>2.68</v>
      </c>
      <c r="O708" s="138">
        <v>-9.8800000000000008</v>
      </c>
      <c r="P708" s="139">
        <v>2.24E-2</v>
      </c>
      <c r="Q708" s="134">
        <v>6</v>
      </c>
      <c r="R708" s="138">
        <v>34.35</v>
      </c>
      <c r="S708" s="140">
        <v>1150921622</v>
      </c>
      <c r="T708" s="134" t="s">
        <v>72</v>
      </c>
      <c r="U708" s="134" t="s">
        <v>117</v>
      </c>
    </row>
    <row r="709" spans="1:21" ht="14.7" x14ac:dyDescent="0.55000000000000004">
      <c r="A709" s="134" t="s">
        <v>1509</v>
      </c>
      <c r="B709" s="135" t="s">
        <v>1510</v>
      </c>
      <c r="C709" s="136" t="s">
        <v>52</v>
      </c>
      <c r="D709" s="134" t="s">
        <v>45</v>
      </c>
      <c r="E709" s="134" t="s">
        <v>46</v>
      </c>
      <c r="F709" s="134" t="s">
        <v>47</v>
      </c>
      <c r="G709" s="137">
        <v>42402</v>
      </c>
      <c r="H709" s="138">
        <v>0</v>
      </c>
      <c r="I709" s="138">
        <v>7.03</v>
      </c>
      <c r="J709" s="134" t="s">
        <v>67</v>
      </c>
      <c r="K709" s="134" t="s">
        <v>67</v>
      </c>
      <c r="L709" s="139">
        <v>0</v>
      </c>
      <c r="M709" s="134">
        <v>1.3</v>
      </c>
      <c r="N709" s="134">
        <v>0.73</v>
      </c>
      <c r="O709" s="138">
        <v>-14.96</v>
      </c>
      <c r="P709" s="139">
        <v>-6.8900000000000003E-2</v>
      </c>
      <c r="Q709" s="134">
        <v>0</v>
      </c>
      <c r="R709" s="138">
        <v>0</v>
      </c>
      <c r="S709" s="140">
        <v>3512599550</v>
      </c>
      <c r="T709" s="134" t="s">
        <v>49</v>
      </c>
      <c r="U709" s="134" t="s">
        <v>265</v>
      </c>
    </row>
    <row r="710" spans="1:21" ht="14.7" x14ac:dyDescent="0.55000000000000004">
      <c r="A710" s="134" t="s">
        <v>1511</v>
      </c>
      <c r="B710" s="135" t="s">
        <v>1512</v>
      </c>
      <c r="C710" s="136" t="s">
        <v>52</v>
      </c>
      <c r="D710" s="134" t="s">
        <v>45</v>
      </c>
      <c r="E710" s="134" t="s">
        <v>46</v>
      </c>
      <c r="F710" s="134" t="s">
        <v>47</v>
      </c>
      <c r="G710" s="137">
        <v>42810</v>
      </c>
      <c r="H710" s="138">
        <v>0</v>
      </c>
      <c r="I710" s="138">
        <v>8.35</v>
      </c>
      <c r="J710" s="134" t="s">
        <v>67</v>
      </c>
      <c r="K710" s="134" t="s">
        <v>67</v>
      </c>
      <c r="L710" s="139">
        <v>1.7999999999999999E-2</v>
      </c>
      <c r="M710" s="134">
        <v>1.3</v>
      </c>
      <c r="N710" s="134">
        <v>1.84</v>
      </c>
      <c r="O710" s="138">
        <v>-23.19</v>
      </c>
      <c r="P710" s="139">
        <v>-0.1865</v>
      </c>
      <c r="Q710" s="134">
        <v>1</v>
      </c>
      <c r="R710" s="138">
        <v>0</v>
      </c>
      <c r="S710" s="140">
        <v>541019679</v>
      </c>
      <c r="T710" s="134" t="s">
        <v>72</v>
      </c>
      <c r="U710" s="134" t="s">
        <v>286</v>
      </c>
    </row>
    <row r="711" spans="1:21" ht="14.7" x14ac:dyDescent="0.55000000000000004">
      <c r="A711" s="134" t="s">
        <v>1513</v>
      </c>
      <c r="B711" s="135" t="s">
        <v>1514</v>
      </c>
      <c r="C711" s="136" t="s">
        <v>94</v>
      </c>
      <c r="D711" s="134" t="s">
        <v>65</v>
      </c>
      <c r="E711" s="134" t="s">
        <v>52</v>
      </c>
      <c r="F711" s="134" t="s">
        <v>152</v>
      </c>
      <c r="G711" s="137">
        <v>42811</v>
      </c>
      <c r="H711" s="138">
        <v>99.88</v>
      </c>
      <c r="I711" s="138">
        <v>85.3</v>
      </c>
      <c r="J711" s="139">
        <v>0.85399999999999998</v>
      </c>
      <c r="K711" s="134">
        <v>21.01</v>
      </c>
      <c r="L711" s="139">
        <v>6.7999999999999996E-3</v>
      </c>
      <c r="M711" s="134">
        <v>1.5</v>
      </c>
      <c r="N711" s="134">
        <v>3.06</v>
      </c>
      <c r="O711" s="138">
        <v>2.04</v>
      </c>
      <c r="P711" s="139">
        <v>6.25E-2</v>
      </c>
      <c r="Q711" s="134">
        <v>7</v>
      </c>
      <c r="R711" s="138">
        <v>53.86</v>
      </c>
      <c r="S711" s="140">
        <v>1077814160</v>
      </c>
      <c r="T711" s="134" t="s">
        <v>72</v>
      </c>
      <c r="U711" s="134" t="s">
        <v>91</v>
      </c>
    </row>
    <row r="712" spans="1:21" ht="14.7" x14ac:dyDescent="0.55000000000000004">
      <c r="A712" s="134" t="s">
        <v>1515</v>
      </c>
      <c r="B712" s="135" t="s">
        <v>1516</v>
      </c>
      <c r="C712" s="136" t="s">
        <v>64</v>
      </c>
      <c r="D712" s="134" t="s">
        <v>65</v>
      </c>
      <c r="E712" s="134" t="s">
        <v>46</v>
      </c>
      <c r="F712" s="134" t="s">
        <v>66</v>
      </c>
      <c r="G712" s="137">
        <v>42812</v>
      </c>
      <c r="H712" s="138">
        <v>36.270000000000003</v>
      </c>
      <c r="I712" s="138">
        <v>80.25</v>
      </c>
      <c r="J712" s="139">
        <v>2.2126000000000001</v>
      </c>
      <c r="K712" s="134">
        <v>29.83</v>
      </c>
      <c r="L712" s="139">
        <v>1.38E-2</v>
      </c>
      <c r="M712" s="134">
        <v>1</v>
      </c>
      <c r="N712" s="134">
        <v>3.36</v>
      </c>
      <c r="O712" s="138">
        <v>-2.57</v>
      </c>
      <c r="P712" s="139">
        <v>0.1067</v>
      </c>
      <c r="Q712" s="134">
        <v>12</v>
      </c>
      <c r="R712" s="138">
        <v>37.78</v>
      </c>
      <c r="S712" s="140">
        <v>3567717906</v>
      </c>
      <c r="T712" s="134" t="s">
        <v>49</v>
      </c>
      <c r="U712" s="134" t="s">
        <v>218</v>
      </c>
    </row>
    <row r="713" spans="1:21" ht="14.7" x14ac:dyDescent="0.55000000000000004">
      <c r="A713" s="134" t="s">
        <v>1517</v>
      </c>
      <c r="B713" s="135" t="s">
        <v>1518</v>
      </c>
      <c r="C713" s="136" t="s">
        <v>100</v>
      </c>
      <c r="D713" s="134" t="s">
        <v>65</v>
      </c>
      <c r="E713" s="134" t="s">
        <v>75</v>
      </c>
      <c r="F713" s="134" t="s">
        <v>84</v>
      </c>
      <c r="G713" s="137">
        <v>42796</v>
      </c>
      <c r="H713" s="138">
        <v>75.28</v>
      </c>
      <c r="I713" s="138">
        <v>26.5</v>
      </c>
      <c r="J713" s="139">
        <v>0.35199999999999998</v>
      </c>
      <c r="K713" s="134">
        <v>9.4600000000000009</v>
      </c>
      <c r="L713" s="139">
        <v>9.7999999999999997E-3</v>
      </c>
      <c r="M713" s="134" t="e">
        <v>#N/A</v>
      </c>
      <c r="N713" s="134" t="s">
        <v>67</v>
      </c>
      <c r="O713" s="134" t="s">
        <v>67</v>
      </c>
      <c r="P713" s="139">
        <v>4.7999999999999996E-3</v>
      </c>
      <c r="Q713" s="134">
        <v>2</v>
      </c>
      <c r="R713" s="138">
        <v>34.07</v>
      </c>
      <c r="S713" s="140">
        <v>21277808929</v>
      </c>
      <c r="T713" s="134" t="s">
        <v>54</v>
      </c>
      <c r="U713" s="134" t="s">
        <v>53</v>
      </c>
    </row>
    <row r="714" spans="1:21" ht="14.7" x14ac:dyDescent="0.55000000000000004">
      <c r="A714" s="134" t="s">
        <v>1519</v>
      </c>
      <c r="B714" s="135" t="s">
        <v>1520</v>
      </c>
      <c r="C714" s="136" t="s">
        <v>127</v>
      </c>
      <c r="D714" s="134" t="s">
        <v>65</v>
      </c>
      <c r="E714" s="134" t="s">
        <v>46</v>
      </c>
      <c r="F714" s="134" t="s">
        <v>66</v>
      </c>
      <c r="G714" s="137">
        <v>42584</v>
      </c>
      <c r="H714" s="138">
        <v>40.98</v>
      </c>
      <c r="I714" s="138">
        <v>133.54</v>
      </c>
      <c r="J714" s="139">
        <v>3.2587000000000002</v>
      </c>
      <c r="K714" s="134">
        <v>37.409999999999997</v>
      </c>
      <c r="L714" s="139">
        <v>1.12E-2</v>
      </c>
      <c r="M714" s="134">
        <v>0.8</v>
      </c>
      <c r="N714" s="134">
        <v>2.17</v>
      </c>
      <c r="O714" s="138">
        <v>-9.51</v>
      </c>
      <c r="P714" s="139">
        <v>0.14449999999999999</v>
      </c>
      <c r="Q714" s="134">
        <v>7</v>
      </c>
      <c r="R714" s="138">
        <v>53.02</v>
      </c>
      <c r="S714" s="140">
        <v>49450253190</v>
      </c>
      <c r="T714" s="134" t="s">
        <v>54</v>
      </c>
      <c r="U714" s="134" t="s">
        <v>120</v>
      </c>
    </row>
    <row r="715" spans="1:21" ht="14.7" x14ac:dyDescent="0.55000000000000004">
      <c r="A715" s="134" t="s">
        <v>1521</v>
      </c>
      <c r="B715" s="135" t="s">
        <v>1522</v>
      </c>
      <c r="C715" s="136" t="s">
        <v>151</v>
      </c>
      <c r="D715" s="134" t="s">
        <v>65</v>
      </c>
      <c r="E715" s="134" t="s">
        <v>75</v>
      </c>
      <c r="F715" s="134" t="s">
        <v>84</v>
      </c>
      <c r="G715" s="137">
        <v>42814</v>
      </c>
      <c r="H715" s="138">
        <v>62.24</v>
      </c>
      <c r="I715" s="138">
        <v>32.81</v>
      </c>
      <c r="J715" s="139">
        <v>0.5272</v>
      </c>
      <c r="K715" s="134">
        <v>20.25</v>
      </c>
      <c r="L715" s="139">
        <v>0</v>
      </c>
      <c r="M715" s="134">
        <v>0.8</v>
      </c>
      <c r="N715" s="134">
        <v>3.07</v>
      </c>
      <c r="O715" s="138">
        <v>2.64</v>
      </c>
      <c r="P715" s="139">
        <v>5.8799999999999998E-2</v>
      </c>
      <c r="Q715" s="134">
        <v>0</v>
      </c>
      <c r="R715" s="138">
        <v>27.43</v>
      </c>
      <c r="S715" s="140">
        <v>1409963252</v>
      </c>
      <c r="T715" s="134" t="s">
        <v>72</v>
      </c>
      <c r="U715" s="134" t="s">
        <v>161</v>
      </c>
    </row>
    <row r="716" spans="1:21" ht="14.7" x14ac:dyDescent="0.55000000000000004">
      <c r="A716" s="134" t="s">
        <v>1523</v>
      </c>
      <c r="B716" s="135" t="s">
        <v>1524</v>
      </c>
      <c r="C716" s="136" t="s">
        <v>151</v>
      </c>
      <c r="D716" s="134" t="s">
        <v>65</v>
      </c>
      <c r="E716" s="134" t="s">
        <v>75</v>
      </c>
      <c r="F716" s="134" t="s">
        <v>84</v>
      </c>
      <c r="G716" s="137">
        <v>42608</v>
      </c>
      <c r="H716" s="138">
        <v>70.94</v>
      </c>
      <c r="I716" s="138">
        <v>30.12</v>
      </c>
      <c r="J716" s="139">
        <v>0.42459999999999998</v>
      </c>
      <c r="K716" s="134">
        <v>16.37</v>
      </c>
      <c r="L716" s="139">
        <v>1.7600000000000001E-2</v>
      </c>
      <c r="M716" s="134">
        <v>1.1000000000000001</v>
      </c>
      <c r="N716" s="134">
        <v>2.0499999999999998</v>
      </c>
      <c r="O716" s="138">
        <v>-1.56</v>
      </c>
      <c r="P716" s="139">
        <v>3.9300000000000002E-2</v>
      </c>
      <c r="Q716" s="134">
        <v>0</v>
      </c>
      <c r="R716" s="138">
        <v>12.19</v>
      </c>
      <c r="S716" s="140">
        <v>18243204456</v>
      </c>
      <c r="T716" s="134" t="s">
        <v>54</v>
      </c>
      <c r="U716" s="134" t="s">
        <v>80</v>
      </c>
    </row>
    <row r="717" spans="1:21" ht="14.7" x14ac:dyDescent="0.55000000000000004">
      <c r="A717" s="134" t="s">
        <v>1525</v>
      </c>
      <c r="B717" s="135" t="s">
        <v>1526</v>
      </c>
      <c r="C717" s="136" t="s">
        <v>127</v>
      </c>
      <c r="D717" s="134" t="s">
        <v>45</v>
      </c>
      <c r="E717" s="134" t="s">
        <v>46</v>
      </c>
      <c r="F717" s="134" t="s">
        <v>47</v>
      </c>
      <c r="G717" s="137">
        <v>42760</v>
      </c>
      <c r="H717" s="138">
        <v>13.77</v>
      </c>
      <c r="I717" s="138">
        <v>54.4</v>
      </c>
      <c r="J717" s="139">
        <v>3.9506000000000001</v>
      </c>
      <c r="K717" s="134">
        <v>30.39</v>
      </c>
      <c r="L717" s="139">
        <v>2.2800000000000001E-2</v>
      </c>
      <c r="M717" s="134">
        <v>0.5</v>
      </c>
      <c r="N717" s="134">
        <v>1.52</v>
      </c>
      <c r="O717" s="138">
        <v>-12.24</v>
      </c>
      <c r="P717" s="139">
        <v>0.1095</v>
      </c>
      <c r="Q717" s="134">
        <v>20</v>
      </c>
      <c r="R717" s="138">
        <v>17.2</v>
      </c>
      <c r="S717" s="140">
        <v>29195566790</v>
      </c>
      <c r="T717" s="134" t="s">
        <v>54</v>
      </c>
      <c r="U717" s="134" t="s">
        <v>58</v>
      </c>
    </row>
    <row r="718" spans="1:21" ht="14.7" x14ac:dyDescent="0.55000000000000004">
      <c r="A718" s="134" t="s">
        <v>1527</v>
      </c>
      <c r="B718" s="135" t="s">
        <v>1528</v>
      </c>
      <c r="C718" s="136" t="s">
        <v>64</v>
      </c>
      <c r="D718" s="134" t="s">
        <v>45</v>
      </c>
      <c r="E718" s="134" t="s">
        <v>52</v>
      </c>
      <c r="F718" s="134" t="s">
        <v>106</v>
      </c>
      <c r="G718" s="137">
        <v>42570</v>
      </c>
      <c r="H718" s="138">
        <v>46.23</v>
      </c>
      <c r="I718" s="138">
        <v>37.46</v>
      </c>
      <c r="J718" s="139">
        <v>0.81030000000000002</v>
      </c>
      <c r="K718" s="134">
        <v>16.079999999999998</v>
      </c>
      <c r="L718" s="139">
        <v>5.0700000000000002E-2</v>
      </c>
      <c r="M718" s="134">
        <v>0.4</v>
      </c>
      <c r="N718" s="134">
        <v>0.85</v>
      </c>
      <c r="O718" s="138">
        <v>-39.130000000000003</v>
      </c>
      <c r="P718" s="139">
        <v>3.7900000000000003E-2</v>
      </c>
      <c r="Q718" s="134">
        <v>13</v>
      </c>
      <c r="R718" s="138">
        <v>35.35</v>
      </c>
      <c r="S718" s="140">
        <v>227916865805</v>
      </c>
      <c r="T718" s="134" t="s">
        <v>54</v>
      </c>
      <c r="U718" s="134" t="s">
        <v>123</v>
      </c>
    </row>
    <row r="719" spans="1:21" ht="14.7" x14ac:dyDescent="0.55000000000000004">
      <c r="A719" s="134" t="s">
        <v>1529</v>
      </c>
      <c r="B719" s="135" t="s">
        <v>1530</v>
      </c>
      <c r="C719" s="136" t="s">
        <v>83</v>
      </c>
      <c r="D719" s="134" t="s">
        <v>57</v>
      </c>
      <c r="E719" s="134" t="s">
        <v>75</v>
      </c>
      <c r="F719" s="134" t="s">
        <v>132</v>
      </c>
      <c r="G719" s="137">
        <v>42786</v>
      </c>
      <c r="H719" s="138">
        <v>161.24</v>
      </c>
      <c r="I719" s="138">
        <v>93.03</v>
      </c>
      <c r="J719" s="139">
        <v>0.57699999999999996</v>
      </c>
      <c r="K719" s="134">
        <v>17.2</v>
      </c>
      <c r="L719" s="139">
        <v>1.7600000000000001E-2</v>
      </c>
      <c r="M719" s="134">
        <v>1</v>
      </c>
      <c r="N719" s="134">
        <v>0.69</v>
      </c>
      <c r="O719" s="138">
        <v>-73.819999999999993</v>
      </c>
      <c r="P719" s="139">
        <v>4.3499999999999997E-2</v>
      </c>
      <c r="Q719" s="134">
        <v>0</v>
      </c>
      <c r="R719" s="138">
        <v>84.34</v>
      </c>
      <c r="S719" s="140">
        <v>20015214363</v>
      </c>
      <c r="T719" s="134" t="s">
        <v>54</v>
      </c>
      <c r="U719" s="134" t="s">
        <v>325</v>
      </c>
    </row>
    <row r="720" spans="1:21" ht="14.7" x14ac:dyDescent="0.55000000000000004">
      <c r="A720" s="134" t="s">
        <v>96</v>
      </c>
      <c r="B720" s="135" t="s">
        <v>97</v>
      </c>
      <c r="C720" s="136" t="s">
        <v>57</v>
      </c>
      <c r="D720" s="134" t="s">
        <v>45</v>
      </c>
      <c r="E720" s="134" t="s">
        <v>46</v>
      </c>
      <c r="F720" s="134" t="s">
        <v>47</v>
      </c>
      <c r="G720" s="137">
        <v>42820</v>
      </c>
      <c r="H720" s="138">
        <v>19.690000000000001</v>
      </c>
      <c r="I720" s="138">
        <v>25.6</v>
      </c>
      <c r="J720" s="139">
        <v>1.3002</v>
      </c>
      <c r="K720" s="134">
        <v>23.7</v>
      </c>
      <c r="L720" s="139">
        <v>0</v>
      </c>
      <c r="M720" s="134">
        <v>2.2999999999999998</v>
      </c>
      <c r="N720" s="134">
        <v>1.7</v>
      </c>
      <c r="O720" s="138">
        <v>-4.26</v>
      </c>
      <c r="P720" s="139">
        <v>7.5999999999999998E-2</v>
      </c>
      <c r="Q720" s="134">
        <v>0</v>
      </c>
      <c r="R720" s="138">
        <v>21.42</v>
      </c>
      <c r="S720" s="140">
        <v>1091564765</v>
      </c>
      <c r="T720" s="134" t="s">
        <v>72</v>
      </c>
      <c r="U720" s="134" t="s">
        <v>98</v>
      </c>
    </row>
    <row r="721" spans="1:21" ht="14.7" x14ac:dyDescent="0.55000000000000004">
      <c r="A721" s="134" t="s">
        <v>62</v>
      </c>
      <c r="B721" s="135" t="s">
        <v>63</v>
      </c>
      <c r="C721" s="136" t="s">
        <v>127</v>
      </c>
      <c r="D721" s="134" t="s">
        <v>65</v>
      </c>
      <c r="E721" s="134" t="s">
        <v>52</v>
      </c>
      <c r="F721" s="134" t="s">
        <v>152</v>
      </c>
      <c r="G721" s="137">
        <v>42821</v>
      </c>
      <c r="H721" s="138">
        <v>68.27</v>
      </c>
      <c r="I721" s="138">
        <v>73.2</v>
      </c>
      <c r="J721" s="139">
        <v>1.0722</v>
      </c>
      <c r="K721" s="134">
        <v>22.66</v>
      </c>
      <c r="L721" s="139">
        <v>1.11E-2</v>
      </c>
      <c r="M721" s="134">
        <v>1.5</v>
      </c>
      <c r="N721" s="134" t="s">
        <v>67</v>
      </c>
      <c r="O721" s="134" t="s">
        <v>67</v>
      </c>
      <c r="P721" s="139">
        <v>7.0800000000000002E-2</v>
      </c>
      <c r="Q721" s="134">
        <v>1</v>
      </c>
      <c r="R721" s="138">
        <v>56.38</v>
      </c>
      <c r="S721" s="140">
        <v>3677918767</v>
      </c>
      <c r="T721" s="134" t="s">
        <v>49</v>
      </c>
      <c r="U721" s="134" t="s">
        <v>68</v>
      </c>
    </row>
    <row r="722" spans="1:21" ht="14.7" x14ac:dyDescent="0.55000000000000004">
      <c r="A722" s="134" t="s">
        <v>1927</v>
      </c>
      <c r="B722" s="135" t="s">
        <v>99</v>
      </c>
      <c r="C722" s="136" t="s">
        <v>100</v>
      </c>
      <c r="D722" s="134" t="s">
        <v>65</v>
      </c>
      <c r="E722" s="134" t="s">
        <v>75</v>
      </c>
      <c r="F722" s="134" t="s">
        <v>84</v>
      </c>
      <c r="G722" s="137">
        <v>42820</v>
      </c>
      <c r="H722" s="138">
        <v>41.61</v>
      </c>
      <c r="I722" s="138">
        <v>15.38</v>
      </c>
      <c r="J722" s="139">
        <v>0.36959999999999998</v>
      </c>
      <c r="K722" s="134">
        <v>14.24</v>
      </c>
      <c r="L722" s="139">
        <v>1.95E-2</v>
      </c>
      <c r="M722" s="134">
        <v>1.1000000000000001</v>
      </c>
      <c r="N722" s="134" t="s">
        <v>67</v>
      </c>
      <c r="O722" s="134" t="s">
        <v>67</v>
      </c>
      <c r="P722" s="139">
        <v>2.87E-2</v>
      </c>
      <c r="Q722" s="134">
        <v>3</v>
      </c>
      <c r="R722" s="138">
        <v>18.02</v>
      </c>
      <c r="S722" s="140">
        <v>2600070426</v>
      </c>
      <c r="T722" s="134" t="s">
        <v>49</v>
      </c>
      <c r="U722" s="134" t="s">
        <v>68</v>
      </c>
    </row>
    <row r="723" spans="1:21" ht="14.7" x14ac:dyDescent="0.55000000000000004">
      <c r="A723" s="134" t="s">
        <v>1910</v>
      </c>
      <c r="B723" s="135" t="s">
        <v>1911</v>
      </c>
      <c r="C723" s="136" t="s">
        <v>83</v>
      </c>
      <c r="D723" s="134" t="s">
        <v>65</v>
      </c>
      <c r="E723" s="134" t="s">
        <v>75</v>
      </c>
      <c r="F723" s="134" t="s">
        <v>84</v>
      </c>
      <c r="G723" s="137">
        <v>42835</v>
      </c>
      <c r="H723" s="138">
        <v>104.29</v>
      </c>
      <c r="I723" s="138">
        <v>59.16</v>
      </c>
      <c r="J723" s="139">
        <v>0.56730000000000003</v>
      </c>
      <c r="K723" s="134">
        <v>19.989999999999998</v>
      </c>
      <c r="L723" s="139">
        <v>4.02E-2</v>
      </c>
      <c r="M723" s="134">
        <v>0.6</v>
      </c>
      <c r="N723" s="134" t="s">
        <v>67</v>
      </c>
      <c r="O723" s="134" t="s">
        <v>67</v>
      </c>
      <c r="P723" s="139">
        <v>5.74E-2</v>
      </c>
      <c r="Q723" s="134">
        <v>8</v>
      </c>
      <c r="R723" s="138">
        <v>4.3</v>
      </c>
      <c r="S723" s="140">
        <v>3583258245</v>
      </c>
      <c r="T723" s="134" t="s">
        <v>49</v>
      </c>
      <c r="U723" s="134" t="s">
        <v>48</v>
      </c>
    </row>
    <row r="724" spans="1:21" ht="14.7" x14ac:dyDescent="0.55000000000000004">
      <c r="A724" s="134" t="s">
        <v>1531</v>
      </c>
      <c r="B724" s="135" t="s">
        <v>1532</v>
      </c>
      <c r="C724" s="136" t="s">
        <v>57</v>
      </c>
      <c r="D724" s="134" t="s">
        <v>45</v>
      </c>
      <c r="E724" s="134" t="s">
        <v>46</v>
      </c>
      <c r="F724" s="134" t="s">
        <v>47</v>
      </c>
      <c r="G724" s="137">
        <v>42761</v>
      </c>
      <c r="H724" s="138">
        <v>1.03</v>
      </c>
      <c r="I724" s="138">
        <v>28.21</v>
      </c>
      <c r="J724" s="139">
        <v>27.388300000000001</v>
      </c>
      <c r="K724" s="134">
        <v>32.06</v>
      </c>
      <c r="L724" s="139">
        <v>0</v>
      </c>
      <c r="M724" s="134">
        <v>1.2</v>
      </c>
      <c r="N724" s="134">
        <v>2.2000000000000002</v>
      </c>
      <c r="O724" s="138">
        <v>1.03</v>
      </c>
      <c r="P724" s="139">
        <v>0.1178</v>
      </c>
      <c r="Q724" s="134">
        <v>0</v>
      </c>
      <c r="R724" s="138">
        <v>13.15</v>
      </c>
      <c r="S724" s="140">
        <v>3646306705</v>
      </c>
      <c r="T724" s="134" t="s">
        <v>49</v>
      </c>
      <c r="U724" s="134" t="s">
        <v>161</v>
      </c>
    </row>
    <row r="725" spans="1:21" ht="14.7" x14ac:dyDescent="0.55000000000000004">
      <c r="A725" s="134" t="s">
        <v>1533</v>
      </c>
      <c r="B725" s="135" t="s">
        <v>1534</v>
      </c>
      <c r="C725" s="136" t="s">
        <v>44</v>
      </c>
      <c r="D725" s="134" t="s">
        <v>45</v>
      </c>
      <c r="E725" s="134" t="s">
        <v>75</v>
      </c>
      <c r="F725" s="134" t="s">
        <v>76</v>
      </c>
      <c r="G725" s="137">
        <v>42798</v>
      </c>
      <c r="H725" s="138">
        <v>344.04</v>
      </c>
      <c r="I725" s="138">
        <v>242.81</v>
      </c>
      <c r="J725" s="139">
        <v>0.70579999999999998</v>
      </c>
      <c r="K725" s="134">
        <v>27.16</v>
      </c>
      <c r="L725" s="139">
        <v>0</v>
      </c>
      <c r="M725" s="134">
        <v>0.6</v>
      </c>
      <c r="N725" s="134">
        <v>3.2</v>
      </c>
      <c r="O725" s="138">
        <v>-171.19</v>
      </c>
      <c r="P725" s="139">
        <v>9.3299999999999994E-2</v>
      </c>
      <c r="Q725" s="134">
        <v>0</v>
      </c>
      <c r="R725" s="138">
        <v>0</v>
      </c>
      <c r="S725" s="140">
        <v>12658342702</v>
      </c>
      <c r="T725" s="134" t="s">
        <v>54</v>
      </c>
      <c r="U725" s="134" t="s">
        <v>306</v>
      </c>
    </row>
    <row r="726" spans="1:21" ht="14.7" x14ac:dyDescent="0.55000000000000004">
      <c r="A726" s="134" t="s">
        <v>1928</v>
      </c>
      <c r="B726" s="135" t="s">
        <v>1929</v>
      </c>
      <c r="C726" s="136" t="s">
        <v>64</v>
      </c>
      <c r="D726" s="134" t="s">
        <v>45</v>
      </c>
      <c r="E726" s="134" t="s">
        <v>46</v>
      </c>
      <c r="F726" s="134" t="s">
        <v>47</v>
      </c>
      <c r="G726" s="137">
        <v>42837</v>
      </c>
      <c r="H726" s="138">
        <v>0</v>
      </c>
      <c r="I726" s="138">
        <v>26.19</v>
      </c>
      <c r="J726" s="134" t="s">
        <v>67</v>
      </c>
      <c r="K726" s="134">
        <v>55.72</v>
      </c>
      <c r="L726" s="139">
        <v>2.2499999999999999E-2</v>
      </c>
      <c r="M726" s="134">
        <v>1.2</v>
      </c>
      <c r="N726" s="134">
        <v>2.3199999999999998</v>
      </c>
      <c r="O726" s="138">
        <v>-29.21</v>
      </c>
      <c r="P726" s="139">
        <v>0.2361</v>
      </c>
      <c r="Q726" s="134">
        <v>20</v>
      </c>
      <c r="R726" s="138">
        <v>11.65</v>
      </c>
      <c r="S726" s="140">
        <v>2855128601</v>
      </c>
      <c r="T726" s="134" t="s">
        <v>49</v>
      </c>
      <c r="U726" s="134" t="s">
        <v>123</v>
      </c>
    </row>
    <row r="727" spans="1:21" ht="14.7" x14ac:dyDescent="0.55000000000000004">
      <c r="A727" s="134" t="s">
        <v>1535</v>
      </c>
      <c r="B727" s="135" t="s">
        <v>1536</v>
      </c>
      <c r="C727" s="136" t="s">
        <v>57</v>
      </c>
      <c r="D727" s="134" t="s">
        <v>45</v>
      </c>
      <c r="E727" s="134" t="s">
        <v>46</v>
      </c>
      <c r="F727" s="134" t="s">
        <v>47</v>
      </c>
      <c r="G727" s="137">
        <v>42794</v>
      </c>
      <c r="H727" s="138">
        <v>0</v>
      </c>
      <c r="I727" s="138">
        <v>0.86</v>
      </c>
      <c r="J727" s="134" t="s">
        <v>67</v>
      </c>
      <c r="K727" s="134" t="s">
        <v>67</v>
      </c>
      <c r="L727" s="139">
        <v>0.29070000000000001</v>
      </c>
      <c r="M727" s="134">
        <v>2</v>
      </c>
      <c r="N727" s="134">
        <v>0.5</v>
      </c>
      <c r="O727" s="138">
        <v>-29.99</v>
      </c>
      <c r="P727" s="139">
        <v>-4.3400000000000001E-2</v>
      </c>
      <c r="Q727" s="134">
        <v>0</v>
      </c>
      <c r="R727" s="138">
        <v>0</v>
      </c>
      <c r="S727" s="140">
        <v>47512859</v>
      </c>
      <c r="T727" s="134" t="s">
        <v>72</v>
      </c>
      <c r="U727" s="134" t="s">
        <v>265</v>
      </c>
    </row>
    <row r="728" spans="1:21" ht="14.7" x14ac:dyDescent="0.55000000000000004">
      <c r="A728" s="134" t="s">
        <v>1537</v>
      </c>
      <c r="B728" s="135" t="s">
        <v>1538</v>
      </c>
      <c r="C728" s="136" t="s">
        <v>151</v>
      </c>
      <c r="D728" s="134" t="s">
        <v>65</v>
      </c>
      <c r="E728" s="134" t="s">
        <v>75</v>
      </c>
      <c r="F728" s="134" t="s">
        <v>84</v>
      </c>
      <c r="G728" s="137">
        <v>42544</v>
      </c>
      <c r="H728" s="138">
        <v>168.76</v>
      </c>
      <c r="I728" s="138">
        <v>73.95</v>
      </c>
      <c r="J728" s="139">
        <v>0.43819999999999998</v>
      </c>
      <c r="K728" s="134">
        <v>16.88</v>
      </c>
      <c r="L728" s="139">
        <v>1.78E-2</v>
      </c>
      <c r="M728" s="134">
        <v>1.1000000000000001</v>
      </c>
      <c r="N728" s="134">
        <v>1.75</v>
      </c>
      <c r="O728" s="138">
        <v>-13.64</v>
      </c>
      <c r="P728" s="139">
        <v>4.19E-2</v>
      </c>
      <c r="Q728" s="134">
        <v>6</v>
      </c>
      <c r="R728" s="138">
        <v>43.98</v>
      </c>
      <c r="S728" s="140">
        <v>26406289496</v>
      </c>
      <c r="T728" s="134" t="s">
        <v>54</v>
      </c>
      <c r="U728" s="134" t="s">
        <v>136</v>
      </c>
    </row>
    <row r="729" spans="1:21" ht="14.7" x14ac:dyDescent="0.55000000000000004">
      <c r="A729" s="134" t="s">
        <v>1539</v>
      </c>
      <c r="B729" s="135" t="s">
        <v>1540</v>
      </c>
      <c r="C729" s="136" t="s">
        <v>127</v>
      </c>
      <c r="D729" s="134" t="s">
        <v>45</v>
      </c>
      <c r="E729" s="134" t="s">
        <v>75</v>
      </c>
      <c r="F729" s="134" t="s">
        <v>76</v>
      </c>
      <c r="G729" s="137">
        <v>42793</v>
      </c>
      <c r="H729" s="138">
        <v>94.58</v>
      </c>
      <c r="I729" s="138">
        <v>21.93</v>
      </c>
      <c r="J729" s="139">
        <v>0.2319</v>
      </c>
      <c r="K729" s="134">
        <v>8.91</v>
      </c>
      <c r="L729" s="139">
        <v>2.5499999999999998E-2</v>
      </c>
      <c r="M729" s="134">
        <v>1.6</v>
      </c>
      <c r="N729" s="134">
        <v>1.39</v>
      </c>
      <c r="O729" s="138">
        <v>-25.8</v>
      </c>
      <c r="P729" s="139">
        <v>2.0999999999999999E-3</v>
      </c>
      <c r="Q729" s="134">
        <v>0</v>
      </c>
      <c r="R729" s="138">
        <v>21.49</v>
      </c>
      <c r="S729" s="140">
        <v>4407929118</v>
      </c>
      <c r="T729" s="134" t="s">
        <v>49</v>
      </c>
      <c r="U729" s="134" t="s">
        <v>1200</v>
      </c>
    </row>
    <row r="730" spans="1:21" ht="14.7" x14ac:dyDescent="0.55000000000000004">
      <c r="A730" s="134" t="s">
        <v>1541</v>
      </c>
      <c r="B730" s="135" t="s">
        <v>1542</v>
      </c>
      <c r="C730" s="136" t="s">
        <v>127</v>
      </c>
      <c r="D730" s="134" t="s">
        <v>45</v>
      </c>
      <c r="E730" s="134" t="s">
        <v>46</v>
      </c>
      <c r="F730" s="134" t="s">
        <v>47</v>
      </c>
      <c r="G730" s="137">
        <v>42801</v>
      </c>
      <c r="H730" s="138">
        <v>18.93</v>
      </c>
      <c r="I730" s="138">
        <v>55.04</v>
      </c>
      <c r="J730" s="139">
        <v>2.9076</v>
      </c>
      <c r="K730" s="134">
        <v>15.95</v>
      </c>
      <c r="L730" s="139">
        <v>4.2200000000000001E-2</v>
      </c>
      <c r="M730" s="134">
        <v>0.5</v>
      </c>
      <c r="N730" s="134">
        <v>0.94</v>
      </c>
      <c r="O730" s="138">
        <v>-25.67</v>
      </c>
      <c r="P730" s="139">
        <v>3.73E-2</v>
      </c>
      <c r="Q730" s="134">
        <v>20</v>
      </c>
      <c r="R730" s="138">
        <v>41.14</v>
      </c>
      <c r="S730" s="140">
        <v>29910347408</v>
      </c>
      <c r="T730" s="134" t="s">
        <v>54</v>
      </c>
      <c r="U730" s="134" t="s">
        <v>114</v>
      </c>
    </row>
    <row r="731" spans="1:21" ht="14.7" x14ac:dyDescent="0.55000000000000004">
      <c r="A731" s="134" t="s">
        <v>1543</v>
      </c>
      <c r="B731" s="135" t="s">
        <v>1544</v>
      </c>
      <c r="C731" s="136" t="s">
        <v>52</v>
      </c>
      <c r="D731" s="134" t="s">
        <v>45</v>
      </c>
      <c r="E731" s="134" t="s">
        <v>46</v>
      </c>
      <c r="F731" s="134" t="s">
        <v>47</v>
      </c>
      <c r="G731" s="137">
        <v>42569</v>
      </c>
      <c r="H731" s="138">
        <v>0</v>
      </c>
      <c r="I731" s="138">
        <v>17.27</v>
      </c>
      <c r="J731" s="134" t="s">
        <v>67</v>
      </c>
      <c r="K731" s="134">
        <v>191.89</v>
      </c>
      <c r="L731" s="139">
        <v>0</v>
      </c>
      <c r="M731" s="134">
        <v>1.4</v>
      </c>
      <c r="N731" s="134">
        <v>1.2</v>
      </c>
      <c r="O731" s="138">
        <v>-182.53</v>
      </c>
      <c r="P731" s="139">
        <v>0.91690000000000005</v>
      </c>
      <c r="Q731" s="134">
        <v>0</v>
      </c>
      <c r="R731" s="138">
        <v>15.06</v>
      </c>
      <c r="S731" s="140">
        <v>1687615171</v>
      </c>
      <c r="T731" s="134" t="s">
        <v>72</v>
      </c>
      <c r="U731" s="134" t="s">
        <v>120</v>
      </c>
    </row>
    <row r="732" spans="1:21" ht="14.7" x14ac:dyDescent="0.55000000000000004">
      <c r="A732" s="134" t="s">
        <v>1545</v>
      </c>
      <c r="B732" s="135" t="s">
        <v>1546</v>
      </c>
      <c r="C732" s="136" t="s">
        <v>94</v>
      </c>
      <c r="D732" s="134" t="s">
        <v>57</v>
      </c>
      <c r="E732" s="134" t="s">
        <v>46</v>
      </c>
      <c r="F732" s="134" t="s">
        <v>128</v>
      </c>
      <c r="G732" s="137">
        <v>42583</v>
      </c>
      <c r="H732" s="138">
        <v>36.159999999999997</v>
      </c>
      <c r="I732" s="138">
        <v>91.06</v>
      </c>
      <c r="J732" s="139">
        <v>2.5183</v>
      </c>
      <c r="K732" s="134">
        <v>28.19</v>
      </c>
      <c r="L732" s="139">
        <v>1.7600000000000001E-2</v>
      </c>
      <c r="M732" s="134">
        <v>2</v>
      </c>
      <c r="N732" s="134">
        <v>4.91</v>
      </c>
      <c r="O732" s="138">
        <v>10.41</v>
      </c>
      <c r="P732" s="139">
        <v>9.8500000000000004E-2</v>
      </c>
      <c r="Q732" s="134">
        <v>14</v>
      </c>
      <c r="R732" s="138">
        <v>42.02</v>
      </c>
      <c r="S732" s="140">
        <v>11386645474</v>
      </c>
      <c r="T732" s="134" t="s">
        <v>54</v>
      </c>
      <c r="U732" s="134" t="s">
        <v>114</v>
      </c>
    </row>
    <row r="733" spans="1:21" ht="14.7" x14ac:dyDescent="0.55000000000000004">
      <c r="A733" s="134" t="s">
        <v>1547</v>
      </c>
      <c r="B733" s="135" t="s">
        <v>1548</v>
      </c>
      <c r="C733" s="136" t="s">
        <v>94</v>
      </c>
      <c r="D733" s="134" t="s">
        <v>65</v>
      </c>
      <c r="E733" s="134" t="s">
        <v>52</v>
      </c>
      <c r="F733" s="134" t="s">
        <v>152</v>
      </c>
      <c r="G733" s="137">
        <v>42735</v>
      </c>
      <c r="H733" s="138">
        <v>89.71</v>
      </c>
      <c r="I733" s="138">
        <v>74.77</v>
      </c>
      <c r="J733" s="139">
        <v>0.83350000000000002</v>
      </c>
      <c r="K733" s="134">
        <v>23.29</v>
      </c>
      <c r="L733" s="139">
        <v>1.26E-2</v>
      </c>
      <c r="M733" s="134">
        <v>0.7</v>
      </c>
      <c r="N733" s="134">
        <v>1.62</v>
      </c>
      <c r="O733" s="138">
        <v>-0.9</v>
      </c>
      <c r="P733" s="139">
        <v>7.3999999999999996E-2</v>
      </c>
      <c r="Q733" s="134">
        <v>4</v>
      </c>
      <c r="R733" s="138">
        <v>22.54</v>
      </c>
      <c r="S733" s="140">
        <v>46225388499</v>
      </c>
      <c r="T733" s="134" t="s">
        <v>54</v>
      </c>
      <c r="U733" s="134" t="s">
        <v>114</v>
      </c>
    </row>
    <row r="734" spans="1:21" ht="14.7" x14ac:dyDescent="0.55000000000000004">
      <c r="A734" s="134" t="s">
        <v>1549</v>
      </c>
      <c r="B734" s="135" t="s">
        <v>1550</v>
      </c>
      <c r="C734" s="136" t="s">
        <v>151</v>
      </c>
      <c r="D734" s="134" t="s">
        <v>57</v>
      </c>
      <c r="E734" s="134" t="s">
        <v>52</v>
      </c>
      <c r="F734" s="134" t="s">
        <v>191</v>
      </c>
      <c r="G734" s="137">
        <v>42805</v>
      </c>
      <c r="H734" s="138">
        <v>78.42</v>
      </c>
      <c r="I734" s="138">
        <v>74.11</v>
      </c>
      <c r="J734" s="139">
        <v>0.94499999999999995</v>
      </c>
      <c r="K734" s="134">
        <v>16.920000000000002</v>
      </c>
      <c r="L734" s="139">
        <v>7.6E-3</v>
      </c>
      <c r="M734" s="134">
        <v>1</v>
      </c>
      <c r="N734" s="134" t="s">
        <v>67</v>
      </c>
      <c r="O734" s="134" t="s">
        <v>67</v>
      </c>
      <c r="P734" s="139">
        <v>4.2099999999999999E-2</v>
      </c>
      <c r="Q734" s="134">
        <v>12</v>
      </c>
      <c r="R734" s="138">
        <v>63.73</v>
      </c>
      <c r="S734" s="140">
        <v>8626218870</v>
      </c>
      <c r="T734" s="134" t="s">
        <v>49</v>
      </c>
      <c r="U734" s="134" t="s">
        <v>192</v>
      </c>
    </row>
    <row r="735" spans="1:21" ht="14.7" x14ac:dyDescent="0.55000000000000004">
      <c r="A735" s="134" t="s">
        <v>1551</v>
      </c>
      <c r="B735" s="135" t="s">
        <v>1552</v>
      </c>
      <c r="C735" s="136" t="s">
        <v>127</v>
      </c>
      <c r="D735" s="134" t="s">
        <v>65</v>
      </c>
      <c r="E735" s="134" t="s">
        <v>46</v>
      </c>
      <c r="F735" s="134" t="s">
        <v>66</v>
      </c>
      <c r="G735" s="137">
        <v>42712</v>
      </c>
      <c r="H735" s="138">
        <v>140.71</v>
      </c>
      <c r="I735" s="138">
        <v>170.97</v>
      </c>
      <c r="J735" s="139">
        <v>1.2151000000000001</v>
      </c>
      <c r="K735" s="134">
        <v>34.96</v>
      </c>
      <c r="L735" s="139">
        <v>3.5000000000000001E-3</v>
      </c>
      <c r="M735" s="134">
        <v>1.1000000000000001</v>
      </c>
      <c r="N735" s="134">
        <v>1.56</v>
      </c>
      <c r="O735" s="138">
        <v>-45.67</v>
      </c>
      <c r="P735" s="139">
        <v>0.1323</v>
      </c>
      <c r="Q735" s="134">
        <v>0</v>
      </c>
      <c r="R735" s="138">
        <v>85.1</v>
      </c>
      <c r="S735" s="140">
        <v>66890747458</v>
      </c>
      <c r="T735" s="134" t="s">
        <v>54</v>
      </c>
      <c r="U735" s="134" t="s">
        <v>120</v>
      </c>
    </row>
    <row r="736" spans="1:21" ht="14.7" x14ac:dyDescent="0.55000000000000004">
      <c r="A736" s="134" t="s">
        <v>1553</v>
      </c>
      <c r="B736" s="135" t="s">
        <v>1554</v>
      </c>
      <c r="C736" s="136" t="s">
        <v>127</v>
      </c>
      <c r="D736" s="134" t="s">
        <v>65</v>
      </c>
      <c r="E736" s="134" t="s">
        <v>46</v>
      </c>
      <c r="F736" s="134" t="s">
        <v>66</v>
      </c>
      <c r="G736" s="137">
        <v>42541</v>
      </c>
      <c r="H736" s="138">
        <v>30.78</v>
      </c>
      <c r="I736" s="138">
        <v>43.97</v>
      </c>
      <c r="J736" s="139">
        <v>1.4285000000000001</v>
      </c>
      <c r="K736" s="134">
        <v>30.32</v>
      </c>
      <c r="L736" s="139">
        <v>0</v>
      </c>
      <c r="M736" s="134">
        <v>1.9</v>
      </c>
      <c r="N736" s="134">
        <v>2.23</v>
      </c>
      <c r="O736" s="138">
        <v>1.46</v>
      </c>
      <c r="P736" s="139">
        <v>0.1091</v>
      </c>
      <c r="Q736" s="134">
        <v>0</v>
      </c>
      <c r="R736" s="138">
        <v>18.350000000000001</v>
      </c>
      <c r="S736" s="140">
        <v>6070040289</v>
      </c>
      <c r="T736" s="134" t="s">
        <v>49</v>
      </c>
      <c r="U736" s="134" t="s">
        <v>692</v>
      </c>
    </row>
    <row r="737" spans="1:21" ht="14.7" x14ac:dyDescent="0.55000000000000004">
      <c r="A737" s="134" t="s">
        <v>1555</v>
      </c>
      <c r="B737" s="135" t="s">
        <v>1556</v>
      </c>
      <c r="C737" s="136" t="s">
        <v>131</v>
      </c>
      <c r="D737" s="134" t="s">
        <v>57</v>
      </c>
      <c r="E737" s="134" t="s">
        <v>75</v>
      </c>
      <c r="F737" s="134" t="s">
        <v>132</v>
      </c>
      <c r="G737" s="137">
        <v>42607</v>
      </c>
      <c r="H737" s="138">
        <v>103.5</v>
      </c>
      <c r="I737" s="138">
        <v>69.23</v>
      </c>
      <c r="J737" s="139">
        <v>0.66890000000000005</v>
      </c>
      <c r="K737" s="134">
        <v>16.41</v>
      </c>
      <c r="L737" s="139">
        <v>3.0599999999999999E-2</v>
      </c>
      <c r="M737" s="134">
        <v>1.3</v>
      </c>
      <c r="N737" s="134">
        <v>2.79</v>
      </c>
      <c r="O737" s="138">
        <v>-7.0000000000000007E-2</v>
      </c>
      <c r="P737" s="139">
        <v>3.95E-2</v>
      </c>
      <c r="Q737" s="134">
        <v>20</v>
      </c>
      <c r="R737" s="138">
        <v>41.69</v>
      </c>
      <c r="S737" s="140">
        <v>16652001745</v>
      </c>
      <c r="T737" s="134" t="s">
        <v>54</v>
      </c>
      <c r="U737" s="134" t="s">
        <v>53</v>
      </c>
    </row>
    <row r="738" spans="1:21" ht="14.7" x14ac:dyDescent="0.55000000000000004">
      <c r="A738" s="134" t="s">
        <v>1557</v>
      </c>
      <c r="B738" s="135" t="s">
        <v>1558</v>
      </c>
      <c r="C738" s="136" t="s">
        <v>87</v>
      </c>
      <c r="D738" s="134" t="s">
        <v>57</v>
      </c>
      <c r="E738" s="134" t="s">
        <v>75</v>
      </c>
      <c r="F738" s="134" t="s">
        <v>132</v>
      </c>
      <c r="G738" s="137">
        <v>42705</v>
      </c>
      <c r="H738" s="138">
        <v>320.64999999999998</v>
      </c>
      <c r="I738" s="138">
        <v>120.25</v>
      </c>
      <c r="J738" s="139">
        <v>0.375</v>
      </c>
      <c r="K738" s="134">
        <v>12.18</v>
      </c>
      <c r="L738" s="139">
        <v>1.6199999999999999E-2</v>
      </c>
      <c r="M738" s="134">
        <v>1.1000000000000001</v>
      </c>
      <c r="N738" s="134" t="s">
        <v>67</v>
      </c>
      <c r="O738" s="134" t="s">
        <v>67</v>
      </c>
      <c r="P738" s="139">
        <v>1.84E-2</v>
      </c>
      <c r="Q738" s="134">
        <v>1</v>
      </c>
      <c r="R738" s="138">
        <v>134.38</v>
      </c>
      <c r="S738" s="140">
        <v>33510339986</v>
      </c>
      <c r="T738" s="134" t="s">
        <v>54</v>
      </c>
      <c r="U738" s="134" t="s">
        <v>192</v>
      </c>
    </row>
    <row r="739" spans="1:21" ht="14.7" x14ac:dyDescent="0.55000000000000004">
      <c r="A739" s="134" t="s">
        <v>1559</v>
      </c>
      <c r="B739" s="135" t="s">
        <v>1560</v>
      </c>
      <c r="C739" s="136" t="s">
        <v>151</v>
      </c>
      <c r="D739" s="134" t="s">
        <v>65</v>
      </c>
      <c r="E739" s="134" t="s">
        <v>75</v>
      </c>
      <c r="F739" s="134" t="s">
        <v>84</v>
      </c>
      <c r="G739" s="137">
        <v>42614</v>
      </c>
      <c r="H739" s="138">
        <v>110.42</v>
      </c>
      <c r="I739" s="138">
        <v>57.73</v>
      </c>
      <c r="J739" s="139">
        <v>0.52280000000000004</v>
      </c>
      <c r="K739" s="134">
        <v>20.11</v>
      </c>
      <c r="L739" s="139">
        <v>1.46E-2</v>
      </c>
      <c r="M739" s="134">
        <v>1.2</v>
      </c>
      <c r="N739" s="134">
        <v>2.19</v>
      </c>
      <c r="O739" s="138">
        <v>3.8</v>
      </c>
      <c r="P739" s="139">
        <v>5.8099999999999999E-2</v>
      </c>
      <c r="Q739" s="134">
        <v>7</v>
      </c>
      <c r="R739" s="138">
        <v>28.88</v>
      </c>
      <c r="S739" s="140">
        <v>7351858462</v>
      </c>
      <c r="T739" s="134" t="s">
        <v>49</v>
      </c>
      <c r="U739" s="134" t="s">
        <v>114</v>
      </c>
    </row>
    <row r="740" spans="1:21" ht="14.7" x14ac:dyDescent="0.55000000000000004">
      <c r="A740" s="134" t="s">
        <v>1561</v>
      </c>
      <c r="B740" s="135" t="s">
        <v>1562</v>
      </c>
      <c r="C740" s="136" t="s">
        <v>94</v>
      </c>
      <c r="D740" s="134" t="s">
        <v>65</v>
      </c>
      <c r="E740" s="134" t="s">
        <v>46</v>
      </c>
      <c r="F740" s="134" t="s">
        <v>66</v>
      </c>
      <c r="G740" s="137">
        <v>42745</v>
      </c>
      <c r="H740" s="138">
        <v>3.25</v>
      </c>
      <c r="I740" s="138">
        <v>15.39</v>
      </c>
      <c r="J740" s="139">
        <v>4.7354000000000003</v>
      </c>
      <c r="K740" s="134">
        <v>19.73</v>
      </c>
      <c r="L740" s="139">
        <v>2.92E-2</v>
      </c>
      <c r="M740" s="134">
        <v>0.8</v>
      </c>
      <c r="N740" s="134">
        <v>1.56</v>
      </c>
      <c r="O740" s="138">
        <v>1.67</v>
      </c>
      <c r="P740" s="139">
        <v>5.62E-2</v>
      </c>
      <c r="Q740" s="134">
        <v>5</v>
      </c>
      <c r="R740" s="138">
        <v>14.09</v>
      </c>
      <c r="S740" s="140">
        <v>896709374</v>
      </c>
      <c r="T740" s="134" t="s">
        <v>72</v>
      </c>
      <c r="U740" s="134" t="s">
        <v>95</v>
      </c>
    </row>
    <row r="741" spans="1:21" ht="14.7" x14ac:dyDescent="0.55000000000000004">
      <c r="A741" s="134" t="s">
        <v>1563</v>
      </c>
      <c r="B741" s="135" t="s">
        <v>1564</v>
      </c>
      <c r="C741" s="136" t="s">
        <v>52</v>
      </c>
      <c r="D741" s="134" t="s">
        <v>45</v>
      </c>
      <c r="E741" s="134" t="s">
        <v>46</v>
      </c>
      <c r="F741" s="134" t="s">
        <v>47</v>
      </c>
      <c r="G741" s="137">
        <v>42707</v>
      </c>
      <c r="H741" s="138">
        <v>0</v>
      </c>
      <c r="I741" s="138">
        <v>7.08</v>
      </c>
      <c r="J741" s="134" t="s">
        <v>67</v>
      </c>
      <c r="K741" s="134" t="s">
        <v>67</v>
      </c>
      <c r="L741" s="139">
        <v>1.55E-2</v>
      </c>
      <c r="M741" s="134">
        <v>1</v>
      </c>
      <c r="N741" s="134">
        <v>3.65</v>
      </c>
      <c r="O741" s="138">
        <v>-0.39</v>
      </c>
      <c r="P741" s="139">
        <v>-0.43580000000000002</v>
      </c>
      <c r="Q741" s="134">
        <v>0</v>
      </c>
      <c r="R741" s="138">
        <v>0</v>
      </c>
      <c r="S741" s="140">
        <v>1870543683</v>
      </c>
      <c r="T741" s="134" t="s">
        <v>72</v>
      </c>
      <c r="U741" s="134" t="s">
        <v>265</v>
      </c>
    </row>
    <row r="742" spans="1:21" ht="14.7" x14ac:dyDescent="0.55000000000000004">
      <c r="A742" s="134" t="s">
        <v>1565</v>
      </c>
      <c r="B742" s="135" t="s">
        <v>1566</v>
      </c>
      <c r="C742" s="136" t="s">
        <v>94</v>
      </c>
      <c r="D742" s="134" t="s">
        <v>65</v>
      </c>
      <c r="E742" s="134" t="s">
        <v>75</v>
      </c>
      <c r="F742" s="134" t="s">
        <v>84</v>
      </c>
      <c r="G742" s="137">
        <v>42711</v>
      </c>
      <c r="H742" s="138">
        <v>31.34</v>
      </c>
      <c r="I742" s="138">
        <v>18.86</v>
      </c>
      <c r="J742" s="139">
        <v>0.6018</v>
      </c>
      <c r="K742" s="134">
        <v>23.28</v>
      </c>
      <c r="L742" s="139">
        <v>0</v>
      </c>
      <c r="M742" s="134">
        <v>1.6</v>
      </c>
      <c r="N742" s="134">
        <v>1.71</v>
      </c>
      <c r="O742" s="138">
        <v>-6.5</v>
      </c>
      <c r="P742" s="139">
        <v>7.3899999999999993E-2</v>
      </c>
      <c r="Q742" s="134">
        <v>0</v>
      </c>
      <c r="R742" s="138">
        <v>14.31</v>
      </c>
      <c r="S742" s="140">
        <v>2541780539</v>
      </c>
      <c r="T742" s="134" t="s">
        <v>49</v>
      </c>
      <c r="U742" s="134" t="s">
        <v>732</v>
      </c>
    </row>
    <row r="743" spans="1:21" ht="14.7" x14ac:dyDescent="0.55000000000000004">
      <c r="A743" s="134" t="s">
        <v>1567</v>
      </c>
      <c r="B743" s="135" t="s">
        <v>1568</v>
      </c>
      <c r="C743" s="136" t="s">
        <v>64</v>
      </c>
      <c r="D743" s="134" t="s">
        <v>45</v>
      </c>
      <c r="E743" s="134" t="s">
        <v>46</v>
      </c>
      <c r="F743" s="134" t="s">
        <v>47</v>
      </c>
      <c r="G743" s="137">
        <v>42714</v>
      </c>
      <c r="H743" s="138">
        <v>4.7300000000000004</v>
      </c>
      <c r="I743" s="138">
        <v>8.24</v>
      </c>
      <c r="J743" s="139">
        <v>1.7421</v>
      </c>
      <c r="K743" s="134">
        <v>19.62</v>
      </c>
      <c r="L743" s="139">
        <v>1.9400000000000001E-2</v>
      </c>
      <c r="M743" s="134">
        <v>-0.4</v>
      </c>
      <c r="N743" s="134">
        <v>3.77</v>
      </c>
      <c r="O743" s="138">
        <v>4.7300000000000004</v>
      </c>
      <c r="P743" s="139">
        <v>5.5599999999999997E-2</v>
      </c>
      <c r="Q743" s="134">
        <v>0</v>
      </c>
      <c r="R743" s="138">
        <v>13.76</v>
      </c>
      <c r="S743" s="140">
        <v>2409034723</v>
      </c>
      <c r="T743" s="134" t="s">
        <v>49</v>
      </c>
      <c r="U743" s="134" t="s">
        <v>139</v>
      </c>
    </row>
    <row r="744" spans="1:21" ht="14.7" x14ac:dyDescent="0.55000000000000004">
      <c r="A744" s="134" t="s">
        <v>1569</v>
      </c>
      <c r="B744" s="135" t="s">
        <v>1570</v>
      </c>
      <c r="C744" s="136" t="s">
        <v>44</v>
      </c>
      <c r="D744" s="134" t="s">
        <v>45</v>
      </c>
      <c r="E744" s="134" t="s">
        <v>46</v>
      </c>
      <c r="F744" s="134" t="s">
        <v>47</v>
      </c>
      <c r="G744" s="137">
        <v>42717</v>
      </c>
      <c r="H744" s="138">
        <v>28.65</v>
      </c>
      <c r="I744" s="138">
        <v>51.94</v>
      </c>
      <c r="J744" s="139">
        <v>1.8129</v>
      </c>
      <c r="K744" s="134">
        <v>32.26</v>
      </c>
      <c r="L744" s="139">
        <v>2.7900000000000001E-2</v>
      </c>
      <c r="M744" s="134">
        <v>0.4</v>
      </c>
      <c r="N744" s="134">
        <v>0.46</v>
      </c>
      <c r="O744" s="138">
        <v>-12.05</v>
      </c>
      <c r="P744" s="139">
        <v>0.1188</v>
      </c>
      <c r="Q744" s="134">
        <v>0</v>
      </c>
      <c r="R744" s="138">
        <v>19.8</v>
      </c>
      <c r="S744" s="140">
        <v>3289109035</v>
      </c>
      <c r="T744" s="134" t="s">
        <v>49</v>
      </c>
      <c r="U744" s="134" t="s">
        <v>236</v>
      </c>
    </row>
    <row r="745" spans="1:21" ht="14.7" x14ac:dyDescent="0.55000000000000004">
      <c r="A745" s="134" t="s">
        <v>1571</v>
      </c>
      <c r="B745" s="135" t="s">
        <v>1572</v>
      </c>
      <c r="C745" s="136" t="s">
        <v>57</v>
      </c>
      <c r="D745" s="134" t="s">
        <v>45</v>
      </c>
      <c r="E745" s="134" t="s">
        <v>46</v>
      </c>
      <c r="F745" s="134" t="s">
        <v>47</v>
      </c>
      <c r="G745" s="137">
        <v>42720</v>
      </c>
      <c r="H745" s="138">
        <v>0</v>
      </c>
      <c r="I745" s="138">
        <v>17.82</v>
      </c>
      <c r="J745" s="134" t="s">
        <v>67</v>
      </c>
      <c r="K745" s="134">
        <v>127.29</v>
      </c>
      <c r="L745" s="139">
        <v>6.7299999999999999E-2</v>
      </c>
      <c r="M745" s="134">
        <v>0.6</v>
      </c>
      <c r="N745" s="134">
        <v>1.08</v>
      </c>
      <c r="O745" s="138">
        <v>-16.45</v>
      </c>
      <c r="P745" s="139">
        <v>0.59389999999999998</v>
      </c>
      <c r="Q745" s="134">
        <v>0</v>
      </c>
      <c r="R745" s="138">
        <v>11.4</v>
      </c>
      <c r="S745" s="140">
        <v>1647309248</v>
      </c>
      <c r="T745" s="134" t="s">
        <v>72</v>
      </c>
      <c r="U745" s="134" t="s">
        <v>218</v>
      </c>
    </row>
    <row r="746" spans="1:21" ht="14.7" x14ac:dyDescent="0.55000000000000004">
      <c r="A746" s="134" t="s">
        <v>1573</v>
      </c>
      <c r="B746" s="135" t="s">
        <v>1574</v>
      </c>
      <c r="C746" s="136" t="s">
        <v>64</v>
      </c>
      <c r="D746" s="134" t="s">
        <v>45</v>
      </c>
      <c r="E746" s="134" t="s">
        <v>52</v>
      </c>
      <c r="F746" s="134" t="s">
        <v>106</v>
      </c>
      <c r="G746" s="137">
        <v>42738</v>
      </c>
      <c r="H746" s="138">
        <v>31.93</v>
      </c>
      <c r="I746" s="138">
        <v>26.11</v>
      </c>
      <c r="J746" s="139">
        <v>0.81769999999999998</v>
      </c>
      <c r="K746" s="134">
        <v>15.82</v>
      </c>
      <c r="L746" s="139">
        <v>5.1700000000000003E-2</v>
      </c>
      <c r="M746" s="134">
        <v>0.6</v>
      </c>
      <c r="N746" s="134">
        <v>1.0900000000000001</v>
      </c>
      <c r="O746" s="138">
        <v>-3.86</v>
      </c>
      <c r="P746" s="139">
        <v>3.6600000000000001E-2</v>
      </c>
      <c r="Q746" s="134">
        <v>7</v>
      </c>
      <c r="R746" s="138">
        <v>14.48</v>
      </c>
      <c r="S746" s="140">
        <v>6959386900</v>
      </c>
      <c r="T746" s="134" t="s">
        <v>49</v>
      </c>
      <c r="U746" s="134" t="s">
        <v>53</v>
      </c>
    </row>
    <row r="747" spans="1:21" ht="14.7" x14ac:dyDescent="0.55000000000000004">
      <c r="A747" s="134" t="s">
        <v>1575</v>
      </c>
      <c r="B747" s="135" t="s">
        <v>1576</v>
      </c>
      <c r="C747" s="136" t="s">
        <v>127</v>
      </c>
      <c r="D747" s="134" t="s">
        <v>45</v>
      </c>
      <c r="E747" s="134" t="s">
        <v>46</v>
      </c>
      <c r="F747" s="134" t="s">
        <v>47</v>
      </c>
      <c r="G747" s="137">
        <v>42739</v>
      </c>
      <c r="H747" s="138">
        <v>0</v>
      </c>
      <c r="I747" s="138">
        <v>13.02</v>
      </c>
      <c r="J747" s="134" t="s">
        <v>67</v>
      </c>
      <c r="K747" s="134">
        <v>14.15</v>
      </c>
      <c r="L747" s="139">
        <v>8.7599999999999997E-2</v>
      </c>
      <c r="M747" s="134">
        <v>0.3</v>
      </c>
      <c r="N747" s="134">
        <v>0.88</v>
      </c>
      <c r="O747" s="138">
        <v>-25.07</v>
      </c>
      <c r="P747" s="139">
        <v>2.8299999999999999E-2</v>
      </c>
      <c r="Q747" s="134">
        <v>7</v>
      </c>
      <c r="R747" s="138">
        <v>16.98</v>
      </c>
      <c r="S747" s="140">
        <v>2560306389</v>
      </c>
      <c r="T747" s="134" t="s">
        <v>49</v>
      </c>
      <c r="U747" s="134" t="s">
        <v>236</v>
      </c>
    </row>
    <row r="748" spans="1:21" ht="14.7" x14ac:dyDescent="0.55000000000000004">
      <c r="A748" s="134" t="s">
        <v>1577</v>
      </c>
      <c r="B748" s="135" t="s">
        <v>1578</v>
      </c>
      <c r="C748" s="136" t="s">
        <v>100</v>
      </c>
      <c r="D748" s="134" t="s">
        <v>65</v>
      </c>
      <c r="E748" s="134" t="s">
        <v>75</v>
      </c>
      <c r="F748" s="134" t="s">
        <v>84</v>
      </c>
      <c r="G748" s="137">
        <v>42746</v>
      </c>
      <c r="H748" s="138">
        <v>37.85</v>
      </c>
      <c r="I748" s="138">
        <v>18.690000000000001</v>
      </c>
      <c r="J748" s="139">
        <v>0.49380000000000002</v>
      </c>
      <c r="K748" s="134">
        <v>19.07</v>
      </c>
      <c r="L748" s="139">
        <v>0</v>
      </c>
      <c r="M748" s="134">
        <v>0.5</v>
      </c>
      <c r="N748" s="134">
        <v>1.88</v>
      </c>
      <c r="O748" s="138">
        <v>6.81</v>
      </c>
      <c r="P748" s="139">
        <v>5.2900000000000003E-2</v>
      </c>
      <c r="Q748" s="134">
        <v>0</v>
      </c>
      <c r="R748" s="138">
        <v>20.71</v>
      </c>
      <c r="S748" s="140">
        <v>2684220179</v>
      </c>
      <c r="T748" s="134" t="s">
        <v>49</v>
      </c>
      <c r="U748" s="134" t="s">
        <v>136</v>
      </c>
    </row>
    <row r="749" spans="1:21" ht="14.7" x14ac:dyDescent="0.55000000000000004">
      <c r="A749" s="134" t="s">
        <v>1579</v>
      </c>
      <c r="B749" s="135" t="s">
        <v>1580</v>
      </c>
      <c r="C749" s="136" t="s">
        <v>87</v>
      </c>
      <c r="D749" s="134" t="s">
        <v>65</v>
      </c>
      <c r="E749" s="134" t="s">
        <v>75</v>
      </c>
      <c r="F749" s="134" t="s">
        <v>84</v>
      </c>
      <c r="G749" s="137">
        <v>42747</v>
      </c>
      <c r="H749" s="138">
        <v>185.8</v>
      </c>
      <c r="I749" s="138">
        <v>106.1</v>
      </c>
      <c r="J749" s="139">
        <v>0.57099999999999995</v>
      </c>
      <c r="K749" s="134">
        <v>11.03</v>
      </c>
      <c r="L749" s="139">
        <v>4.48E-2</v>
      </c>
      <c r="M749" s="134">
        <v>0.7</v>
      </c>
      <c r="N749" s="134" t="s">
        <v>67</v>
      </c>
      <c r="O749" s="134" t="s">
        <v>67</v>
      </c>
      <c r="P749" s="139">
        <v>1.26E-2</v>
      </c>
      <c r="Q749" s="134">
        <v>7</v>
      </c>
      <c r="R749" s="138">
        <v>114.08</v>
      </c>
      <c r="S749" s="140">
        <v>42115216366</v>
      </c>
      <c r="T749" s="134" t="s">
        <v>54</v>
      </c>
      <c r="U749" s="134" t="s">
        <v>68</v>
      </c>
    </row>
    <row r="750" spans="1:21" ht="14.7" x14ac:dyDescent="0.55000000000000004">
      <c r="A750" s="134" t="s">
        <v>1581</v>
      </c>
      <c r="B750" s="135" t="s">
        <v>1582</v>
      </c>
      <c r="C750" s="136" t="s">
        <v>57</v>
      </c>
      <c r="D750" s="134" t="s">
        <v>45</v>
      </c>
      <c r="E750" s="134" t="s">
        <v>46</v>
      </c>
      <c r="F750" s="134" t="s">
        <v>47</v>
      </c>
      <c r="G750" s="137">
        <v>42764</v>
      </c>
      <c r="H750" s="138">
        <v>0</v>
      </c>
      <c r="I750" s="138">
        <v>41.22</v>
      </c>
      <c r="J750" s="134" t="s">
        <v>67</v>
      </c>
      <c r="K750" s="134">
        <v>63.42</v>
      </c>
      <c r="L750" s="139">
        <v>2.23E-2</v>
      </c>
      <c r="M750" s="134">
        <v>1.1000000000000001</v>
      </c>
      <c r="N750" s="134">
        <v>0.69</v>
      </c>
      <c r="O750" s="138">
        <v>-26.12</v>
      </c>
      <c r="P750" s="139">
        <v>0.27460000000000001</v>
      </c>
      <c r="Q750" s="134">
        <v>17</v>
      </c>
      <c r="R750" s="138">
        <v>0</v>
      </c>
      <c r="S750" s="140">
        <v>45325951593</v>
      </c>
      <c r="T750" s="134" t="s">
        <v>54</v>
      </c>
      <c r="U750" s="134" t="s">
        <v>265</v>
      </c>
    </row>
    <row r="751" spans="1:21" ht="14.7" x14ac:dyDescent="0.55000000000000004">
      <c r="A751" s="134" t="s">
        <v>1583</v>
      </c>
      <c r="B751" s="135" t="s">
        <v>1584</v>
      </c>
      <c r="C751" s="136" t="s">
        <v>127</v>
      </c>
      <c r="D751" s="134" t="s">
        <v>45</v>
      </c>
      <c r="E751" s="134" t="s">
        <v>52</v>
      </c>
      <c r="F751" s="134" t="s">
        <v>106</v>
      </c>
      <c r="G751" s="137">
        <v>42765</v>
      </c>
      <c r="H751" s="138">
        <v>118.66</v>
      </c>
      <c r="I751" s="138">
        <v>99.22</v>
      </c>
      <c r="J751" s="139">
        <v>0.83620000000000005</v>
      </c>
      <c r="K751" s="134">
        <v>22.05</v>
      </c>
      <c r="L751" s="139">
        <v>1.5100000000000001E-2</v>
      </c>
      <c r="M751" s="134">
        <v>0.7</v>
      </c>
      <c r="N751" s="134">
        <v>0.7</v>
      </c>
      <c r="O751" s="138">
        <v>-26.11</v>
      </c>
      <c r="P751" s="139">
        <v>6.7699999999999996E-2</v>
      </c>
      <c r="Q751" s="134">
        <v>20</v>
      </c>
      <c r="R751" s="138">
        <v>46.62</v>
      </c>
      <c r="S751" s="140">
        <v>74563195116</v>
      </c>
      <c r="T751" s="134" t="s">
        <v>54</v>
      </c>
      <c r="U751" s="134" t="s">
        <v>555</v>
      </c>
    </row>
    <row r="752" spans="1:21" ht="14.7" x14ac:dyDescent="0.55000000000000004">
      <c r="A752" s="134" t="s">
        <v>1585</v>
      </c>
      <c r="B752" s="135" t="s">
        <v>1586</v>
      </c>
      <c r="C752" s="136" t="s">
        <v>64</v>
      </c>
      <c r="D752" s="134" t="s">
        <v>45</v>
      </c>
      <c r="E752" s="134" t="s">
        <v>75</v>
      </c>
      <c r="F752" s="134" t="s">
        <v>76</v>
      </c>
      <c r="G752" s="137">
        <v>42772</v>
      </c>
      <c r="H752" s="138">
        <v>375.38</v>
      </c>
      <c r="I752" s="138">
        <v>207.09</v>
      </c>
      <c r="J752" s="139">
        <v>0.55169999999999997</v>
      </c>
      <c r="K752" s="134">
        <v>21.24</v>
      </c>
      <c r="L752" s="139">
        <v>8.8999999999999999E-3</v>
      </c>
      <c r="M752" s="134">
        <v>0.7</v>
      </c>
      <c r="N752" s="134">
        <v>0.75</v>
      </c>
      <c r="O752" s="138">
        <v>-92.23</v>
      </c>
      <c r="P752" s="139">
        <v>6.3700000000000007E-2</v>
      </c>
      <c r="Q752" s="134">
        <v>2</v>
      </c>
      <c r="R752" s="138">
        <v>89.79</v>
      </c>
      <c r="S752" s="140">
        <v>29934411863</v>
      </c>
      <c r="T752" s="134" t="s">
        <v>54</v>
      </c>
      <c r="U752" s="134" t="s">
        <v>555</v>
      </c>
    </row>
    <row r="753" spans="1:21" ht="14.7" x14ac:dyDescent="0.55000000000000004">
      <c r="A753" s="134" t="s">
        <v>1587</v>
      </c>
      <c r="B753" s="135" t="s">
        <v>1588</v>
      </c>
      <c r="C753" s="136" t="s">
        <v>57</v>
      </c>
      <c r="D753" s="134" t="s">
        <v>45</v>
      </c>
      <c r="E753" s="134" t="s">
        <v>46</v>
      </c>
      <c r="F753" s="134" t="s">
        <v>47</v>
      </c>
      <c r="G753" s="137">
        <v>42773</v>
      </c>
      <c r="H753" s="138">
        <v>0</v>
      </c>
      <c r="I753" s="138">
        <v>12.78</v>
      </c>
      <c r="J753" s="134" t="s">
        <v>67</v>
      </c>
      <c r="K753" s="134" t="s">
        <v>67</v>
      </c>
      <c r="L753" s="139">
        <v>5.79E-2</v>
      </c>
      <c r="M753" s="134">
        <v>1.1000000000000001</v>
      </c>
      <c r="N753" s="134">
        <v>0.69</v>
      </c>
      <c r="O753" s="138">
        <v>-12.2</v>
      </c>
      <c r="P753" s="139">
        <v>-0.30880000000000002</v>
      </c>
      <c r="Q753" s="134">
        <v>0</v>
      </c>
      <c r="R753" s="138">
        <v>0</v>
      </c>
      <c r="S753" s="140">
        <v>6835831116</v>
      </c>
      <c r="T753" s="134" t="s">
        <v>49</v>
      </c>
      <c r="U753" s="134" t="s">
        <v>265</v>
      </c>
    </row>
    <row r="754" spans="1:21" ht="14.7" x14ac:dyDescent="0.55000000000000004">
      <c r="A754" s="134" t="s">
        <v>1589</v>
      </c>
      <c r="B754" s="135" t="s">
        <v>1590</v>
      </c>
      <c r="C754" s="136" t="s">
        <v>64</v>
      </c>
      <c r="D754" s="134" t="s">
        <v>45</v>
      </c>
      <c r="E754" s="134" t="s">
        <v>46</v>
      </c>
      <c r="F754" s="134" t="s">
        <v>47</v>
      </c>
      <c r="G754" s="137">
        <v>42777</v>
      </c>
      <c r="H754" s="138">
        <v>8.9</v>
      </c>
      <c r="I754" s="138">
        <v>25.26</v>
      </c>
      <c r="J754" s="139">
        <v>2.8382000000000001</v>
      </c>
      <c r="K754" s="134">
        <v>25.78</v>
      </c>
      <c r="L754" s="139">
        <v>5.8999999999999997E-2</v>
      </c>
      <c r="M754" s="134">
        <v>0.4</v>
      </c>
      <c r="N754" s="134">
        <v>0.91</v>
      </c>
      <c r="O754" s="138">
        <v>-22.7</v>
      </c>
      <c r="P754" s="139">
        <v>8.6400000000000005E-2</v>
      </c>
      <c r="Q754" s="134">
        <v>3</v>
      </c>
      <c r="R754" s="138">
        <v>27.42</v>
      </c>
      <c r="S754" s="140">
        <v>2456078700</v>
      </c>
      <c r="T754" s="134" t="s">
        <v>49</v>
      </c>
      <c r="U754" s="134" t="s">
        <v>71</v>
      </c>
    </row>
    <row r="755" spans="1:21" ht="14.7" x14ac:dyDescent="0.55000000000000004">
      <c r="A755" s="134" t="s">
        <v>1591</v>
      </c>
      <c r="B755" s="135" t="s">
        <v>1592</v>
      </c>
      <c r="C755" s="136" t="s">
        <v>52</v>
      </c>
      <c r="D755" s="134" t="s">
        <v>45</v>
      </c>
      <c r="E755" s="134" t="s">
        <v>46</v>
      </c>
      <c r="F755" s="134" t="s">
        <v>47</v>
      </c>
      <c r="G755" s="137">
        <v>42778</v>
      </c>
      <c r="H755" s="138">
        <v>0</v>
      </c>
      <c r="I755" s="138">
        <v>4.5</v>
      </c>
      <c r="J755" s="134" t="s">
        <v>67</v>
      </c>
      <c r="K755" s="134" t="s">
        <v>67</v>
      </c>
      <c r="L755" s="139">
        <v>0</v>
      </c>
      <c r="M755" s="134">
        <v>1.1000000000000001</v>
      </c>
      <c r="N755" s="134">
        <v>0.6</v>
      </c>
      <c r="O755" s="138">
        <v>-2.63</v>
      </c>
      <c r="P755" s="139">
        <v>-7.0300000000000001E-2</v>
      </c>
      <c r="Q755" s="134">
        <v>0</v>
      </c>
      <c r="R755" s="138">
        <v>0</v>
      </c>
      <c r="S755" s="140">
        <v>644076225</v>
      </c>
      <c r="T755" s="134" t="s">
        <v>72</v>
      </c>
      <c r="U755" s="134" t="s">
        <v>265</v>
      </c>
    </row>
    <row r="756" spans="1:21" ht="14.7" x14ac:dyDescent="0.55000000000000004">
      <c r="A756" s="134" t="s">
        <v>1593</v>
      </c>
      <c r="B756" s="135" t="s">
        <v>1594</v>
      </c>
      <c r="C756" s="136" t="s">
        <v>57</v>
      </c>
      <c r="D756" s="134" t="s">
        <v>45</v>
      </c>
      <c r="E756" s="134" t="s">
        <v>46</v>
      </c>
      <c r="F756" s="134" t="s">
        <v>47</v>
      </c>
      <c r="G756" s="137">
        <v>42787</v>
      </c>
      <c r="H756" s="138">
        <v>0</v>
      </c>
      <c r="I756" s="138">
        <v>14.17</v>
      </c>
      <c r="J756" s="134" t="s">
        <v>67</v>
      </c>
      <c r="K756" s="134" t="s">
        <v>67</v>
      </c>
      <c r="L756" s="139">
        <v>6.2799999999999995E-2</v>
      </c>
      <c r="M756" s="134">
        <v>0.2</v>
      </c>
      <c r="N756" s="134">
        <v>0.24</v>
      </c>
      <c r="O756" s="138">
        <v>-17.03</v>
      </c>
      <c r="P756" s="139">
        <v>-0.58750000000000002</v>
      </c>
      <c r="Q756" s="134">
        <v>1</v>
      </c>
      <c r="R756" s="138">
        <v>8.59</v>
      </c>
      <c r="S756" s="140">
        <v>1245653674</v>
      </c>
      <c r="T756" s="134" t="s">
        <v>72</v>
      </c>
      <c r="U756" s="134" t="s">
        <v>48</v>
      </c>
    </row>
    <row r="757" spans="1:21" ht="14.7" x14ac:dyDescent="0.55000000000000004">
      <c r="A757" s="134" t="s">
        <v>1595</v>
      </c>
      <c r="B757" s="135" t="s">
        <v>1596</v>
      </c>
      <c r="C757" s="136" t="s">
        <v>64</v>
      </c>
      <c r="D757" s="134" t="s">
        <v>45</v>
      </c>
      <c r="E757" s="134" t="s">
        <v>52</v>
      </c>
      <c r="F757" s="134" t="s">
        <v>106</v>
      </c>
      <c r="G757" s="137">
        <v>42793</v>
      </c>
      <c r="H757" s="138">
        <v>20.3</v>
      </c>
      <c r="I757" s="138">
        <v>15.91</v>
      </c>
      <c r="J757" s="139">
        <v>0.78369999999999995</v>
      </c>
      <c r="K757" s="134">
        <v>30.02</v>
      </c>
      <c r="L757" s="139">
        <v>3.4599999999999999E-2</v>
      </c>
      <c r="M757" s="134">
        <v>0.2</v>
      </c>
      <c r="N757" s="134">
        <v>0.15</v>
      </c>
      <c r="O757" s="138">
        <v>-9.9700000000000006</v>
      </c>
      <c r="P757" s="139">
        <v>0.1076</v>
      </c>
      <c r="Q757" s="134">
        <v>2</v>
      </c>
      <c r="R757" s="138">
        <v>3.44</v>
      </c>
      <c r="S757" s="140">
        <v>3063556894</v>
      </c>
      <c r="T757" s="134" t="s">
        <v>49</v>
      </c>
      <c r="U757" s="134" t="s">
        <v>48</v>
      </c>
    </row>
    <row r="758" spans="1:21" ht="14.7" x14ac:dyDescent="0.55000000000000004">
      <c r="A758" s="134" t="s">
        <v>1597</v>
      </c>
      <c r="B758" s="135" t="s">
        <v>1598</v>
      </c>
      <c r="C758" s="136" t="s">
        <v>44</v>
      </c>
      <c r="D758" s="134" t="s">
        <v>45</v>
      </c>
      <c r="E758" s="134" t="s">
        <v>52</v>
      </c>
      <c r="F758" s="134" t="s">
        <v>106</v>
      </c>
      <c r="G758" s="137">
        <v>42796</v>
      </c>
      <c r="H758" s="138">
        <v>646.73</v>
      </c>
      <c r="I758" s="138">
        <v>652.58000000000004</v>
      </c>
      <c r="J758" s="139">
        <v>1.0089999999999999</v>
      </c>
      <c r="K758" s="134">
        <v>38.840000000000003</v>
      </c>
      <c r="L758" s="139">
        <v>8.0999999999999996E-3</v>
      </c>
      <c r="M758" s="134">
        <v>0.6</v>
      </c>
      <c r="N758" s="134">
        <v>0.89</v>
      </c>
      <c r="O758" s="138">
        <v>-41.06</v>
      </c>
      <c r="P758" s="139">
        <v>0.1517</v>
      </c>
      <c r="Q758" s="134">
        <v>0</v>
      </c>
      <c r="R758" s="138">
        <v>139.24</v>
      </c>
      <c r="S758" s="140">
        <v>13838900283</v>
      </c>
      <c r="T758" s="134" t="s">
        <v>54</v>
      </c>
      <c r="U758" s="134" t="s">
        <v>80</v>
      </c>
    </row>
    <row r="759" spans="1:21" ht="14.7" x14ac:dyDescent="0.55000000000000004">
      <c r="A759" s="134" t="s">
        <v>1599</v>
      </c>
      <c r="B759" s="135" t="s">
        <v>1600</v>
      </c>
      <c r="C759" s="136" t="s">
        <v>83</v>
      </c>
      <c r="D759" s="134" t="s">
        <v>57</v>
      </c>
      <c r="E759" s="134" t="s">
        <v>75</v>
      </c>
      <c r="F759" s="134" t="s">
        <v>132</v>
      </c>
      <c r="G759" s="137">
        <v>42801</v>
      </c>
      <c r="H759" s="138">
        <v>208.09</v>
      </c>
      <c r="I759" s="138">
        <v>152.19</v>
      </c>
      <c r="J759" s="139">
        <v>0.73140000000000005</v>
      </c>
      <c r="K759" s="134">
        <v>16.87</v>
      </c>
      <c r="L759" s="139">
        <v>1.5100000000000001E-2</v>
      </c>
      <c r="M759" s="134">
        <v>0.7</v>
      </c>
      <c r="N759" s="134">
        <v>1.85</v>
      </c>
      <c r="O759" s="138">
        <v>-23.8</v>
      </c>
      <c r="P759" s="139">
        <v>4.19E-2</v>
      </c>
      <c r="Q759" s="134">
        <v>7</v>
      </c>
      <c r="R759" s="138">
        <v>125.89</v>
      </c>
      <c r="S759" s="140">
        <v>10649365603</v>
      </c>
      <c r="T759" s="134" t="s">
        <v>54</v>
      </c>
      <c r="U759" s="134" t="s">
        <v>103</v>
      </c>
    </row>
    <row r="760" spans="1:21" ht="14.7" x14ac:dyDescent="0.55000000000000004">
      <c r="A760" s="134" t="s">
        <v>1601</v>
      </c>
      <c r="B760" s="135" t="s">
        <v>1602</v>
      </c>
      <c r="C760" s="136" t="s">
        <v>44</v>
      </c>
      <c r="D760" s="134" t="s">
        <v>45</v>
      </c>
      <c r="E760" s="134" t="s">
        <v>46</v>
      </c>
      <c r="F760" s="134" t="s">
        <v>47</v>
      </c>
      <c r="G760" s="137">
        <v>42803</v>
      </c>
      <c r="H760" s="138">
        <v>19.05</v>
      </c>
      <c r="I760" s="138">
        <v>40.14</v>
      </c>
      <c r="J760" s="139">
        <v>2.1071</v>
      </c>
      <c r="K760" s="134">
        <v>20.07</v>
      </c>
      <c r="L760" s="139">
        <v>3.2399999999999998E-2</v>
      </c>
      <c r="M760" s="134">
        <v>0.2</v>
      </c>
      <c r="N760" s="134">
        <v>1.1000000000000001</v>
      </c>
      <c r="O760" s="138">
        <v>-43.24</v>
      </c>
      <c r="P760" s="139">
        <v>5.79E-2</v>
      </c>
      <c r="Q760" s="134">
        <v>10</v>
      </c>
      <c r="R760" s="138">
        <v>30.05</v>
      </c>
      <c r="S760" s="140">
        <v>10908858472</v>
      </c>
      <c r="T760" s="134" t="s">
        <v>54</v>
      </c>
      <c r="U760" s="134" t="s">
        <v>71</v>
      </c>
    </row>
    <row r="761" spans="1:21" ht="14.7" x14ac:dyDescent="0.55000000000000004">
      <c r="A761" s="134" t="s">
        <v>1603</v>
      </c>
      <c r="B761" s="135" t="s">
        <v>1604</v>
      </c>
      <c r="C761" s="136" t="s">
        <v>100</v>
      </c>
      <c r="D761" s="134" t="s">
        <v>57</v>
      </c>
      <c r="E761" s="134" t="s">
        <v>46</v>
      </c>
      <c r="F761" s="134" t="s">
        <v>128</v>
      </c>
      <c r="G761" s="137">
        <v>42808</v>
      </c>
      <c r="H761" s="138">
        <v>0</v>
      </c>
      <c r="I761" s="138">
        <v>13.14</v>
      </c>
      <c r="J761" s="134" t="s">
        <v>67</v>
      </c>
      <c r="K761" s="134">
        <v>8.5299999999999994</v>
      </c>
      <c r="L761" s="139">
        <v>0.1119</v>
      </c>
      <c r="M761" s="134">
        <v>0.4</v>
      </c>
      <c r="N761" s="134">
        <v>0.55000000000000004</v>
      </c>
      <c r="O761" s="138">
        <v>-25.54</v>
      </c>
      <c r="P761" s="139">
        <v>2.0000000000000001E-4</v>
      </c>
      <c r="Q761" s="134">
        <v>1</v>
      </c>
      <c r="R761" s="138">
        <v>27.01</v>
      </c>
      <c r="S761" s="140">
        <v>2400468808</v>
      </c>
      <c r="T761" s="134" t="s">
        <v>49</v>
      </c>
      <c r="U761" s="134" t="s">
        <v>48</v>
      </c>
    </row>
    <row r="762" spans="1:21" ht="14.7" x14ac:dyDescent="0.55000000000000004">
      <c r="A762" s="134" t="s">
        <v>1605</v>
      </c>
      <c r="B762" s="135" t="s">
        <v>1606</v>
      </c>
      <c r="C762" s="136" t="s">
        <v>57</v>
      </c>
      <c r="D762" s="134" t="s">
        <v>45</v>
      </c>
      <c r="E762" s="134" t="s">
        <v>46</v>
      </c>
      <c r="F762" s="134" t="s">
        <v>47</v>
      </c>
      <c r="G762" s="137">
        <v>42812</v>
      </c>
      <c r="H762" s="138">
        <v>0</v>
      </c>
      <c r="I762" s="138">
        <v>12.65</v>
      </c>
      <c r="J762" s="134" t="s">
        <v>67</v>
      </c>
      <c r="K762" s="134">
        <v>50.6</v>
      </c>
      <c r="L762" s="139">
        <v>1.5800000000000002E-2</v>
      </c>
      <c r="M762" s="134">
        <v>0.3</v>
      </c>
      <c r="N762" s="134">
        <v>2.5499999999999998</v>
      </c>
      <c r="O762" s="138">
        <v>-8.2200000000000006</v>
      </c>
      <c r="P762" s="139">
        <v>0.21049999999999999</v>
      </c>
      <c r="Q762" s="134">
        <v>0</v>
      </c>
      <c r="R762" s="138">
        <v>9.02</v>
      </c>
      <c r="S762" s="140">
        <v>12536291125</v>
      </c>
      <c r="T762" s="134" t="s">
        <v>54</v>
      </c>
      <c r="U762" s="134" t="s">
        <v>265</v>
      </c>
    </row>
    <row r="763" spans="1:21" ht="14.7" x14ac:dyDescent="0.55000000000000004">
      <c r="A763" s="134" t="s">
        <v>129</v>
      </c>
      <c r="B763" s="135" t="s">
        <v>130</v>
      </c>
      <c r="C763" s="136" t="s">
        <v>131</v>
      </c>
      <c r="D763" s="134" t="s">
        <v>57</v>
      </c>
      <c r="E763" s="134" t="s">
        <v>75</v>
      </c>
      <c r="F763" s="134" t="s">
        <v>132</v>
      </c>
      <c r="G763" s="137">
        <v>42819</v>
      </c>
      <c r="H763" s="138">
        <v>43.69</v>
      </c>
      <c r="I763" s="138">
        <v>25.38</v>
      </c>
      <c r="J763" s="139">
        <v>0.58089999999999997</v>
      </c>
      <c r="K763" s="134">
        <v>9.43</v>
      </c>
      <c r="L763" s="139">
        <v>3.6200000000000003E-2</v>
      </c>
      <c r="M763" s="134">
        <v>1.1000000000000001</v>
      </c>
      <c r="N763" s="134" t="s">
        <v>67</v>
      </c>
      <c r="O763" s="134" t="s">
        <v>67</v>
      </c>
      <c r="P763" s="139">
        <v>4.7000000000000002E-3</v>
      </c>
      <c r="Q763" s="134">
        <v>7</v>
      </c>
      <c r="R763" s="138">
        <v>36.049999999999997</v>
      </c>
      <c r="S763" s="140">
        <v>2258820890</v>
      </c>
      <c r="T763" s="134" t="s">
        <v>49</v>
      </c>
      <c r="U763" s="134" t="s">
        <v>68</v>
      </c>
    </row>
    <row r="764" spans="1:21" ht="14.7" x14ac:dyDescent="0.55000000000000004">
      <c r="A764" s="134" t="s">
        <v>1912</v>
      </c>
      <c r="B764" s="135" t="s">
        <v>1913</v>
      </c>
      <c r="C764" s="136" t="s">
        <v>57</v>
      </c>
      <c r="D764" s="134" t="s">
        <v>45</v>
      </c>
      <c r="E764" s="134" t="s">
        <v>46</v>
      </c>
      <c r="F764" s="134" t="s">
        <v>47</v>
      </c>
      <c r="G764" s="137">
        <v>42836</v>
      </c>
      <c r="H764" s="138">
        <v>0</v>
      </c>
      <c r="I764" s="138">
        <v>20.010000000000002</v>
      </c>
      <c r="J764" s="134" t="s">
        <v>67</v>
      </c>
      <c r="K764" s="134" t="s">
        <v>67</v>
      </c>
      <c r="L764" s="139">
        <v>7.8E-2</v>
      </c>
      <c r="M764" s="134">
        <v>0.4</v>
      </c>
      <c r="N764" s="134">
        <v>1</v>
      </c>
      <c r="O764" s="138">
        <v>-24.38</v>
      </c>
      <c r="P764" s="139">
        <v>-6.5199999999999994E-2</v>
      </c>
      <c r="Q764" s="134">
        <v>0</v>
      </c>
      <c r="R764" s="138">
        <v>0</v>
      </c>
      <c r="S764" s="140">
        <v>2084456931</v>
      </c>
      <c r="T764" s="134" t="s">
        <v>49</v>
      </c>
      <c r="U764" s="134" t="s">
        <v>48</v>
      </c>
    </row>
    <row r="765" spans="1:21" ht="14.7" x14ac:dyDescent="0.55000000000000004">
      <c r="A765" s="134" t="s">
        <v>1607</v>
      </c>
      <c r="B765" s="135" t="s">
        <v>1608</v>
      </c>
      <c r="C765" s="136" t="s">
        <v>94</v>
      </c>
      <c r="D765" s="134" t="s">
        <v>65</v>
      </c>
      <c r="E765" s="134" t="s">
        <v>46</v>
      </c>
      <c r="F765" s="134" t="s">
        <v>66</v>
      </c>
      <c r="G765" s="137">
        <v>42707</v>
      </c>
      <c r="H765" s="138">
        <v>30.78</v>
      </c>
      <c r="I765" s="138">
        <v>39.33</v>
      </c>
      <c r="J765" s="139">
        <v>1.2778</v>
      </c>
      <c r="K765" s="134">
        <v>12.98</v>
      </c>
      <c r="L765" s="139">
        <v>5.7200000000000001E-2</v>
      </c>
      <c r="M765" s="134">
        <v>1</v>
      </c>
      <c r="N765" s="134" t="s">
        <v>67</v>
      </c>
      <c r="O765" s="134" t="s">
        <v>67</v>
      </c>
      <c r="P765" s="139">
        <v>2.24E-2</v>
      </c>
      <c r="Q765" s="134">
        <v>3</v>
      </c>
      <c r="R765" s="138">
        <v>35.93</v>
      </c>
      <c r="S765" s="140">
        <v>9488581223</v>
      </c>
      <c r="T765" s="134" t="s">
        <v>49</v>
      </c>
      <c r="U765" s="134" t="s">
        <v>53</v>
      </c>
    </row>
    <row r="766" spans="1:21" ht="14.7" x14ac:dyDescent="0.55000000000000004">
      <c r="A766" s="134" t="s">
        <v>1609</v>
      </c>
      <c r="B766" s="135" t="s">
        <v>1610</v>
      </c>
      <c r="C766" s="136" t="s">
        <v>52</v>
      </c>
      <c r="D766" s="134" t="s">
        <v>45</v>
      </c>
      <c r="E766" s="134" t="s">
        <v>46</v>
      </c>
      <c r="F766" s="134" t="s">
        <v>47</v>
      </c>
      <c r="G766" s="137">
        <v>42711</v>
      </c>
      <c r="H766" s="138">
        <v>0</v>
      </c>
      <c r="I766" s="138">
        <v>6.16</v>
      </c>
      <c r="J766" s="134" t="s">
        <v>67</v>
      </c>
      <c r="K766" s="134" t="s">
        <v>67</v>
      </c>
      <c r="L766" s="139">
        <v>0</v>
      </c>
      <c r="M766" s="134">
        <v>-0.5</v>
      </c>
      <c r="N766" s="134">
        <v>5.03</v>
      </c>
      <c r="O766" s="138">
        <v>-0.37</v>
      </c>
      <c r="P766" s="139">
        <v>-7.9600000000000004E-2</v>
      </c>
      <c r="Q766" s="134">
        <v>0</v>
      </c>
      <c r="R766" s="138">
        <v>2.98</v>
      </c>
      <c r="S766" s="140">
        <v>2925633488</v>
      </c>
      <c r="T766" s="134" t="s">
        <v>49</v>
      </c>
      <c r="U766" s="134" t="s">
        <v>139</v>
      </c>
    </row>
    <row r="767" spans="1:21" ht="14.7" x14ac:dyDescent="0.55000000000000004">
      <c r="A767" s="134" t="s">
        <v>1611</v>
      </c>
      <c r="B767" s="135" t="s">
        <v>1612</v>
      </c>
      <c r="C767" s="136" t="s">
        <v>57</v>
      </c>
      <c r="D767" s="134" t="s">
        <v>45</v>
      </c>
      <c r="E767" s="134" t="s">
        <v>46</v>
      </c>
      <c r="F767" s="134" t="s">
        <v>47</v>
      </c>
      <c r="G767" s="137">
        <v>42714</v>
      </c>
      <c r="H767" s="138">
        <v>0</v>
      </c>
      <c r="I767" s="138">
        <v>14.2</v>
      </c>
      <c r="J767" s="134" t="s">
        <v>67</v>
      </c>
      <c r="K767" s="134" t="s">
        <v>67</v>
      </c>
      <c r="L767" s="139">
        <v>4.5100000000000001E-2</v>
      </c>
      <c r="M767" s="134">
        <v>0.1</v>
      </c>
      <c r="N767" s="134">
        <v>1.19</v>
      </c>
      <c r="O767" s="138">
        <v>-25.49</v>
      </c>
      <c r="P767" s="139">
        <v>-1.0568</v>
      </c>
      <c r="Q767" s="134">
        <v>3</v>
      </c>
      <c r="R767" s="138">
        <v>4.4000000000000004</v>
      </c>
      <c r="S767" s="140">
        <v>1534530804</v>
      </c>
      <c r="T767" s="134" t="s">
        <v>72</v>
      </c>
      <c r="U767" s="134" t="s">
        <v>732</v>
      </c>
    </row>
    <row r="768" spans="1:21" ht="14.7" x14ac:dyDescent="0.55000000000000004">
      <c r="A768" s="134" t="s">
        <v>1613</v>
      </c>
      <c r="B768" s="135" t="s">
        <v>1614</v>
      </c>
      <c r="C768" s="136" t="s">
        <v>44</v>
      </c>
      <c r="D768" s="134" t="s">
        <v>45</v>
      </c>
      <c r="E768" s="134" t="s">
        <v>46</v>
      </c>
      <c r="F768" s="134" t="s">
        <v>47</v>
      </c>
      <c r="G768" s="137">
        <v>42738</v>
      </c>
      <c r="H768" s="138">
        <v>10.67</v>
      </c>
      <c r="I768" s="138">
        <v>26.6</v>
      </c>
      <c r="J768" s="139">
        <v>2.4929999999999999</v>
      </c>
      <c r="K768" s="134">
        <v>25.58</v>
      </c>
      <c r="L768" s="139">
        <v>5.8299999999999998E-2</v>
      </c>
      <c r="M768" s="134">
        <v>0.4</v>
      </c>
      <c r="N768" s="134">
        <v>0.19</v>
      </c>
      <c r="O768" s="138">
        <v>-19.100000000000001</v>
      </c>
      <c r="P768" s="139">
        <v>8.5400000000000004E-2</v>
      </c>
      <c r="Q768" s="134">
        <v>7</v>
      </c>
      <c r="R768" s="138">
        <v>16.5</v>
      </c>
      <c r="S768" s="140">
        <v>9819130392</v>
      </c>
      <c r="T768" s="134" t="s">
        <v>49</v>
      </c>
      <c r="U768" s="134" t="s">
        <v>265</v>
      </c>
    </row>
    <row r="769" spans="1:21" ht="14.7" x14ac:dyDescent="0.55000000000000004">
      <c r="A769" s="134" t="s">
        <v>1615</v>
      </c>
      <c r="B769" s="135" t="s">
        <v>1616</v>
      </c>
      <c r="C769" s="136" t="s">
        <v>83</v>
      </c>
      <c r="D769" s="134" t="s">
        <v>65</v>
      </c>
      <c r="E769" s="134" t="s">
        <v>75</v>
      </c>
      <c r="F769" s="134" t="s">
        <v>84</v>
      </c>
      <c r="G769" s="137">
        <v>42746</v>
      </c>
      <c r="H769" s="138">
        <v>45.21</v>
      </c>
      <c r="I769" s="138">
        <v>23.49</v>
      </c>
      <c r="J769" s="139">
        <v>0.51959999999999995</v>
      </c>
      <c r="K769" s="134">
        <v>20.079999999999998</v>
      </c>
      <c r="L769" s="139">
        <v>2.98E-2</v>
      </c>
      <c r="M769" s="134">
        <v>0.3</v>
      </c>
      <c r="N769" s="134">
        <v>2.69</v>
      </c>
      <c r="O769" s="138">
        <v>-1.93</v>
      </c>
      <c r="P769" s="139">
        <v>5.79E-2</v>
      </c>
      <c r="Q769" s="134">
        <v>5</v>
      </c>
      <c r="R769" s="138">
        <v>13.53</v>
      </c>
      <c r="S769" s="140">
        <v>1384805440</v>
      </c>
      <c r="T769" s="134" t="s">
        <v>72</v>
      </c>
      <c r="U769" s="134" t="s">
        <v>117</v>
      </c>
    </row>
    <row r="770" spans="1:21" ht="14.7" x14ac:dyDescent="0.55000000000000004">
      <c r="A770" s="134" t="s">
        <v>1617</v>
      </c>
      <c r="B770" s="135" t="s">
        <v>1618</v>
      </c>
      <c r="C770" s="136" t="s">
        <v>52</v>
      </c>
      <c r="D770" s="134" t="s">
        <v>45</v>
      </c>
      <c r="E770" s="134" t="s">
        <v>46</v>
      </c>
      <c r="F770" s="134" t="s">
        <v>47</v>
      </c>
      <c r="G770" s="137">
        <v>42751</v>
      </c>
      <c r="H770" s="138">
        <v>0.84</v>
      </c>
      <c r="I770" s="138">
        <v>4.71</v>
      </c>
      <c r="J770" s="139">
        <v>5.6071</v>
      </c>
      <c r="K770" s="134" t="s">
        <v>67</v>
      </c>
      <c r="L770" s="139">
        <v>0</v>
      </c>
      <c r="M770" s="134">
        <v>0.9</v>
      </c>
      <c r="N770" s="134">
        <v>33.92</v>
      </c>
      <c r="O770" s="138">
        <v>0.84</v>
      </c>
      <c r="P770" s="139">
        <v>-0.1118</v>
      </c>
      <c r="Q770" s="134">
        <v>0</v>
      </c>
      <c r="R770" s="138">
        <v>0</v>
      </c>
      <c r="S770" s="140">
        <v>3894235407</v>
      </c>
      <c r="T770" s="134" t="s">
        <v>49</v>
      </c>
      <c r="U770" s="134" t="s">
        <v>139</v>
      </c>
    </row>
    <row r="771" spans="1:21" ht="14.7" x14ac:dyDescent="0.55000000000000004">
      <c r="A771" s="134" t="s">
        <v>1619</v>
      </c>
      <c r="B771" s="135" t="s">
        <v>1620</v>
      </c>
      <c r="C771" s="136" t="s">
        <v>44</v>
      </c>
      <c r="D771" s="134" t="s">
        <v>45</v>
      </c>
      <c r="E771" s="134" t="s">
        <v>46</v>
      </c>
      <c r="F771" s="134" t="s">
        <v>47</v>
      </c>
      <c r="G771" s="137">
        <v>42763</v>
      </c>
      <c r="H771" s="138">
        <v>0</v>
      </c>
      <c r="I771" s="138">
        <v>8.26</v>
      </c>
      <c r="J771" s="134" t="s">
        <v>67</v>
      </c>
      <c r="K771" s="134">
        <v>22.32</v>
      </c>
      <c r="L771" s="139">
        <v>6.0499999999999998E-2</v>
      </c>
      <c r="M771" s="134">
        <v>0.9</v>
      </c>
      <c r="N771" s="134">
        <v>0.76</v>
      </c>
      <c r="O771" s="138">
        <v>-4.1100000000000003</v>
      </c>
      <c r="P771" s="139">
        <v>6.9099999999999995E-2</v>
      </c>
      <c r="Q771" s="134">
        <v>0</v>
      </c>
      <c r="R771" s="138">
        <v>0</v>
      </c>
      <c r="S771" s="140">
        <v>1222096886</v>
      </c>
      <c r="T771" s="134" t="s">
        <v>72</v>
      </c>
      <c r="U771" s="134" t="s">
        <v>265</v>
      </c>
    </row>
    <row r="772" spans="1:21" ht="14.7" x14ac:dyDescent="0.55000000000000004">
      <c r="A772" s="134" t="s">
        <v>1621</v>
      </c>
      <c r="B772" s="135" t="s">
        <v>1622</v>
      </c>
      <c r="C772" s="136" t="s">
        <v>44</v>
      </c>
      <c r="D772" s="134" t="s">
        <v>45</v>
      </c>
      <c r="E772" s="134" t="s">
        <v>52</v>
      </c>
      <c r="F772" s="134" t="s">
        <v>106</v>
      </c>
      <c r="G772" s="137">
        <v>42772</v>
      </c>
      <c r="H772" s="138">
        <v>5.42</v>
      </c>
      <c r="I772" s="138">
        <v>4.66</v>
      </c>
      <c r="J772" s="139">
        <v>0.85980000000000001</v>
      </c>
      <c r="K772" s="134">
        <v>33.29</v>
      </c>
      <c r="L772" s="139">
        <v>0</v>
      </c>
      <c r="M772" s="134">
        <v>-0.2</v>
      </c>
      <c r="N772" s="134">
        <v>4.09</v>
      </c>
      <c r="O772" s="138">
        <v>0.44</v>
      </c>
      <c r="P772" s="139">
        <v>0.1239</v>
      </c>
      <c r="Q772" s="134">
        <v>0</v>
      </c>
      <c r="R772" s="138">
        <v>4.04</v>
      </c>
      <c r="S772" s="140">
        <v>842938938</v>
      </c>
      <c r="T772" s="134" t="s">
        <v>72</v>
      </c>
      <c r="U772" s="134" t="s">
        <v>139</v>
      </c>
    </row>
    <row r="773" spans="1:21" ht="14.7" x14ac:dyDescent="0.55000000000000004">
      <c r="A773" s="134" t="s">
        <v>1623</v>
      </c>
      <c r="B773" s="135" t="s">
        <v>1624</v>
      </c>
      <c r="C773" s="136" t="s">
        <v>52</v>
      </c>
      <c r="D773" s="134" t="s">
        <v>45</v>
      </c>
      <c r="E773" s="134" t="s">
        <v>46</v>
      </c>
      <c r="F773" s="134" t="s">
        <v>47</v>
      </c>
      <c r="G773" s="137">
        <v>42772</v>
      </c>
      <c r="H773" s="138">
        <v>0</v>
      </c>
      <c r="I773" s="138">
        <v>7.16</v>
      </c>
      <c r="J773" s="134" t="s">
        <v>67</v>
      </c>
      <c r="K773" s="134" t="s">
        <v>67</v>
      </c>
      <c r="L773" s="139">
        <v>0</v>
      </c>
      <c r="M773" s="134">
        <v>0.9</v>
      </c>
      <c r="N773" s="134">
        <v>0.56000000000000005</v>
      </c>
      <c r="O773" s="138">
        <v>-2.19</v>
      </c>
      <c r="P773" s="139">
        <v>-0.1076</v>
      </c>
      <c r="Q773" s="134">
        <v>0</v>
      </c>
      <c r="R773" s="138">
        <v>0</v>
      </c>
      <c r="S773" s="140">
        <v>1291291201</v>
      </c>
      <c r="T773" s="134" t="s">
        <v>72</v>
      </c>
      <c r="U773" s="134" t="s">
        <v>265</v>
      </c>
    </row>
    <row r="774" spans="1:21" ht="14.7" x14ac:dyDescent="0.55000000000000004">
      <c r="A774" s="134" t="s">
        <v>1625</v>
      </c>
      <c r="B774" s="135" t="s">
        <v>1626</v>
      </c>
      <c r="C774" s="136" t="s">
        <v>44</v>
      </c>
      <c r="D774" s="134" t="s">
        <v>45</v>
      </c>
      <c r="E774" s="134" t="s">
        <v>52</v>
      </c>
      <c r="F774" s="134" t="s">
        <v>106</v>
      </c>
      <c r="G774" s="137">
        <v>42776</v>
      </c>
      <c r="H774" s="138">
        <v>11.72</v>
      </c>
      <c r="I774" s="138">
        <v>10.24</v>
      </c>
      <c r="J774" s="139">
        <v>0.87370000000000003</v>
      </c>
      <c r="K774" s="134">
        <v>28.44</v>
      </c>
      <c r="L774" s="139">
        <v>0</v>
      </c>
      <c r="M774" s="134" t="e">
        <v>#N/A</v>
      </c>
      <c r="N774" s="134">
        <v>2.09</v>
      </c>
      <c r="O774" s="138">
        <v>0.06</v>
      </c>
      <c r="P774" s="139">
        <v>9.9699999999999997E-2</v>
      </c>
      <c r="Q774" s="134">
        <v>0</v>
      </c>
      <c r="R774" s="138">
        <v>9.49</v>
      </c>
      <c r="S774" s="140">
        <v>2057970000</v>
      </c>
      <c r="T774" s="134" t="s">
        <v>49</v>
      </c>
      <c r="U774" s="134" t="s">
        <v>139</v>
      </c>
    </row>
    <row r="775" spans="1:21" ht="14.7" x14ac:dyDescent="0.55000000000000004">
      <c r="A775" s="134" t="s">
        <v>1627</v>
      </c>
      <c r="B775" s="135" t="s">
        <v>1628</v>
      </c>
      <c r="C775" s="136" t="s">
        <v>52</v>
      </c>
      <c r="D775" s="134" t="s">
        <v>45</v>
      </c>
      <c r="E775" s="134" t="s">
        <v>46</v>
      </c>
      <c r="F775" s="134" t="s">
        <v>47</v>
      </c>
      <c r="G775" s="137">
        <v>42792</v>
      </c>
      <c r="H775" s="138">
        <v>16.3</v>
      </c>
      <c r="I775" s="138">
        <v>83.37</v>
      </c>
      <c r="J775" s="139">
        <v>5.1147</v>
      </c>
      <c r="K775" s="134">
        <v>198.5</v>
      </c>
      <c r="L775" s="139">
        <v>0</v>
      </c>
      <c r="M775" s="134" t="e">
        <v>#N/A</v>
      </c>
      <c r="N775" s="134">
        <v>2.4500000000000002</v>
      </c>
      <c r="O775" s="138">
        <v>3.66</v>
      </c>
      <c r="P775" s="139">
        <v>0.95</v>
      </c>
      <c r="Q775" s="134">
        <v>0</v>
      </c>
      <c r="R775" s="138">
        <v>9.89</v>
      </c>
      <c r="S775" s="140">
        <v>2161868125</v>
      </c>
      <c r="T775" s="134" t="s">
        <v>49</v>
      </c>
      <c r="U775" s="134" t="s">
        <v>98</v>
      </c>
    </row>
    <row r="776" spans="1:21" ht="14.7" x14ac:dyDescent="0.55000000000000004">
      <c r="A776" s="134" t="s">
        <v>1629</v>
      </c>
      <c r="B776" s="135" t="s">
        <v>1630</v>
      </c>
      <c r="C776" s="136" t="s">
        <v>83</v>
      </c>
      <c r="D776" s="134" t="s">
        <v>65</v>
      </c>
      <c r="E776" s="134" t="s">
        <v>46</v>
      </c>
      <c r="F776" s="134" t="s">
        <v>66</v>
      </c>
      <c r="G776" s="137">
        <v>42811</v>
      </c>
      <c r="H776" s="138">
        <v>0</v>
      </c>
      <c r="I776" s="138">
        <v>18.46</v>
      </c>
      <c r="J776" s="134" t="s">
        <v>67</v>
      </c>
      <c r="K776" s="134">
        <v>11.76</v>
      </c>
      <c r="L776" s="139">
        <v>5.4199999999999998E-2</v>
      </c>
      <c r="M776" s="134">
        <v>1.2</v>
      </c>
      <c r="N776" s="134">
        <v>2.61</v>
      </c>
      <c r="O776" s="138">
        <v>-1.41</v>
      </c>
      <c r="P776" s="139">
        <v>1.6299999999999999E-2</v>
      </c>
      <c r="Q776" s="134">
        <v>0</v>
      </c>
      <c r="R776" s="138">
        <v>20.76</v>
      </c>
      <c r="S776" s="140">
        <v>1197440000</v>
      </c>
      <c r="T776" s="134" t="s">
        <v>72</v>
      </c>
      <c r="U776" s="134" t="s">
        <v>286</v>
      </c>
    </row>
    <row r="777" spans="1:21" ht="14.7" x14ac:dyDescent="0.55000000000000004">
      <c r="A777" s="134" t="s">
        <v>101</v>
      </c>
      <c r="B777" s="135" t="s">
        <v>102</v>
      </c>
      <c r="C777" s="136" t="s">
        <v>100</v>
      </c>
      <c r="D777" s="134" t="s">
        <v>65</v>
      </c>
      <c r="E777" s="134" t="s">
        <v>75</v>
      </c>
      <c r="F777" s="134" t="s">
        <v>84</v>
      </c>
      <c r="G777" s="137">
        <v>42820</v>
      </c>
      <c r="H777" s="138">
        <v>266.91000000000003</v>
      </c>
      <c r="I777" s="138">
        <v>63.23</v>
      </c>
      <c r="J777" s="139">
        <v>0.2369</v>
      </c>
      <c r="K777" s="134">
        <v>9.1199999999999992</v>
      </c>
      <c r="L777" s="139">
        <v>6.3E-3</v>
      </c>
      <c r="M777" s="134">
        <v>1.2</v>
      </c>
      <c r="N777" s="134">
        <v>1.69</v>
      </c>
      <c r="O777" s="138">
        <v>-7.49</v>
      </c>
      <c r="P777" s="139">
        <v>3.0999999999999999E-3</v>
      </c>
      <c r="Q777" s="134">
        <v>0</v>
      </c>
      <c r="R777" s="138">
        <v>83.15</v>
      </c>
      <c r="S777" s="140">
        <v>4171243108</v>
      </c>
      <c r="T777" s="134" t="s">
        <v>49</v>
      </c>
      <c r="U777" s="134" t="s">
        <v>103</v>
      </c>
    </row>
    <row r="778" spans="1:21" ht="14.7" x14ac:dyDescent="0.55000000000000004">
      <c r="A778" s="134" t="s">
        <v>1631</v>
      </c>
      <c r="B778" s="135" t="s">
        <v>1632</v>
      </c>
      <c r="C778" s="136" t="s">
        <v>94</v>
      </c>
      <c r="D778" s="134" t="s">
        <v>65</v>
      </c>
      <c r="E778" s="134" t="s">
        <v>52</v>
      </c>
      <c r="F778" s="134" t="s">
        <v>152</v>
      </c>
      <c r="G778" s="137">
        <v>42710</v>
      </c>
      <c r="H778" s="138">
        <v>40.47</v>
      </c>
      <c r="I778" s="138">
        <v>43.56</v>
      </c>
      <c r="J778" s="139">
        <v>1.0764</v>
      </c>
      <c r="K778" s="134">
        <v>27.06</v>
      </c>
      <c r="L778" s="139">
        <v>9.5999999999999992E-3</v>
      </c>
      <c r="M778" s="134">
        <v>0.1</v>
      </c>
      <c r="N778" s="134">
        <v>2.2000000000000002</v>
      </c>
      <c r="O778" s="138">
        <v>-2.0299999999999998</v>
      </c>
      <c r="P778" s="139">
        <v>9.2799999999999994E-2</v>
      </c>
      <c r="Q778" s="134">
        <v>0</v>
      </c>
      <c r="R778" s="138">
        <v>21.62</v>
      </c>
      <c r="S778" s="140">
        <v>16597468951</v>
      </c>
      <c r="T778" s="134" t="s">
        <v>54</v>
      </c>
      <c r="U778" s="134" t="s">
        <v>58</v>
      </c>
    </row>
    <row r="779" spans="1:21" ht="14.7" x14ac:dyDescent="0.55000000000000004">
      <c r="A779" s="134" t="s">
        <v>1633</v>
      </c>
      <c r="B779" s="135" t="s">
        <v>1634</v>
      </c>
      <c r="C779" s="136" t="s">
        <v>57</v>
      </c>
      <c r="D779" s="134" t="s">
        <v>45</v>
      </c>
      <c r="E779" s="134" t="s">
        <v>46</v>
      </c>
      <c r="F779" s="134" t="s">
        <v>47</v>
      </c>
      <c r="G779" s="137">
        <v>42717</v>
      </c>
      <c r="H779" s="138">
        <v>0</v>
      </c>
      <c r="I779" s="138">
        <v>31.35</v>
      </c>
      <c r="J779" s="134" t="s">
        <v>67</v>
      </c>
      <c r="K779" s="134">
        <v>26.57</v>
      </c>
      <c r="L779" s="139">
        <v>1.9099999999999999E-2</v>
      </c>
      <c r="M779" s="134">
        <v>0.6</v>
      </c>
      <c r="N779" s="134">
        <v>1.65</v>
      </c>
      <c r="O779" s="138">
        <v>-3.63</v>
      </c>
      <c r="P779" s="139">
        <v>9.0300000000000005E-2</v>
      </c>
      <c r="Q779" s="134">
        <v>1</v>
      </c>
      <c r="R779" s="138">
        <v>0</v>
      </c>
      <c r="S779" s="140">
        <v>2166394626</v>
      </c>
      <c r="T779" s="134" t="s">
        <v>49</v>
      </c>
      <c r="U779" s="134" t="s">
        <v>265</v>
      </c>
    </row>
    <row r="780" spans="1:21" ht="14.7" x14ac:dyDescent="0.55000000000000004">
      <c r="A780" s="134" t="s">
        <v>1635</v>
      </c>
      <c r="B780" s="135" t="s">
        <v>1636</v>
      </c>
      <c r="C780" s="136" t="s">
        <v>57</v>
      </c>
      <c r="D780" s="134" t="s">
        <v>45</v>
      </c>
      <c r="E780" s="134" t="s">
        <v>46</v>
      </c>
      <c r="F780" s="134" t="s">
        <v>47</v>
      </c>
      <c r="G780" s="137">
        <v>42743</v>
      </c>
      <c r="H780" s="138">
        <v>0</v>
      </c>
      <c r="I780" s="138">
        <v>10.01</v>
      </c>
      <c r="J780" s="134" t="s">
        <v>67</v>
      </c>
      <c r="K780" s="134" t="s">
        <v>67</v>
      </c>
      <c r="L780" s="139">
        <v>2.4E-2</v>
      </c>
      <c r="M780" s="134">
        <v>1</v>
      </c>
      <c r="N780" s="134">
        <v>1.88</v>
      </c>
      <c r="O780" s="138">
        <v>-1.38</v>
      </c>
      <c r="P780" s="139">
        <v>-0.2213</v>
      </c>
      <c r="Q780" s="134">
        <v>4</v>
      </c>
      <c r="R780" s="138">
        <v>0</v>
      </c>
      <c r="S780" s="140">
        <v>1647237920</v>
      </c>
      <c r="T780" s="134" t="s">
        <v>72</v>
      </c>
      <c r="U780" s="134" t="s">
        <v>265</v>
      </c>
    </row>
    <row r="781" spans="1:21" ht="14.7" x14ac:dyDescent="0.55000000000000004">
      <c r="A781" s="134" t="s">
        <v>1637</v>
      </c>
      <c r="B781" s="135" t="s">
        <v>1638</v>
      </c>
      <c r="C781" s="136" t="s">
        <v>57</v>
      </c>
      <c r="D781" s="134" t="s">
        <v>45</v>
      </c>
      <c r="E781" s="134" t="s">
        <v>46</v>
      </c>
      <c r="F781" s="134" t="s">
        <v>47</v>
      </c>
      <c r="G781" s="137">
        <v>42743</v>
      </c>
      <c r="H781" s="138">
        <v>0</v>
      </c>
      <c r="I781" s="138">
        <v>2.5</v>
      </c>
      <c r="J781" s="134" t="s">
        <v>67</v>
      </c>
      <c r="K781" s="134" t="s">
        <v>67</v>
      </c>
      <c r="L781" s="139">
        <v>5.1999999999999998E-2</v>
      </c>
      <c r="M781" s="134">
        <v>0.4</v>
      </c>
      <c r="N781" s="134">
        <v>0.71</v>
      </c>
      <c r="O781" s="138">
        <v>-1.36</v>
      </c>
      <c r="P781" s="139">
        <v>-7.5399999999999995E-2</v>
      </c>
      <c r="Q781" s="134">
        <v>0</v>
      </c>
      <c r="R781" s="138">
        <v>0</v>
      </c>
      <c r="S781" s="140">
        <v>555732692</v>
      </c>
      <c r="T781" s="134" t="s">
        <v>72</v>
      </c>
      <c r="U781" s="134" t="s">
        <v>265</v>
      </c>
    </row>
    <row r="782" spans="1:21" ht="14.7" x14ac:dyDescent="0.55000000000000004">
      <c r="A782" s="134" t="s">
        <v>1639</v>
      </c>
      <c r="B782" s="135" t="s">
        <v>1640</v>
      </c>
      <c r="C782" s="136" t="s">
        <v>151</v>
      </c>
      <c r="D782" s="134" t="s">
        <v>65</v>
      </c>
      <c r="E782" s="134" t="s">
        <v>75</v>
      </c>
      <c r="F782" s="134" t="s">
        <v>84</v>
      </c>
      <c r="G782" s="137">
        <v>42746</v>
      </c>
      <c r="H782" s="138">
        <v>73.33</v>
      </c>
      <c r="I782" s="138">
        <v>42.93</v>
      </c>
      <c r="J782" s="139">
        <v>0.58540000000000003</v>
      </c>
      <c r="K782" s="134">
        <v>22.59</v>
      </c>
      <c r="L782" s="139">
        <v>8.8999999999999999E-3</v>
      </c>
      <c r="M782" s="134">
        <v>0.3</v>
      </c>
      <c r="N782" s="134">
        <v>7.23</v>
      </c>
      <c r="O782" s="138">
        <v>2.0299999999999998</v>
      </c>
      <c r="P782" s="139">
        <v>7.0499999999999993E-2</v>
      </c>
      <c r="Q782" s="134">
        <v>11</v>
      </c>
      <c r="R782" s="138">
        <v>27.89</v>
      </c>
      <c r="S782" s="140">
        <v>2963707860</v>
      </c>
      <c r="T782" s="134" t="s">
        <v>49</v>
      </c>
      <c r="U782" s="134" t="s">
        <v>95</v>
      </c>
    </row>
    <row r="783" spans="1:21" ht="14.7" x14ac:dyDescent="0.55000000000000004">
      <c r="A783" s="134" t="s">
        <v>1641</v>
      </c>
      <c r="B783" s="135" t="s">
        <v>1642</v>
      </c>
      <c r="C783" s="136" t="s">
        <v>83</v>
      </c>
      <c r="D783" s="134" t="s">
        <v>57</v>
      </c>
      <c r="E783" s="134" t="s">
        <v>52</v>
      </c>
      <c r="F783" s="134" t="s">
        <v>191</v>
      </c>
      <c r="G783" s="137">
        <v>42748</v>
      </c>
      <c r="H783" s="138">
        <v>29.99</v>
      </c>
      <c r="I783" s="138">
        <v>28.19</v>
      </c>
      <c r="J783" s="139">
        <v>0.94</v>
      </c>
      <c r="K783" s="134">
        <v>15.57</v>
      </c>
      <c r="L783" s="139">
        <v>4.19E-2</v>
      </c>
      <c r="M783" s="134">
        <v>0.5</v>
      </c>
      <c r="N783" s="134">
        <v>0.48</v>
      </c>
      <c r="O783" s="138">
        <v>-16.78</v>
      </c>
      <c r="P783" s="139">
        <v>3.5400000000000001E-2</v>
      </c>
      <c r="Q783" s="134">
        <v>0</v>
      </c>
      <c r="R783" s="138">
        <v>19.309999999999999</v>
      </c>
      <c r="S783" s="140">
        <v>13839142917</v>
      </c>
      <c r="T783" s="134" t="s">
        <v>54</v>
      </c>
      <c r="U783" s="134" t="s">
        <v>123</v>
      </c>
    </row>
    <row r="784" spans="1:21" ht="14.7" x14ac:dyDescent="0.55000000000000004">
      <c r="A784" s="134" t="s">
        <v>1643</v>
      </c>
      <c r="B784" s="135" t="s">
        <v>1644</v>
      </c>
      <c r="C784" s="136" t="s">
        <v>83</v>
      </c>
      <c r="D784" s="134" t="s">
        <v>65</v>
      </c>
      <c r="E784" s="134" t="s">
        <v>75</v>
      </c>
      <c r="F784" s="134" t="s">
        <v>84</v>
      </c>
      <c r="G784" s="137">
        <v>42760</v>
      </c>
      <c r="H784" s="138">
        <v>64.849999999999994</v>
      </c>
      <c r="I784" s="138">
        <v>44.41</v>
      </c>
      <c r="J784" s="139">
        <v>0.68479999999999996</v>
      </c>
      <c r="K784" s="134">
        <v>19.48</v>
      </c>
      <c r="L784" s="139">
        <v>2.7E-2</v>
      </c>
      <c r="M784" s="134">
        <v>0.6</v>
      </c>
      <c r="N784" s="134" t="s">
        <v>67</v>
      </c>
      <c r="O784" s="134" t="s">
        <v>67</v>
      </c>
      <c r="P784" s="139">
        <v>5.4899999999999997E-2</v>
      </c>
      <c r="Q784" s="134">
        <v>1</v>
      </c>
      <c r="R784" s="138">
        <v>34.700000000000003</v>
      </c>
      <c r="S784" s="140">
        <v>26857892453</v>
      </c>
      <c r="T784" s="134" t="s">
        <v>54</v>
      </c>
      <c r="U784" s="134" t="s">
        <v>53</v>
      </c>
    </row>
    <row r="785" spans="1:21" ht="14.7" x14ac:dyDescent="0.55000000000000004">
      <c r="A785" s="134" t="s">
        <v>1645</v>
      </c>
      <c r="B785" s="135" t="s">
        <v>1646</v>
      </c>
      <c r="C785" s="136" t="s">
        <v>64</v>
      </c>
      <c r="D785" s="134" t="s">
        <v>45</v>
      </c>
      <c r="E785" s="134" t="s">
        <v>46</v>
      </c>
      <c r="F785" s="134" t="s">
        <v>47</v>
      </c>
      <c r="G785" s="137">
        <v>42764</v>
      </c>
      <c r="H785" s="138">
        <v>0.67</v>
      </c>
      <c r="I785" s="138">
        <v>2.92</v>
      </c>
      <c r="J785" s="139">
        <v>4.3582000000000001</v>
      </c>
      <c r="K785" s="134">
        <v>48.67</v>
      </c>
      <c r="L785" s="139">
        <v>0</v>
      </c>
      <c r="M785" s="134">
        <v>-0.8</v>
      </c>
      <c r="N785" s="134">
        <v>5.98</v>
      </c>
      <c r="O785" s="138">
        <v>0.67</v>
      </c>
      <c r="P785" s="139">
        <v>0.20080000000000001</v>
      </c>
      <c r="Q785" s="134">
        <v>0</v>
      </c>
      <c r="R785" s="138">
        <v>3.77</v>
      </c>
      <c r="S785" s="140">
        <v>909323776</v>
      </c>
      <c r="T785" s="134" t="s">
        <v>72</v>
      </c>
      <c r="U785" s="134" t="s">
        <v>139</v>
      </c>
    </row>
    <row r="786" spans="1:21" ht="14.7" x14ac:dyDescent="0.55000000000000004">
      <c r="A786" s="134" t="s">
        <v>1647</v>
      </c>
      <c r="B786" s="135" t="s">
        <v>1648</v>
      </c>
      <c r="C786" s="136" t="s">
        <v>100</v>
      </c>
      <c r="D786" s="134" t="s">
        <v>57</v>
      </c>
      <c r="E786" s="134" t="s">
        <v>75</v>
      </c>
      <c r="F786" s="134" t="s">
        <v>132</v>
      </c>
      <c r="G786" s="137">
        <v>42769</v>
      </c>
      <c r="H786" s="138">
        <v>73.87</v>
      </c>
      <c r="I786" s="138">
        <v>50.83</v>
      </c>
      <c r="J786" s="139">
        <v>0.68810000000000004</v>
      </c>
      <c r="K786" s="134">
        <v>14.73</v>
      </c>
      <c r="L786" s="139">
        <v>2.0299999999999999E-2</v>
      </c>
      <c r="M786" s="134">
        <v>0.6</v>
      </c>
      <c r="N786" s="134">
        <v>1.04</v>
      </c>
      <c r="O786" s="138">
        <v>-8.39</v>
      </c>
      <c r="P786" s="139">
        <v>3.1199999999999999E-2</v>
      </c>
      <c r="Q786" s="134">
        <v>17</v>
      </c>
      <c r="R786" s="138">
        <v>37.17</v>
      </c>
      <c r="S786" s="140">
        <v>7590400155</v>
      </c>
      <c r="T786" s="134" t="s">
        <v>49</v>
      </c>
      <c r="U786" s="134" t="s">
        <v>95</v>
      </c>
    </row>
    <row r="787" spans="1:21" ht="14.7" x14ac:dyDescent="0.55000000000000004">
      <c r="A787" s="134" t="s">
        <v>1649</v>
      </c>
      <c r="B787" s="135" t="s">
        <v>1650</v>
      </c>
      <c r="C787" s="136" t="s">
        <v>64</v>
      </c>
      <c r="D787" s="134" t="s">
        <v>45</v>
      </c>
      <c r="E787" s="134" t="s">
        <v>75</v>
      </c>
      <c r="F787" s="134" t="s">
        <v>76</v>
      </c>
      <c r="G787" s="137">
        <v>42773</v>
      </c>
      <c r="H787" s="138">
        <v>16.89</v>
      </c>
      <c r="I787" s="138">
        <v>12.09</v>
      </c>
      <c r="J787" s="139">
        <v>0.71579999999999999</v>
      </c>
      <c r="K787" s="134">
        <v>27.48</v>
      </c>
      <c r="L787" s="139">
        <v>5.96E-2</v>
      </c>
      <c r="M787" s="134">
        <v>0.5</v>
      </c>
      <c r="N787" s="134">
        <v>1.22</v>
      </c>
      <c r="O787" s="138">
        <v>-3.46</v>
      </c>
      <c r="P787" s="139">
        <v>9.4899999999999998E-2</v>
      </c>
      <c r="Q787" s="134">
        <v>3</v>
      </c>
      <c r="R787" s="138">
        <v>9.48</v>
      </c>
      <c r="S787" s="140">
        <v>1711587681</v>
      </c>
      <c r="T787" s="134" t="s">
        <v>72</v>
      </c>
      <c r="U787" s="134" t="s">
        <v>71</v>
      </c>
    </row>
    <row r="788" spans="1:21" ht="14.7" x14ac:dyDescent="0.55000000000000004">
      <c r="A788" s="134" t="s">
        <v>1651</v>
      </c>
      <c r="B788" s="135" t="s">
        <v>1652</v>
      </c>
      <c r="C788" s="136" t="s">
        <v>52</v>
      </c>
      <c r="D788" s="134" t="s">
        <v>45</v>
      </c>
      <c r="E788" s="134" t="s">
        <v>46</v>
      </c>
      <c r="F788" s="134" t="s">
        <v>47</v>
      </c>
      <c r="G788" s="137">
        <v>42773</v>
      </c>
      <c r="H788" s="138">
        <v>0</v>
      </c>
      <c r="I788" s="138">
        <v>2.36</v>
      </c>
      <c r="J788" s="134" t="s">
        <v>67</v>
      </c>
      <c r="K788" s="134" t="s">
        <v>67</v>
      </c>
      <c r="L788" s="139">
        <v>0</v>
      </c>
      <c r="M788" s="134">
        <v>0.8</v>
      </c>
      <c r="N788" s="134">
        <v>0.35</v>
      </c>
      <c r="O788" s="138">
        <v>-0.7</v>
      </c>
      <c r="P788" s="139">
        <v>-0.1736</v>
      </c>
      <c r="Q788" s="134">
        <v>0</v>
      </c>
      <c r="R788" s="138">
        <v>0</v>
      </c>
      <c r="S788" s="140">
        <v>1215308276</v>
      </c>
      <c r="T788" s="134" t="s">
        <v>72</v>
      </c>
      <c r="U788" s="134" t="s">
        <v>265</v>
      </c>
    </row>
    <row r="789" spans="1:21" ht="14.7" x14ac:dyDescent="0.55000000000000004">
      <c r="A789" s="134" t="s">
        <v>1653</v>
      </c>
      <c r="B789" s="135" t="s">
        <v>1654</v>
      </c>
      <c r="C789" s="136" t="s">
        <v>100</v>
      </c>
      <c r="D789" s="134" t="s">
        <v>57</v>
      </c>
      <c r="E789" s="134" t="s">
        <v>46</v>
      </c>
      <c r="F789" s="134" t="s">
        <v>128</v>
      </c>
      <c r="G789" s="137">
        <v>42780</v>
      </c>
      <c r="H789" s="138">
        <v>0</v>
      </c>
      <c r="I789" s="138">
        <v>31.48</v>
      </c>
      <c r="J789" s="134" t="s">
        <v>67</v>
      </c>
      <c r="K789" s="134">
        <v>14.31</v>
      </c>
      <c r="L789" s="139">
        <v>5.2400000000000002E-2</v>
      </c>
      <c r="M789" s="134">
        <v>0.1</v>
      </c>
      <c r="N789" s="134">
        <v>0.36</v>
      </c>
      <c r="O789" s="138">
        <v>-30.54</v>
      </c>
      <c r="P789" s="139">
        <v>2.9000000000000001E-2</v>
      </c>
      <c r="Q789" s="134">
        <v>3</v>
      </c>
      <c r="R789" s="138">
        <v>33.18</v>
      </c>
      <c r="S789" s="140">
        <v>4083979009</v>
      </c>
      <c r="T789" s="134" t="s">
        <v>49</v>
      </c>
      <c r="U789" s="134" t="s">
        <v>48</v>
      </c>
    </row>
    <row r="790" spans="1:21" ht="14.7" x14ac:dyDescent="0.55000000000000004">
      <c r="A790" s="134" t="s">
        <v>1655</v>
      </c>
      <c r="B790" s="135" t="s">
        <v>1656</v>
      </c>
      <c r="C790" s="136" t="s">
        <v>52</v>
      </c>
      <c r="D790" s="134" t="s">
        <v>45</v>
      </c>
      <c r="E790" s="134" t="s">
        <v>46</v>
      </c>
      <c r="F790" s="134" t="s">
        <v>47</v>
      </c>
      <c r="G790" s="137">
        <v>42786</v>
      </c>
      <c r="H790" s="138">
        <v>0.09</v>
      </c>
      <c r="I790" s="138">
        <v>5.03</v>
      </c>
      <c r="J790" s="139">
        <v>55.8889</v>
      </c>
      <c r="K790" s="134" t="s">
        <v>67</v>
      </c>
      <c r="L790" s="139">
        <v>0</v>
      </c>
      <c r="M790" s="134">
        <v>-0.6</v>
      </c>
      <c r="N790" s="134">
        <v>4.1399999999999997</v>
      </c>
      <c r="O790" s="138">
        <v>0.09</v>
      </c>
      <c r="P790" s="139">
        <v>-0.1749</v>
      </c>
      <c r="Q790" s="134">
        <v>0</v>
      </c>
      <c r="R790" s="138">
        <v>2.4900000000000002</v>
      </c>
      <c r="S790" s="140">
        <v>767678934</v>
      </c>
      <c r="T790" s="134" t="s">
        <v>72</v>
      </c>
      <c r="U790" s="134" t="s">
        <v>139</v>
      </c>
    </row>
    <row r="791" spans="1:21" ht="14.7" x14ac:dyDescent="0.55000000000000004">
      <c r="A791" s="134" t="s">
        <v>1657</v>
      </c>
      <c r="B791" s="135" t="s">
        <v>1658</v>
      </c>
      <c r="C791" s="136" t="s">
        <v>44</v>
      </c>
      <c r="D791" s="134" t="s">
        <v>45</v>
      </c>
      <c r="E791" s="134" t="s">
        <v>46</v>
      </c>
      <c r="F791" s="134" t="s">
        <v>47</v>
      </c>
      <c r="G791" s="137">
        <v>42787</v>
      </c>
      <c r="H791" s="138">
        <v>1.52</v>
      </c>
      <c r="I791" s="138">
        <v>14.36</v>
      </c>
      <c r="J791" s="139">
        <v>9.4474</v>
      </c>
      <c r="K791" s="134" t="s">
        <v>67</v>
      </c>
      <c r="L791" s="139">
        <v>0</v>
      </c>
      <c r="M791" s="134">
        <v>-0.2</v>
      </c>
      <c r="N791" s="134">
        <v>5.15</v>
      </c>
      <c r="O791" s="138">
        <v>1.52</v>
      </c>
      <c r="P791" s="139">
        <v>-0.11890000000000001</v>
      </c>
      <c r="Q791" s="134">
        <v>0</v>
      </c>
      <c r="R791" s="138">
        <v>15.25</v>
      </c>
      <c r="S791" s="140">
        <v>1712556600</v>
      </c>
      <c r="T791" s="134" t="s">
        <v>72</v>
      </c>
      <c r="U791" s="134" t="s">
        <v>139</v>
      </c>
    </row>
    <row r="792" spans="1:21" ht="14.7" x14ac:dyDescent="0.55000000000000004">
      <c r="A792" s="134" t="s">
        <v>1659</v>
      </c>
      <c r="B792" s="135" t="s">
        <v>1660</v>
      </c>
      <c r="C792" s="136" t="s">
        <v>44</v>
      </c>
      <c r="D792" s="134" t="s">
        <v>45</v>
      </c>
      <c r="E792" s="134" t="s">
        <v>52</v>
      </c>
      <c r="F792" s="134" t="s">
        <v>106</v>
      </c>
      <c r="G792" s="137">
        <v>42794</v>
      </c>
      <c r="H792" s="138">
        <v>39.729999999999997</v>
      </c>
      <c r="I792" s="138">
        <v>30.61</v>
      </c>
      <c r="J792" s="139">
        <v>0.77049999999999996</v>
      </c>
      <c r="K792" s="134">
        <v>18.55</v>
      </c>
      <c r="L792" s="139">
        <v>1.47E-2</v>
      </c>
      <c r="M792" s="134">
        <v>1.2</v>
      </c>
      <c r="N792" s="134">
        <v>1.48</v>
      </c>
      <c r="O792" s="138">
        <v>-6.77</v>
      </c>
      <c r="P792" s="139">
        <v>5.0299999999999997E-2</v>
      </c>
      <c r="Q792" s="134">
        <v>6</v>
      </c>
      <c r="R792" s="138">
        <v>27.65</v>
      </c>
      <c r="S792" s="140">
        <v>3463275250</v>
      </c>
      <c r="T792" s="134" t="s">
        <v>49</v>
      </c>
      <c r="U792" s="134" t="s">
        <v>95</v>
      </c>
    </row>
    <row r="793" spans="1:21" ht="14.7" x14ac:dyDescent="0.55000000000000004">
      <c r="A793" s="134" t="s">
        <v>1661</v>
      </c>
      <c r="B793" s="135" t="s">
        <v>1662</v>
      </c>
      <c r="C793" s="136" t="s">
        <v>44</v>
      </c>
      <c r="D793" s="134" t="s">
        <v>45</v>
      </c>
      <c r="E793" s="134" t="s">
        <v>46</v>
      </c>
      <c r="F793" s="134" t="s">
        <v>47</v>
      </c>
      <c r="G793" s="137">
        <v>42795</v>
      </c>
      <c r="H793" s="138">
        <v>0</v>
      </c>
      <c r="I793" s="138">
        <v>42.71</v>
      </c>
      <c r="J793" s="134" t="s">
        <v>67</v>
      </c>
      <c r="K793" s="134">
        <v>50.85</v>
      </c>
      <c r="L793" s="139">
        <v>2.7199999999999998E-2</v>
      </c>
      <c r="M793" s="134">
        <v>0.6</v>
      </c>
      <c r="N793" s="134">
        <v>1.36</v>
      </c>
      <c r="O793" s="138">
        <v>-19.79</v>
      </c>
      <c r="P793" s="139">
        <v>0.2117</v>
      </c>
      <c r="Q793" s="134">
        <v>8</v>
      </c>
      <c r="R793" s="138">
        <v>33.76</v>
      </c>
      <c r="S793" s="140">
        <v>70609339288</v>
      </c>
      <c r="T793" s="134" t="s">
        <v>54</v>
      </c>
      <c r="U793" s="134" t="s">
        <v>265</v>
      </c>
    </row>
    <row r="794" spans="1:21" ht="14.7" x14ac:dyDescent="0.55000000000000004">
      <c r="A794" s="134" t="s">
        <v>1663</v>
      </c>
      <c r="B794" s="135" t="s">
        <v>1664</v>
      </c>
      <c r="C794" s="136" t="s">
        <v>52</v>
      </c>
      <c r="D794" s="134" t="s">
        <v>45</v>
      </c>
      <c r="E794" s="134" t="s">
        <v>46</v>
      </c>
      <c r="F794" s="134" t="s">
        <v>47</v>
      </c>
      <c r="G794" s="137">
        <v>42804</v>
      </c>
      <c r="H794" s="138">
        <v>6.16</v>
      </c>
      <c r="I794" s="138">
        <v>35.770000000000003</v>
      </c>
      <c r="J794" s="139">
        <v>5.8068</v>
      </c>
      <c r="K794" s="134">
        <v>63.88</v>
      </c>
      <c r="L794" s="139">
        <v>0</v>
      </c>
      <c r="M794" s="134">
        <v>1.9</v>
      </c>
      <c r="N794" s="134">
        <v>1.7</v>
      </c>
      <c r="O794" s="138">
        <v>3.18</v>
      </c>
      <c r="P794" s="139">
        <v>0.27689999999999998</v>
      </c>
      <c r="Q794" s="134">
        <v>0</v>
      </c>
      <c r="R794" s="138">
        <v>19.440000000000001</v>
      </c>
      <c r="S794" s="140">
        <v>1121742672</v>
      </c>
      <c r="T794" s="134" t="s">
        <v>72</v>
      </c>
      <c r="U794" s="134" t="s">
        <v>123</v>
      </c>
    </row>
    <row r="795" spans="1:21" ht="14.7" x14ac:dyDescent="0.55000000000000004">
      <c r="A795" s="134" t="s">
        <v>104</v>
      </c>
      <c r="B795" s="135" t="s">
        <v>105</v>
      </c>
      <c r="C795" s="136" t="s">
        <v>44</v>
      </c>
      <c r="D795" s="134" t="s">
        <v>45</v>
      </c>
      <c r="E795" s="134" t="s">
        <v>52</v>
      </c>
      <c r="F795" s="134" t="s">
        <v>106</v>
      </c>
      <c r="G795" s="137">
        <v>42820</v>
      </c>
      <c r="H795" s="138">
        <v>7.55</v>
      </c>
      <c r="I795" s="138">
        <v>7.09</v>
      </c>
      <c r="J795" s="139">
        <v>0.93910000000000005</v>
      </c>
      <c r="K795" s="134">
        <v>35.450000000000003</v>
      </c>
      <c r="L795" s="139">
        <v>2.2599999999999999E-2</v>
      </c>
      <c r="M795" s="134">
        <v>0.3</v>
      </c>
      <c r="N795" s="134">
        <v>1.28</v>
      </c>
      <c r="O795" s="138">
        <v>-20.59</v>
      </c>
      <c r="P795" s="139">
        <v>0.1348</v>
      </c>
      <c r="Q795" s="134">
        <v>0</v>
      </c>
      <c r="R795" s="138">
        <v>5.67</v>
      </c>
      <c r="S795" s="140">
        <v>2052850548</v>
      </c>
      <c r="T795" s="134" t="s">
        <v>49</v>
      </c>
      <c r="U795" s="134" t="s">
        <v>71</v>
      </c>
    </row>
    <row r="796" spans="1:21" ht="14.7" x14ac:dyDescent="0.55000000000000004">
      <c r="A796" s="134" t="s">
        <v>1914</v>
      </c>
      <c r="B796" s="135" t="s">
        <v>1915</v>
      </c>
      <c r="C796" s="136" t="s">
        <v>151</v>
      </c>
      <c r="D796" s="134" t="s">
        <v>45</v>
      </c>
      <c r="E796" s="134" t="s">
        <v>75</v>
      </c>
      <c r="F796" s="134" t="s">
        <v>76</v>
      </c>
      <c r="G796" s="137">
        <v>42833</v>
      </c>
      <c r="H796" s="138">
        <v>82.78</v>
      </c>
      <c r="I796" s="138">
        <v>23.63</v>
      </c>
      <c r="J796" s="139">
        <v>0.28549999999999998</v>
      </c>
      <c r="K796" s="134">
        <v>10.99</v>
      </c>
      <c r="L796" s="139">
        <v>3.1300000000000001E-2</v>
      </c>
      <c r="M796" s="134">
        <v>0.5</v>
      </c>
      <c r="N796" s="134">
        <v>1.66</v>
      </c>
      <c r="O796" s="138">
        <v>-4.57</v>
      </c>
      <c r="P796" s="139">
        <v>1.2500000000000001E-2</v>
      </c>
      <c r="Q796" s="134">
        <v>15</v>
      </c>
      <c r="R796" s="138">
        <v>28.17</v>
      </c>
      <c r="S796" s="140">
        <v>1812608770</v>
      </c>
      <c r="T796" s="134" t="s">
        <v>72</v>
      </c>
      <c r="U796" s="134" t="s">
        <v>1200</v>
      </c>
    </row>
    <row r="797" spans="1:21" ht="14.7" x14ac:dyDescent="0.55000000000000004">
      <c r="A797" s="134" t="s">
        <v>1916</v>
      </c>
      <c r="B797" s="135" t="s">
        <v>1917</v>
      </c>
      <c r="C797" s="136" t="s">
        <v>151</v>
      </c>
      <c r="D797" s="134" t="s">
        <v>45</v>
      </c>
      <c r="E797" s="134" t="s">
        <v>75</v>
      </c>
      <c r="F797" s="134" t="s">
        <v>76</v>
      </c>
      <c r="G797" s="137">
        <v>42834</v>
      </c>
      <c r="H797" s="138">
        <v>29.74</v>
      </c>
      <c r="I797" s="138">
        <v>11.06</v>
      </c>
      <c r="J797" s="139">
        <v>0.37190000000000001</v>
      </c>
      <c r="K797" s="134">
        <v>14.36</v>
      </c>
      <c r="L797" s="139">
        <v>2.35E-2</v>
      </c>
      <c r="M797" s="134">
        <v>0.9</v>
      </c>
      <c r="N797" s="134">
        <v>1.25</v>
      </c>
      <c r="O797" s="138">
        <v>-2.2200000000000002</v>
      </c>
      <c r="P797" s="139">
        <v>2.93E-2</v>
      </c>
      <c r="Q797" s="134">
        <v>0</v>
      </c>
      <c r="R797" s="138">
        <v>12.4</v>
      </c>
      <c r="S797" s="140">
        <v>1498939062</v>
      </c>
      <c r="T797" s="134" t="s">
        <v>72</v>
      </c>
      <c r="U797" s="134" t="s">
        <v>53</v>
      </c>
    </row>
    <row r="798" spans="1:21" ht="14.7" x14ac:dyDescent="0.55000000000000004">
      <c r="A798" s="134" t="s">
        <v>1918</v>
      </c>
      <c r="B798" s="135" t="s">
        <v>1919</v>
      </c>
      <c r="C798" s="136" t="s">
        <v>131</v>
      </c>
      <c r="D798" s="134" t="s">
        <v>57</v>
      </c>
      <c r="E798" s="134" t="s">
        <v>75</v>
      </c>
      <c r="F798" s="134" t="s">
        <v>132</v>
      </c>
      <c r="G798" s="137">
        <v>42836</v>
      </c>
      <c r="H798" s="138">
        <v>103.85</v>
      </c>
      <c r="I798" s="138">
        <v>62.26</v>
      </c>
      <c r="J798" s="139">
        <v>0.59950000000000003</v>
      </c>
      <c r="K798" s="134">
        <v>13.48</v>
      </c>
      <c r="L798" s="139">
        <v>3.5299999999999998E-2</v>
      </c>
      <c r="M798" s="134">
        <v>0.6</v>
      </c>
      <c r="N798" s="134" t="s">
        <v>67</v>
      </c>
      <c r="O798" s="134" t="s">
        <v>67</v>
      </c>
      <c r="P798" s="139">
        <v>2.4899999999999999E-2</v>
      </c>
      <c r="Q798" s="134">
        <v>7</v>
      </c>
      <c r="R798" s="138">
        <v>65.31</v>
      </c>
      <c r="S798" s="140">
        <v>114768733413</v>
      </c>
      <c r="T798" s="134" t="s">
        <v>54</v>
      </c>
      <c r="U798" s="134" t="s">
        <v>68</v>
      </c>
    </row>
    <row r="799" spans="1:21" ht="14.7" x14ac:dyDescent="0.55000000000000004">
      <c r="A799" s="134" t="s">
        <v>1895</v>
      </c>
      <c r="B799" s="135" t="s">
        <v>1896</v>
      </c>
      <c r="C799" s="136" t="s">
        <v>64</v>
      </c>
      <c r="D799" s="134" t="s">
        <v>45</v>
      </c>
      <c r="E799" s="134" t="s">
        <v>46</v>
      </c>
      <c r="F799" s="134" t="s">
        <v>47</v>
      </c>
      <c r="G799" s="137">
        <v>42829</v>
      </c>
      <c r="H799" s="138">
        <v>0</v>
      </c>
      <c r="I799" s="138">
        <v>24.58</v>
      </c>
      <c r="J799" s="134" t="s">
        <v>67</v>
      </c>
      <c r="K799" s="134">
        <v>17.309999999999999</v>
      </c>
      <c r="L799" s="139">
        <v>4.1000000000000003E-3</v>
      </c>
      <c r="M799" s="134">
        <v>1</v>
      </c>
      <c r="N799" s="134">
        <v>2.16</v>
      </c>
      <c r="O799" s="138">
        <v>-22.98</v>
      </c>
      <c r="P799" s="139">
        <v>4.3999999999999997E-2</v>
      </c>
      <c r="Q799" s="134">
        <v>0</v>
      </c>
      <c r="R799" s="138">
        <v>57.38</v>
      </c>
      <c r="S799" s="140">
        <v>14338774074</v>
      </c>
      <c r="T799" s="134" t="s">
        <v>54</v>
      </c>
      <c r="U799" s="134" t="s">
        <v>139</v>
      </c>
    </row>
    <row r="800" spans="1:21" ht="14.7" x14ac:dyDescent="0.55000000000000004">
      <c r="A800" s="134" t="s">
        <v>1665</v>
      </c>
      <c r="B800" s="135" t="s">
        <v>1666</v>
      </c>
      <c r="C800" s="136" t="s">
        <v>151</v>
      </c>
      <c r="D800" s="134" t="s">
        <v>65</v>
      </c>
      <c r="E800" s="134" t="s">
        <v>75</v>
      </c>
      <c r="F800" s="134" t="s">
        <v>84</v>
      </c>
      <c r="G800" s="137">
        <v>42607</v>
      </c>
      <c r="H800" s="138">
        <v>121.87</v>
      </c>
      <c r="I800" s="138">
        <v>58.02</v>
      </c>
      <c r="J800" s="139">
        <v>0.47610000000000002</v>
      </c>
      <c r="K800" s="134">
        <v>18.3</v>
      </c>
      <c r="L800" s="139">
        <v>9.4999999999999998E-3</v>
      </c>
      <c r="M800" s="134">
        <v>0.2</v>
      </c>
      <c r="N800" s="134">
        <v>1.8</v>
      </c>
      <c r="O800" s="138">
        <v>-19.940000000000001</v>
      </c>
      <c r="P800" s="139">
        <v>4.9000000000000002E-2</v>
      </c>
      <c r="Q800" s="134">
        <v>4</v>
      </c>
      <c r="R800" s="138">
        <v>52.23</v>
      </c>
      <c r="S800" s="140">
        <v>20704187851</v>
      </c>
      <c r="T800" s="134" t="s">
        <v>54</v>
      </c>
      <c r="U800" s="134" t="s">
        <v>58</v>
      </c>
    </row>
    <row r="801" spans="1:21" ht="14.7" x14ac:dyDescent="0.55000000000000004">
      <c r="A801" s="134" t="s">
        <v>1667</v>
      </c>
      <c r="B801" s="135" t="s">
        <v>1668</v>
      </c>
      <c r="C801" s="136" t="s">
        <v>83</v>
      </c>
      <c r="D801" s="134" t="s">
        <v>65</v>
      </c>
      <c r="E801" s="134" t="s">
        <v>75</v>
      </c>
      <c r="F801" s="134" t="s">
        <v>84</v>
      </c>
      <c r="G801" s="137">
        <v>42773</v>
      </c>
      <c r="H801" s="138">
        <v>274.92</v>
      </c>
      <c r="I801" s="138">
        <v>81.84</v>
      </c>
      <c r="J801" s="139">
        <v>0.29770000000000002</v>
      </c>
      <c r="K801" s="134">
        <v>11.46</v>
      </c>
      <c r="L801" s="139">
        <v>2.5000000000000001E-2</v>
      </c>
      <c r="M801" s="134">
        <v>1.7</v>
      </c>
      <c r="N801" s="134">
        <v>1.9</v>
      </c>
      <c r="O801" s="138">
        <v>-62.03</v>
      </c>
      <c r="P801" s="139">
        <v>1.4800000000000001E-2</v>
      </c>
      <c r="Q801" s="134">
        <v>5</v>
      </c>
      <c r="R801" s="138">
        <v>75.72</v>
      </c>
      <c r="S801" s="140">
        <v>9608529853</v>
      </c>
      <c r="T801" s="134" t="s">
        <v>49</v>
      </c>
      <c r="U801" s="134" t="s">
        <v>265</v>
      </c>
    </row>
    <row r="802" spans="1:21" ht="14.7" x14ac:dyDescent="0.55000000000000004">
      <c r="A802" s="134" t="s">
        <v>1669</v>
      </c>
      <c r="B802" s="135" t="s">
        <v>1670</v>
      </c>
      <c r="C802" s="136" t="s">
        <v>94</v>
      </c>
      <c r="D802" s="134" t="s">
        <v>65</v>
      </c>
      <c r="E802" s="134" t="s">
        <v>52</v>
      </c>
      <c r="F802" s="134" t="s">
        <v>152</v>
      </c>
      <c r="G802" s="137">
        <v>42509</v>
      </c>
      <c r="H802" s="138">
        <v>61.18</v>
      </c>
      <c r="I802" s="138">
        <v>57.95</v>
      </c>
      <c r="J802" s="139">
        <v>0.94720000000000004</v>
      </c>
      <c r="K802" s="134">
        <v>28.83</v>
      </c>
      <c r="L802" s="139">
        <v>6.8999999999999999E-3</v>
      </c>
      <c r="M802" s="134">
        <v>1</v>
      </c>
      <c r="N802" s="134">
        <v>8.5500000000000007</v>
      </c>
      <c r="O802" s="138">
        <v>-5.89</v>
      </c>
      <c r="P802" s="139">
        <v>0.1017</v>
      </c>
      <c r="Q802" s="134">
        <v>0</v>
      </c>
      <c r="R802" s="138">
        <v>25.06</v>
      </c>
      <c r="S802" s="140">
        <v>10639149876</v>
      </c>
      <c r="T802" s="134" t="s">
        <v>54</v>
      </c>
      <c r="U802" s="134" t="s">
        <v>161</v>
      </c>
    </row>
    <row r="803" spans="1:21" ht="14.7" x14ac:dyDescent="0.55000000000000004">
      <c r="A803" s="134" t="s">
        <v>1671</v>
      </c>
      <c r="B803" s="135" t="s">
        <v>1672</v>
      </c>
      <c r="C803" s="136" t="s">
        <v>151</v>
      </c>
      <c r="D803" s="134" t="s">
        <v>65</v>
      </c>
      <c r="E803" s="134" t="s">
        <v>75</v>
      </c>
      <c r="F803" s="134" t="s">
        <v>84</v>
      </c>
      <c r="G803" s="137">
        <v>42555</v>
      </c>
      <c r="H803" s="138">
        <v>176.92</v>
      </c>
      <c r="I803" s="138">
        <v>96.75</v>
      </c>
      <c r="J803" s="139">
        <v>0.54690000000000005</v>
      </c>
      <c r="K803" s="134">
        <v>21.03</v>
      </c>
      <c r="L803" s="139">
        <v>1.4999999999999999E-2</v>
      </c>
      <c r="M803" s="134">
        <v>1.1000000000000001</v>
      </c>
      <c r="N803" s="134">
        <v>1.64</v>
      </c>
      <c r="O803" s="138">
        <v>-34.42</v>
      </c>
      <c r="P803" s="139">
        <v>6.2700000000000006E-2</v>
      </c>
      <c r="Q803" s="134">
        <v>7</v>
      </c>
      <c r="R803" s="138">
        <v>60.03</v>
      </c>
      <c r="S803" s="140">
        <v>74530650130</v>
      </c>
      <c r="T803" s="134" t="s">
        <v>54</v>
      </c>
      <c r="U803" s="134" t="s">
        <v>236</v>
      </c>
    </row>
    <row r="804" spans="1:21" ht="14.7" x14ac:dyDescent="0.55000000000000004">
      <c r="A804" s="134" t="s">
        <v>1673</v>
      </c>
      <c r="B804" s="135" t="s">
        <v>1674</v>
      </c>
      <c r="C804" s="136" t="s">
        <v>151</v>
      </c>
      <c r="D804" s="134" t="s">
        <v>65</v>
      </c>
      <c r="E804" s="134" t="s">
        <v>52</v>
      </c>
      <c r="F804" s="134" t="s">
        <v>152</v>
      </c>
      <c r="G804" s="137">
        <v>42780</v>
      </c>
      <c r="H804" s="138">
        <v>92.21</v>
      </c>
      <c r="I804" s="138">
        <v>78.680000000000007</v>
      </c>
      <c r="J804" s="139">
        <v>0.85329999999999995</v>
      </c>
      <c r="K804" s="134">
        <v>25.14</v>
      </c>
      <c r="L804" s="139">
        <v>2.0799999999999999E-2</v>
      </c>
      <c r="M804" s="134">
        <v>1.2</v>
      </c>
      <c r="N804" s="134">
        <v>1.64</v>
      </c>
      <c r="O804" s="138">
        <v>1.47</v>
      </c>
      <c r="P804" s="139">
        <v>8.3199999999999996E-2</v>
      </c>
      <c r="Q804" s="134">
        <v>14</v>
      </c>
      <c r="R804" s="138">
        <v>28.78</v>
      </c>
      <c r="S804" s="140">
        <v>79082865039</v>
      </c>
      <c r="T804" s="134" t="s">
        <v>54</v>
      </c>
      <c r="U804" s="134" t="s">
        <v>136</v>
      </c>
    </row>
    <row r="805" spans="1:21" ht="14.7" x14ac:dyDescent="0.55000000000000004">
      <c r="A805" s="134" t="s">
        <v>1675</v>
      </c>
      <c r="B805" s="135" t="s">
        <v>1676</v>
      </c>
      <c r="C805" s="136" t="s">
        <v>151</v>
      </c>
      <c r="D805" s="134" t="s">
        <v>65</v>
      </c>
      <c r="E805" s="134" t="s">
        <v>75</v>
      </c>
      <c r="F805" s="134" t="s">
        <v>84</v>
      </c>
      <c r="G805" s="137">
        <v>42547</v>
      </c>
      <c r="H805" s="138">
        <v>89.55</v>
      </c>
      <c r="I805" s="138">
        <v>46.19</v>
      </c>
      <c r="J805" s="139">
        <v>0.51580000000000004</v>
      </c>
      <c r="K805" s="134">
        <v>19.82</v>
      </c>
      <c r="L805" s="139">
        <v>1.6999999999999999E-3</v>
      </c>
      <c r="M805" s="134">
        <v>1.6</v>
      </c>
      <c r="N805" s="134">
        <v>1.75</v>
      </c>
      <c r="O805" s="138">
        <v>-12.15</v>
      </c>
      <c r="P805" s="139">
        <v>5.6599999999999998E-2</v>
      </c>
      <c r="Q805" s="134">
        <v>0</v>
      </c>
      <c r="R805" s="138">
        <v>32.81</v>
      </c>
      <c r="S805" s="140">
        <v>12418696750</v>
      </c>
      <c r="T805" s="134" t="s">
        <v>54</v>
      </c>
      <c r="U805" s="134" t="s">
        <v>306</v>
      </c>
    </row>
    <row r="806" spans="1:21" ht="14.7" x14ac:dyDescent="0.55000000000000004">
      <c r="A806" s="134" t="s">
        <v>1677</v>
      </c>
      <c r="B806" s="135" t="s">
        <v>1678</v>
      </c>
      <c r="C806" s="136" t="s">
        <v>127</v>
      </c>
      <c r="D806" s="134" t="s">
        <v>65</v>
      </c>
      <c r="E806" s="134" t="s">
        <v>52</v>
      </c>
      <c r="F806" s="134" t="s">
        <v>152</v>
      </c>
      <c r="G806" s="137">
        <v>42532</v>
      </c>
      <c r="H806" s="138">
        <v>19.190000000000001</v>
      </c>
      <c r="I806" s="138">
        <v>17.7</v>
      </c>
      <c r="J806" s="139">
        <v>0.9224</v>
      </c>
      <c r="K806" s="134">
        <v>35.4</v>
      </c>
      <c r="L806" s="139">
        <v>0</v>
      </c>
      <c r="M806" s="134" t="e">
        <v>#N/A</v>
      </c>
      <c r="N806" s="134">
        <v>2.92</v>
      </c>
      <c r="O806" s="138">
        <v>0.66</v>
      </c>
      <c r="P806" s="139">
        <v>0.13450000000000001</v>
      </c>
      <c r="Q806" s="134">
        <v>0</v>
      </c>
      <c r="R806" s="138">
        <v>6.06</v>
      </c>
      <c r="S806" s="140">
        <v>7802445059</v>
      </c>
      <c r="T806" s="134" t="s">
        <v>49</v>
      </c>
      <c r="U806" s="134" t="s">
        <v>184</v>
      </c>
    </row>
    <row r="807" spans="1:21" ht="14.7" x14ac:dyDescent="0.55000000000000004">
      <c r="A807" s="134" t="s">
        <v>1679</v>
      </c>
      <c r="B807" s="135" t="s">
        <v>1678</v>
      </c>
      <c r="C807" s="136" t="s">
        <v>127</v>
      </c>
      <c r="D807" s="134" t="s">
        <v>65</v>
      </c>
      <c r="E807" s="134" t="s">
        <v>52</v>
      </c>
      <c r="F807" s="134" t="s">
        <v>152</v>
      </c>
      <c r="G807" s="137">
        <v>42533</v>
      </c>
      <c r="H807" s="138">
        <v>19.190000000000001</v>
      </c>
      <c r="I807" s="138">
        <v>18.940000000000001</v>
      </c>
      <c r="J807" s="139">
        <v>0.98699999999999999</v>
      </c>
      <c r="K807" s="134">
        <v>37.880000000000003</v>
      </c>
      <c r="L807" s="139">
        <v>0</v>
      </c>
      <c r="M807" s="134">
        <v>0.1</v>
      </c>
      <c r="N807" s="134">
        <v>2.92</v>
      </c>
      <c r="O807" s="138">
        <v>0.66</v>
      </c>
      <c r="P807" s="139">
        <v>0.1469</v>
      </c>
      <c r="Q807" s="134">
        <v>0</v>
      </c>
      <c r="R807" s="138">
        <v>6.06</v>
      </c>
      <c r="S807" s="140">
        <v>7674219382</v>
      </c>
      <c r="T807" s="134" t="s">
        <v>49</v>
      </c>
      <c r="U807" s="134" t="s">
        <v>184</v>
      </c>
    </row>
    <row r="808" spans="1:21" ht="14.7" x14ac:dyDescent="0.55000000000000004">
      <c r="A808" s="134" t="s">
        <v>1680</v>
      </c>
      <c r="B808" s="135" t="s">
        <v>1681</v>
      </c>
      <c r="C808" s="136" t="s">
        <v>57</v>
      </c>
      <c r="D808" s="134" t="s">
        <v>45</v>
      </c>
      <c r="E808" s="134" t="s">
        <v>46</v>
      </c>
      <c r="F808" s="134" t="s">
        <v>47</v>
      </c>
      <c r="G808" s="137">
        <v>42799</v>
      </c>
      <c r="H808" s="138">
        <v>27.54</v>
      </c>
      <c r="I808" s="138">
        <v>37.4</v>
      </c>
      <c r="J808" s="139">
        <v>1.3580000000000001</v>
      </c>
      <c r="K808" s="134">
        <v>51.94</v>
      </c>
      <c r="L808" s="139">
        <v>3.1600000000000003E-2</v>
      </c>
      <c r="M808" s="134">
        <v>0.4</v>
      </c>
      <c r="N808" s="134">
        <v>0.15</v>
      </c>
      <c r="O808" s="138">
        <v>-17</v>
      </c>
      <c r="P808" s="139">
        <v>0.2172</v>
      </c>
      <c r="Q808" s="134">
        <v>0</v>
      </c>
      <c r="R808" s="138">
        <v>7.85</v>
      </c>
      <c r="S808" s="140">
        <v>9960768138</v>
      </c>
      <c r="T808" s="134" t="s">
        <v>49</v>
      </c>
      <c r="U808" s="134" t="s">
        <v>48</v>
      </c>
    </row>
    <row r="809" spans="1:21" ht="14.7" x14ac:dyDescent="0.55000000000000004">
      <c r="A809" s="134" t="s">
        <v>1682</v>
      </c>
      <c r="B809" s="135" t="s">
        <v>1683</v>
      </c>
      <c r="C809" s="136" t="s">
        <v>64</v>
      </c>
      <c r="D809" s="134" t="s">
        <v>45</v>
      </c>
      <c r="E809" s="134" t="s">
        <v>75</v>
      </c>
      <c r="F809" s="134" t="s">
        <v>76</v>
      </c>
      <c r="G809" s="137">
        <v>42608</v>
      </c>
      <c r="H809" s="138">
        <v>198.32</v>
      </c>
      <c r="I809" s="138">
        <v>118.6</v>
      </c>
      <c r="J809" s="139">
        <v>0.59799999999999998</v>
      </c>
      <c r="K809" s="134">
        <v>18.920000000000002</v>
      </c>
      <c r="L809" s="139">
        <v>3.3999999999999998E-3</v>
      </c>
      <c r="M809" s="134">
        <v>1.2</v>
      </c>
      <c r="N809" s="134">
        <v>1.27</v>
      </c>
      <c r="O809" s="138">
        <v>-36.909999999999997</v>
      </c>
      <c r="P809" s="139">
        <v>5.21E-2</v>
      </c>
      <c r="Q809" s="134">
        <v>3</v>
      </c>
      <c r="R809" s="138">
        <v>84.63</v>
      </c>
      <c r="S809" s="140">
        <v>11373997809</v>
      </c>
      <c r="T809" s="134" t="s">
        <v>54</v>
      </c>
      <c r="U809" s="134" t="s">
        <v>120</v>
      </c>
    </row>
    <row r="810" spans="1:21" ht="14.7" x14ac:dyDescent="0.55000000000000004">
      <c r="A810" s="134" t="s">
        <v>1684</v>
      </c>
      <c r="B810" s="135" t="s">
        <v>1685</v>
      </c>
      <c r="C810" s="136" t="s">
        <v>64</v>
      </c>
      <c r="D810" s="134" t="s">
        <v>65</v>
      </c>
      <c r="E810" s="134" t="s">
        <v>46</v>
      </c>
      <c r="F810" s="134" t="s">
        <v>66</v>
      </c>
      <c r="G810" s="137">
        <v>42799</v>
      </c>
      <c r="H810" s="138">
        <v>186.57</v>
      </c>
      <c r="I810" s="138">
        <v>292.08999999999997</v>
      </c>
      <c r="J810" s="139">
        <v>1.5656000000000001</v>
      </c>
      <c r="K810" s="134">
        <v>60.22</v>
      </c>
      <c r="L810" s="139">
        <v>0</v>
      </c>
      <c r="M810" s="134">
        <v>0.5</v>
      </c>
      <c r="N810" s="134">
        <v>2.35</v>
      </c>
      <c r="O810" s="138">
        <v>7.01</v>
      </c>
      <c r="P810" s="139">
        <v>0.2586</v>
      </c>
      <c r="Q810" s="134">
        <v>0</v>
      </c>
      <c r="R810" s="138">
        <v>57.79</v>
      </c>
      <c r="S810" s="140">
        <v>18022034851</v>
      </c>
      <c r="T810" s="134" t="s">
        <v>54</v>
      </c>
      <c r="U810" s="134" t="s">
        <v>114</v>
      </c>
    </row>
    <row r="811" spans="1:21" ht="14.7" x14ac:dyDescent="0.55000000000000004">
      <c r="A811" s="134" t="s">
        <v>1686</v>
      </c>
      <c r="B811" s="135" t="s">
        <v>1687</v>
      </c>
      <c r="C811" s="136" t="s">
        <v>44</v>
      </c>
      <c r="D811" s="134" t="s">
        <v>45</v>
      </c>
      <c r="E811" s="134" t="s">
        <v>52</v>
      </c>
      <c r="F811" s="134" t="s">
        <v>106</v>
      </c>
      <c r="G811" s="137">
        <v>42794</v>
      </c>
      <c r="H811" s="138">
        <v>173.14</v>
      </c>
      <c r="I811" s="138">
        <v>168.86</v>
      </c>
      <c r="J811" s="139">
        <v>0.97529999999999994</v>
      </c>
      <c r="K811" s="134">
        <v>22.79</v>
      </c>
      <c r="L811" s="139">
        <v>1.41E-2</v>
      </c>
      <c r="M811" s="134">
        <v>0.6</v>
      </c>
      <c r="N811" s="134">
        <v>0.69</v>
      </c>
      <c r="O811" s="138">
        <v>-52.33</v>
      </c>
      <c r="P811" s="139">
        <v>7.1400000000000005E-2</v>
      </c>
      <c r="Q811" s="134">
        <v>8</v>
      </c>
      <c r="R811" s="138">
        <v>92.37</v>
      </c>
      <c r="S811" s="140">
        <v>159488974385</v>
      </c>
      <c r="T811" s="134" t="s">
        <v>54</v>
      </c>
      <c r="U811" s="134" t="s">
        <v>120</v>
      </c>
    </row>
    <row r="812" spans="1:21" ht="14.7" x14ac:dyDescent="0.55000000000000004">
      <c r="A812" s="134" t="s">
        <v>1688</v>
      </c>
      <c r="B812" s="135" t="s">
        <v>1689</v>
      </c>
      <c r="C812" s="136" t="s">
        <v>57</v>
      </c>
      <c r="D812" s="134" t="s">
        <v>45</v>
      </c>
      <c r="E812" s="134" t="s">
        <v>46</v>
      </c>
      <c r="F812" s="134" t="s">
        <v>47</v>
      </c>
      <c r="G812" s="137">
        <v>42792</v>
      </c>
      <c r="H812" s="138">
        <v>1.72</v>
      </c>
      <c r="I812" s="138">
        <v>23.9</v>
      </c>
      <c r="J812" s="139">
        <v>13.895300000000001</v>
      </c>
      <c r="K812" s="134">
        <v>597.5</v>
      </c>
      <c r="L812" s="139">
        <v>0.1004</v>
      </c>
      <c r="M812" s="134" t="e">
        <v>#N/A</v>
      </c>
      <c r="N812" s="134">
        <v>0.43</v>
      </c>
      <c r="O812" s="138">
        <v>-29.74</v>
      </c>
      <c r="P812" s="139">
        <v>2.9449999999999998</v>
      </c>
      <c r="Q812" s="134">
        <v>2</v>
      </c>
      <c r="R812" s="138">
        <v>0</v>
      </c>
      <c r="S812" s="140">
        <v>4080643226</v>
      </c>
      <c r="T812" s="134" t="s">
        <v>49</v>
      </c>
      <c r="U812" s="134" t="s">
        <v>48</v>
      </c>
    </row>
    <row r="813" spans="1:21" ht="14.7" x14ac:dyDescent="0.55000000000000004">
      <c r="A813" s="134" t="s">
        <v>1690</v>
      </c>
      <c r="B813" s="135" t="s">
        <v>1691</v>
      </c>
      <c r="C813" s="136" t="s">
        <v>127</v>
      </c>
      <c r="D813" s="134" t="s">
        <v>65</v>
      </c>
      <c r="E813" s="134" t="s">
        <v>46</v>
      </c>
      <c r="F813" s="134" t="s">
        <v>66</v>
      </c>
      <c r="G813" s="137">
        <v>42613</v>
      </c>
      <c r="H813" s="138">
        <v>29.87</v>
      </c>
      <c r="I813" s="138">
        <v>44.91</v>
      </c>
      <c r="J813" s="139">
        <v>1.5035000000000001</v>
      </c>
      <c r="K813" s="134">
        <v>17.61</v>
      </c>
      <c r="L813" s="139">
        <v>1.6500000000000001E-2</v>
      </c>
      <c r="M813" s="134">
        <v>1.6</v>
      </c>
      <c r="N813" s="134" t="s">
        <v>67</v>
      </c>
      <c r="O813" s="134" t="s">
        <v>67</v>
      </c>
      <c r="P813" s="139">
        <v>4.5600000000000002E-2</v>
      </c>
      <c r="Q813" s="134">
        <v>8</v>
      </c>
      <c r="R813" s="138">
        <v>41.77</v>
      </c>
      <c r="S813" s="140">
        <v>10306626747</v>
      </c>
      <c r="T813" s="134" t="s">
        <v>54</v>
      </c>
      <c r="U813" s="134" t="s">
        <v>192</v>
      </c>
    </row>
    <row r="814" spans="1:21" ht="14.7" x14ac:dyDescent="0.55000000000000004">
      <c r="A814" s="134" t="s">
        <v>1692</v>
      </c>
      <c r="B814" s="135" t="s">
        <v>1693</v>
      </c>
      <c r="C814" s="136" t="s">
        <v>64</v>
      </c>
      <c r="D814" s="134" t="s">
        <v>45</v>
      </c>
      <c r="E814" s="134" t="s">
        <v>52</v>
      </c>
      <c r="F814" s="134" t="s">
        <v>106</v>
      </c>
      <c r="G814" s="137">
        <v>42583</v>
      </c>
      <c r="H814" s="138">
        <v>132.84</v>
      </c>
      <c r="I814" s="138">
        <v>106.56</v>
      </c>
      <c r="J814" s="139">
        <v>0.80220000000000002</v>
      </c>
      <c r="K814" s="134">
        <v>20.85</v>
      </c>
      <c r="L814" s="139">
        <v>2.06E-2</v>
      </c>
      <c r="M814" s="134">
        <v>0.8</v>
      </c>
      <c r="N814" s="134">
        <v>1.48</v>
      </c>
      <c r="O814" s="138">
        <v>-36.549999999999997</v>
      </c>
      <c r="P814" s="139">
        <v>6.1800000000000001E-2</v>
      </c>
      <c r="Q814" s="134">
        <v>10</v>
      </c>
      <c r="R814" s="138">
        <v>51.35</v>
      </c>
      <c r="S814" s="140">
        <v>85824234021</v>
      </c>
      <c r="T814" s="134" t="s">
        <v>54</v>
      </c>
      <c r="U814" s="134" t="s">
        <v>555</v>
      </c>
    </row>
    <row r="815" spans="1:21" ht="14.7" x14ac:dyDescent="0.55000000000000004">
      <c r="A815" s="134" t="s">
        <v>1694</v>
      </c>
      <c r="B815" s="135" t="s">
        <v>1695</v>
      </c>
      <c r="C815" s="136" t="s">
        <v>64</v>
      </c>
      <c r="D815" s="134" t="s">
        <v>45</v>
      </c>
      <c r="E815" s="134" t="s">
        <v>52</v>
      </c>
      <c r="F815" s="134" t="s">
        <v>106</v>
      </c>
      <c r="G815" s="137">
        <v>42778</v>
      </c>
      <c r="H815" s="138">
        <v>117.21</v>
      </c>
      <c r="I815" s="138">
        <v>102.87</v>
      </c>
      <c r="J815" s="139">
        <v>0.87770000000000004</v>
      </c>
      <c r="K815" s="134">
        <v>21.52</v>
      </c>
      <c r="L815" s="139">
        <v>3.0300000000000001E-2</v>
      </c>
      <c r="M815" s="134">
        <v>0.9</v>
      </c>
      <c r="N815" s="134">
        <v>1.1299999999999999</v>
      </c>
      <c r="O815" s="138">
        <v>-30.35</v>
      </c>
      <c r="P815" s="139">
        <v>6.5100000000000005E-2</v>
      </c>
      <c r="Q815" s="134">
        <v>8</v>
      </c>
      <c r="R815" s="138">
        <v>8.02</v>
      </c>
      <c r="S815" s="140">
        <v>88597012168</v>
      </c>
      <c r="T815" s="134" t="s">
        <v>54</v>
      </c>
      <c r="U815" s="134" t="s">
        <v>392</v>
      </c>
    </row>
    <row r="816" spans="1:21" ht="14.7" x14ac:dyDescent="0.55000000000000004">
      <c r="A816" s="134" t="s">
        <v>1696</v>
      </c>
      <c r="B816" s="135" t="s">
        <v>1697</v>
      </c>
      <c r="C816" s="136" t="s">
        <v>87</v>
      </c>
      <c r="D816" s="134" t="s">
        <v>57</v>
      </c>
      <c r="E816" s="134" t="s">
        <v>75</v>
      </c>
      <c r="F816" s="134" t="s">
        <v>132</v>
      </c>
      <c r="G816" s="137">
        <v>42570</v>
      </c>
      <c r="H816" s="138">
        <v>27.71</v>
      </c>
      <c r="I816" s="138">
        <v>19.600000000000001</v>
      </c>
      <c r="J816" s="139">
        <v>0.70730000000000004</v>
      </c>
      <c r="K816" s="134">
        <v>11.07</v>
      </c>
      <c r="L816" s="139">
        <v>0</v>
      </c>
      <c r="M816" s="134">
        <v>0.6</v>
      </c>
      <c r="N816" s="134">
        <v>2.36</v>
      </c>
      <c r="O816" s="138">
        <v>1.43</v>
      </c>
      <c r="P816" s="139">
        <v>1.29E-2</v>
      </c>
      <c r="Q816" s="134">
        <v>0</v>
      </c>
      <c r="R816" s="138">
        <v>20.09</v>
      </c>
      <c r="S816" s="140">
        <v>2225980922</v>
      </c>
      <c r="T816" s="134" t="s">
        <v>49</v>
      </c>
      <c r="U816" s="134" t="s">
        <v>114</v>
      </c>
    </row>
    <row r="817" spans="1:21" ht="14.7" x14ac:dyDescent="0.55000000000000004">
      <c r="A817" s="134" t="s">
        <v>1698</v>
      </c>
      <c r="B817" s="135" t="s">
        <v>1699</v>
      </c>
      <c r="C817" s="136" t="s">
        <v>64</v>
      </c>
      <c r="D817" s="134" t="s">
        <v>45</v>
      </c>
      <c r="E817" s="134" t="s">
        <v>75</v>
      </c>
      <c r="F817" s="134" t="s">
        <v>76</v>
      </c>
      <c r="G817" s="137">
        <v>42608</v>
      </c>
      <c r="H817" s="138">
        <v>202</v>
      </c>
      <c r="I817" s="138">
        <v>105.1</v>
      </c>
      <c r="J817" s="139">
        <v>0.52029999999999998</v>
      </c>
      <c r="K817" s="134">
        <v>20.02</v>
      </c>
      <c r="L817" s="139">
        <v>0</v>
      </c>
      <c r="M817" s="134">
        <v>2.5</v>
      </c>
      <c r="N817" s="134">
        <v>0.84</v>
      </c>
      <c r="O817" s="138">
        <v>-105.73</v>
      </c>
      <c r="P817" s="139">
        <v>5.7599999999999998E-2</v>
      </c>
      <c r="Q817" s="134">
        <v>0</v>
      </c>
      <c r="R817" s="138">
        <v>49.07</v>
      </c>
      <c r="S817" s="140">
        <v>8717709289</v>
      </c>
      <c r="T817" s="134" t="s">
        <v>49</v>
      </c>
      <c r="U817" s="134" t="s">
        <v>98</v>
      </c>
    </row>
    <row r="818" spans="1:21" ht="14.7" x14ac:dyDescent="0.55000000000000004">
      <c r="A818" s="134" t="s">
        <v>1700</v>
      </c>
      <c r="B818" s="135" t="s">
        <v>1701</v>
      </c>
      <c r="C818" s="136" t="s">
        <v>83</v>
      </c>
      <c r="D818" s="134" t="s">
        <v>57</v>
      </c>
      <c r="E818" s="134" t="s">
        <v>52</v>
      </c>
      <c r="F818" s="134" t="s">
        <v>191</v>
      </c>
      <c r="G818" s="137">
        <v>42769</v>
      </c>
      <c r="H818" s="138">
        <v>53.73</v>
      </c>
      <c r="I818" s="138">
        <v>50.46</v>
      </c>
      <c r="J818" s="139">
        <v>0.93910000000000005</v>
      </c>
      <c r="K818" s="134">
        <v>15.62</v>
      </c>
      <c r="L818" s="139">
        <v>2.12E-2</v>
      </c>
      <c r="M818" s="134">
        <v>0.8</v>
      </c>
      <c r="N818" s="134" t="s">
        <v>67</v>
      </c>
      <c r="O818" s="134" t="s">
        <v>67</v>
      </c>
      <c r="P818" s="139">
        <v>3.56E-2</v>
      </c>
      <c r="Q818" s="134">
        <v>7</v>
      </c>
      <c r="R818" s="138">
        <v>43.28</v>
      </c>
      <c r="S818" s="140">
        <v>85351485085</v>
      </c>
      <c r="T818" s="134" t="s">
        <v>54</v>
      </c>
      <c r="U818" s="134" t="s">
        <v>68</v>
      </c>
    </row>
    <row r="819" spans="1:21" ht="14.7" x14ac:dyDescent="0.55000000000000004">
      <c r="A819" s="134" t="s">
        <v>1702</v>
      </c>
      <c r="B819" s="135" t="s">
        <v>1703</v>
      </c>
      <c r="C819" s="136" t="s">
        <v>131</v>
      </c>
      <c r="D819" s="134" t="s">
        <v>57</v>
      </c>
      <c r="E819" s="134" t="s">
        <v>75</v>
      </c>
      <c r="F819" s="134" t="s">
        <v>132</v>
      </c>
      <c r="G819" s="137">
        <v>42508</v>
      </c>
      <c r="H819" s="138">
        <v>174.94</v>
      </c>
      <c r="I819" s="138">
        <v>119.58</v>
      </c>
      <c r="J819" s="139">
        <v>0.6835</v>
      </c>
      <c r="K819" s="134">
        <v>15.63</v>
      </c>
      <c r="L819" s="139">
        <v>2.1399999999999999E-2</v>
      </c>
      <c r="M819" s="134">
        <v>1.1000000000000001</v>
      </c>
      <c r="N819" s="134">
        <v>1.34</v>
      </c>
      <c r="O819" s="138">
        <v>-39.33</v>
      </c>
      <c r="P819" s="139">
        <v>3.5700000000000003E-2</v>
      </c>
      <c r="Q819" s="134">
        <v>20</v>
      </c>
      <c r="R819" s="138">
        <v>79.77</v>
      </c>
      <c r="S819" s="140">
        <v>96191114657</v>
      </c>
      <c r="T819" s="134" t="s">
        <v>54</v>
      </c>
      <c r="U819" s="134" t="s">
        <v>77</v>
      </c>
    </row>
    <row r="820" spans="1:21" ht="14.7" x14ac:dyDescent="0.55000000000000004">
      <c r="A820" s="134" t="s">
        <v>1704</v>
      </c>
      <c r="B820" s="135" t="s">
        <v>1705</v>
      </c>
      <c r="C820" s="136" t="s">
        <v>127</v>
      </c>
      <c r="D820" s="134" t="s">
        <v>65</v>
      </c>
      <c r="E820" s="134" t="s">
        <v>52</v>
      </c>
      <c r="F820" s="134" t="s">
        <v>152</v>
      </c>
      <c r="G820" s="137">
        <v>42547</v>
      </c>
      <c r="H820" s="138">
        <v>89.37</v>
      </c>
      <c r="I820" s="138">
        <v>91.76</v>
      </c>
      <c r="J820" s="139">
        <v>1.0266999999999999</v>
      </c>
      <c r="K820" s="134">
        <v>39.549999999999997</v>
      </c>
      <c r="L820" s="139">
        <v>1.4999999999999999E-2</v>
      </c>
      <c r="M820" s="134">
        <v>1</v>
      </c>
      <c r="N820" s="134">
        <v>4.74</v>
      </c>
      <c r="O820" s="138">
        <v>-0.37</v>
      </c>
      <c r="P820" s="139">
        <v>0.15529999999999999</v>
      </c>
      <c r="Q820" s="134">
        <v>8</v>
      </c>
      <c r="R820" s="138">
        <v>28.51</v>
      </c>
      <c r="S820" s="140">
        <v>211386482511</v>
      </c>
      <c r="T820" s="134" t="s">
        <v>54</v>
      </c>
      <c r="U820" s="134" t="s">
        <v>53</v>
      </c>
    </row>
    <row r="821" spans="1:21" ht="14.7" x14ac:dyDescent="0.55000000000000004">
      <c r="A821" s="134" t="s">
        <v>1706</v>
      </c>
      <c r="B821" s="135" t="s">
        <v>1707</v>
      </c>
      <c r="C821" s="136" t="s">
        <v>127</v>
      </c>
      <c r="D821" s="134" t="s">
        <v>65</v>
      </c>
      <c r="E821" s="134" t="s">
        <v>46</v>
      </c>
      <c r="F821" s="134" t="s">
        <v>66</v>
      </c>
      <c r="G821" s="137">
        <v>42552</v>
      </c>
      <c r="H821" s="138">
        <v>67.75</v>
      </c>
      <c r="I821" s="138">
        <v>95.11</v>
      </c>
      <c r="J821" s="139">
        <v>1.4037999999999999</v>
      </c>
      <c r="K821" s="134">
        <v>23.31</v>
      </c>
      <c r="L821" s="139">
        <v>0</v>
      </c>
      <c r="M821" s="134">
        <v>0.7</v>
      </c>
      <c r="N821" s="134">
        <v>1.64</v>
      </c>
      <c r="O821" s="138">
        <v>6.2</v>
      </c>
      <c r="P821" s="139">
        <v>7.4099999999999999E-2</v>
      </c>
      <c r="Q821" s="134">
        <v>0</v>
      </c>
      <c r="R821" s="138">
        <v>41.56</v>
      </c>
      <c r="S821" s="140">
        <v>8673064407</v>
      </c>
      <c r="T821" s="134" t="s">
        <v>49</v>
      </c>
      <c r="U821" s="134" t="s">
        <v>120</v>
      </c>
    </row>
    <row r="822" spans="1:21" ht="14.7" x14ac:dyDescent="0.55000000000000004">
      <c r="A822" s="134" t="s">
        <v>1708</v>
      </c>
      <c r="B822" s="135" t="s">
        <v>1709</v>
      </c>
      <c r="C822" s="136" t="s">
        <v>100</v>
      </c>
      <c r="D822" s="134" t="s">
        <v>65</v>
      </c>
      <c r="E822" s="134" t="s">
        <v>52</v>
      </c>
      <c r="F822" s="134" t="s">
        <v>152</v>
      </c>
      <c r="G822" s="137">
        <v>42583</v>
      </c>
      <c r="H822" s="138">
        <v>62.96</v>
      </c>
      <c r="I822" s="138">
        <v>51.62</v>
      </c>
      <c r="J822" s="139">
        <v>0.81989999999999996</v>
      </c>
      <c r="K822" s="134">
        <v>18.98</v>
      </c>
      <c r="L822" s="139">
        <v>2.7699999999999999E-2</v>
      </c>
      <c r="M822" s="134">
        <v>0.8</v>
      </c>
      <c r="N822" s="134">
        <v>1.53</v>
      </c>
      <c r="O822" s="138">
        <v>-2.27</v>
      </c>
      <c r="P822" s="139">
        <v>5.2400000000000002E-2</v>
      </c>
      <c r="Q822" s="134">
        <v>20</v>
      </c>
      <c r="R822" s="138">
        <v>26.92</v>
      </c>
      <c r="S822" s="140">
        <v>20133565349</v>
      </c>
      <c r="T822" s="134" t="s">
        <v>54</v>
      </c>
      <c r="U822" s="134" t="s">
        <v>184</v>
      </c>
    </row>
    <row r="823" spans="1:21" ht="14.7" x14ac:dyDescent="0.55000000000000004">
      <c r="A823" s="134" t="s">
        <v>1710</v>
      </c>
      <c r="B823" s="135" t="s">
        <v>1711</v>
      </c>
      <c r="C823" s="136" t="s">
        <v>127</v>
      </c>
      <c r="D823" s="134" t="s">
        <v>45</v>
      </c>
      <c r="E823" s="134" t="s">
        <v>75</v>
      </c>
      <c r="F823" s="134" t="s">
        <v>76</v>
      </c>
      <c r="G823" s="137">
        <v>42532</v>
      </c>
      <c r="H823" s="138">
        <v>109.65</v>
      </c>
      <c r="I823" s="138">
        <v>33.65</v>
      </c>
      <c r="J823" s="139">
        <v>0.30690000000000001</v>
      </c>
      <c r="K823" s="134">
        <v>7.1</v>
      </c>
      <c r="L823" s="139">
        <v>4.7500000000000001E-2</v>
      </c>
      <c r="M823" s="134">
        <v>1.3</v>
      </c>
      <c r="N823" s="134">
        <v>1.06</v>
      </c>
      <c r="O823" s="138">
        <v>-35.08</v>
      </c>
      <c r="P823" s="139">
        <v>-7.0000000000000001E-3</v>
      </c>
      <c r="Q823" s="134">
        <v>7</v>
      </c>
      <c r="R823" s="138">
        <v>31.49</v>
      </c>
      <c r="S823" s="140">
        <v>13704222260</v>
      </c>
      <c r="T823" s="134" t="s">
        <v>54</v>
      </c>
      <c r="U823" s="134" t="s">
        <v>236</v>
      </c>
    </row>
    <row r="824" spans="1:21" ht="14.7" x14ac:dyDescent="0.55000000000000004">
      <c r="A824" s="134" t="s">
        <v>1712</v>
      </c>
      <c r="B824" s="135" t="s">
        <v>1713</v>
      </c>
      <c r="C824" s="136" t="s">
        <v>87</v>
      </c>
      <c r="D824" s="134" t="s">
        <v>65</v>
      </c>
      <c r="E824" s="134" t="s">
        <v>75</v>
      </c>
      <c r="F824" s="134" t="s">
        <v>84</v>
      </c>
      <c r="G824" s="137">
        <v>42794</v>
      </c>
      <c r="H824" s="138">
        <v>166.75</v>
      </c>
      <c r="I824" s="138">
        <v>63.8</v>
      </c>
      <c r="J824" s="139">
        <v>0.3826</v>
      </c>
      <c r="K824" s="134">
        <v>11.52</v>
      </c>
      <c r="L824" s="139">
        <v>3.7600000000000001E-2</v>
      </c>
      <c r="M824" s="134">
        <v>1.4</v>
      </c>
      <c r="N824" s="134">
        <v>2.02</v>
      </c>
      <c r="O824" s="138">
        <v>-20.149999999999999</v>
      </c>
      <c r="P824" s="139">
        <v>1.5100000000000001E-2</v>
      </c>
      <c r="Q824" s="134">
        <v>7</v>
      </c>
      <c r="R824" s="138">
        <v>64.459999999999994</v>
      </c>
      <c r="S824" s="140">
        <v>28093714058</v>
      </c>
      <c r="T824" s="134" t="s">
        <v>54</v>
      </c>
      <c r="U824" s="134" t="s">
        <v>265</v>
      </c>
    </row>
    <row r="825" spans="1:21" ht="14.7" x14ac:dyDescent="0.55000000000000004">
      <c r="A825" s="134" t="s">
        <v>1714</v>
      </c>
      <c r="B825" s="135" t="s">
        <v>1715</v>
      </c>
      <c r="C825" s="136" t="s">
        <v>52</v>
      </c>
      <c r="D825" s="134" t="s">
        <v>45</v>
      </c>
      <c r="E825" s="134" t="s">
        <v>46</v>
      </c>
      <c r="F825" s="134" t="s">
        <v>47</v>
      </c>
      <c r="G825" s="137">
        <v>42571</v>
      </c>
      <c r="H825" s="138">
        <v>70.84</v>
      </c>
      <c r="I825" s="138">
        <v>124.9</v>
      </c>
      <c r="J825" s="139">
        <v>1.7630999999999999</v>
      </c>
      <c r="K825" s="134">
        <v>67.88</v>
      </c>
      <c r="L825" s="139">
        <v>4.0000000000000001E-3</v>
      </c>
      <c r="M825" s="134">
        <v>1.2</v>
      </c>
      <c r="N825" s="134">
        <v>2.83</v>
      </c>
      <c r="O825" s="138">
        <v>-20.81</v>
      </c>
      <c r="P825" s="139">
        <v>0.2969</v>
      </c>
      <c r="Q825" s="134">
        <v>3</v>
      </c>
      <c r="R825" s="138">
        <v>49.54</v>
      </c>
      <c r="S825" s="140">
        <v>16205772825</v>
      </c>
      <c r="T825" s="134" t="s">
        <v>54</v>
      </c>
      <c r="U825" s="134" t="s">
        <v>95</v>
      </c>
    </row>
    <row r="826" spans="1:21" ht="14.7" x14ac:dyDescent="0.55000000000000004">
      <c r="A826" s="134" t="s">
        <v>1716</v>
      </c>
      <c r="B826" s="135" t="s">
        <v>1717</v>
      </c>
      <c r="C826" s="136" t="s">
        <v>94</v>
      </c>
      <c r="D826" s="134" t="s">
        <v>65</v>
      </c>
      <c r="E826" s="134" t="s">
        <v>46</v>
      </c>
      <c r="F826" s="134" t="s">
        <v>66</v>
      </c>
      <c r="G826" s="137">
        <v>42569</v>
      </c>
      <c r="H826" s="138">
        <v>81.739999999999995</v>
      </c>
      <c r="I826" s="138">
        <v>92.5</v>
      </c>
      <c r="J826" s="139">
        <v>1.1315999999999999</v>
      </c>
      <c r="K826" s="134">
        <v>24.21</v>
      </c>
      <c r="L826" s="139">
        <v>2.7199999999999998E-2</v>
      </c>
      <c r="M826" s="134">
        <v>0.9</v>
      </c>
      <c r="N826" s="134" t="s">
        <v>67</v>
      </c>
      <c r="O826" s="134" t="s">
        <v>67</v>
      </c>
      <c r="P826" s="139">
        <v>7.8600000000000003E-2</v>
      </c>
      <c r="Q826" s="134">
        <v>0</v>
      </c>
      <c r="R826" s="138">
        <v>53.99</v>
      </c>
      <c r="S826" s="140">
        <v>17463627502</v>
      </c>
      <c r="T826" s="134" t="s">
        <v>54</v>
      </c>
      <c r="U826" s="134" t="s">
        <v>48</v>
      </c>
    </row>
    <row r="827" spans="1:21" ht="14.7" x14ac:dyDescent="0.55000000000000004">
      <c r="A827" s="134" t="s">
        <v>1718</v>
      </c>
      <c r="B827" s="135" t="s">
        <v>1719</v>
      </c>
      <c r="C827" s="136" t="s">
        <v>44</v>
      </c>
      <c r="D827" s="134" t="s">
        <v>45</v>
      </c>
      <c r="E827" s="134" t="s">
        <v>52</v>
      </c>
      <c r="F827" s="134" t="s">
        <v>106</v>
      </c>
      <c r="G827" s="137">
        <v>42799</v>
      </c>
      <c r="H827" s="138">
        <v>96.12</v>
      </c>
      <c r="I827" s="138">
        <v>78.5</v>
      </c>
      <c r="J827" s="139">
        <v>0.81669999999999998</v>
      </c>
      <c r="K827" s="134">
        <v>25.65</v>
      </c>
      <c r="L827" s="139">
        <v>0</v>
      </c>
      <c r="M827" s="134">
        <v>0.6</v>
      </c>
      <c r="N827" s="134">
        <v>0.81</v>
      </c>
      <c r="O827" s="138">
        <v>-16.350000000000001</v>
      </c>
      <c r="P827" s="139">
        <v>8.5800000000000001E-2</v>
      </c>
      <c r="Q827" s="134">
        <v>0</v>
      </c>
      <c r="R827" s="138">
        <v>24.12</v>
      </c>
      <c r="S827" s="140">
        <v>12954527890</v>
      </c>
      <c r="T827" s="134" t="s">
        <v>54</v>
      </c>
      <c r="U827" s="134" t="s">
        <v>161</v>
      </c>
    </row>
    <row r="828" spans="1:21" ht="14.7" x14ac:dyDescent="0.55000000000000004">
      <c r="A828" s="134" t="s">
        <v>1720</v>
      </c>
      <c r="B828" s="135" t="s">
        <v>1721</v>
      </c>
      <c r="C828" s="136" t="s">
        <v>44</v>
      </c>
      <c r="D828" s="134" t="s">
        <v>45</v>
      </c>
      <c r="E828" s="134" t="s">
        <v>52</v>
      </c>
      <c r="F828" s="134" t="s">
        <v>106</v>
      </c>
      <c r="G828" s="137">
        <v>42773</v>
      </c>
      <c r="H828" s="138">
        <v>80.53</v>
      </c>
      <c r="I828" s="138">
        <v>88.07</v>
      </c>
      <c r="J828" s="139">
        <v>1.0935999999999999</v>
      </c>
      <c r="K828" s="134">
        <v>29.45</v>
      </c>
      <c r="L828" s="139">
        <v>0</v>
      </c>
      <c r="M828" s="134">
        <v>1.2</v>
      </c>
      <c r="N828" s="134">
        <v>1.21</v>
      </c>
      <c r="O828" s="138">
        <v>-13.09</v>
      </c>
      <c r="P828" s="139">
        <v>0.1048</v>
      </c>
      <c r="Q828" s="134">
        <v>0</v>
      </c>
      <c r="R828" s="138">
        <v>0</v>
      </c>
      <c r="S828" s="140">
        <v>8919105241</v>
      </c>
      <c r="T828" s="134" t="s">
        <v>49</v>
      </c>
      <c r="U828" s="134" t="s">
        <v>161</v>
      </c>
    </row>
    <row r="829" spans="1:21" ht="14.7" x14ac:dyDescent="0.55000000000000004">
      <c r="A829" s="134" t="s">
        <v>1722</v>
      </c>
      <c r="B829" s="135" t="s">
        <v>1723</v>
      </c>
      <c r="C829" s="136" t="s">
        <v>52</v>
      </c>
      <c r="D829" s="134" t="s">
        <v>45</v>
      </c>
      <c r="E829" s="134" t="s">
        <v>46</v>
      </c>
      <c r="F829" s="134" t="s">
        <v>47</v>
      </c>
      <c r="G829" s="137">
        <v>42609</v>
      </c>
      <c r="H829" s="138">
        <v>0</v>
      </c>
      <c r="I829" s="138">
        <v>114.38</v>
      </c>
      <c r="J829" s="134" t="s">
        <v>67</v>
      </c>
      <c r="K829" s="134" t="s">
        <v>67</v>
      </c>
      <c r="L829" s="139">
        <v>0</v>
      </c>
      <c r="M829" s="134">
        <v>0.7</v>
      </c>
      <c r="N829" s="134">
        <v>2.33</v>
      </c>
      <c r="O829" s="138">
        <v>-0.46</v>
      </c>
      <c r="P829" s="139">
        <v>-0.4163</v>
      </c>
      <c r="Q829" s="134">
        <v>0</v>
      </c>
      <c r="R829" s="138">
        <v>1.89</v>
      </c>
      <c r="S829" s="140">
        <v>28944378391</v>
      </c>
      <c r="T829" s="134" t="s">
        <v>54</v>
      </c>
      <c r="U829" s="134" t="s">
        <v>126</v>
      </c>
    </row>
    <row r="830" spans="1:21" ht="14.7" x14ac:dyDescent="0.55000000000000004">
      <c r="A830" s="134" t="s">
        <v>1724</v>
      </c>
      <c r="B830" s="135" t="s">
        <v>1725</v>
      </c>
      <c r="C830" s="136" t="s">
        <v>44</v>
      </c>
      <c r="D830" s="134" t="s">
        <v>45</v>
      </c>
      <c r="E830" s="134" t="s">
        <v>46</v>
      </c>
      <c r="F830" s="134" t="s">
        <v>47</v>
      </c>
      <c r="G830" s="137">
        <v>42613</v>
      </c>
      <c r="H830" s="138">
        <v>29.4</v>
      </c>
      <c r="I830" s="138">
        <v>66.319999999999993</v>
      </c>
      <c r="J830" s="139">
        <v>2.2557999999999998</v>
      </c>
      <c r="K830" s="134">
        <v>35.85</v>
      </c>
      <c r="L830" s="139">
        <v>4.3999999999999997E-2</v>
      </c>
      <c r="M830" s="134">
        <v>0.1</v>
      </c>
      <c r="N830" s="134">
        <v>0.1</v>
      </c>
      <c r="O830" s="138">
        <v>-35.85</v>
      </c>
      <c r="P830" s="139">
        <v>0.13669999999999999</v>
      </c>
      <c r="Q830" s="134">
        <v>0</v>
      </c>
      <c r="R830" s="138">
        <v>41.7</v>
      </c>
      <c r="S830" s="140">
        <v>23459467136</v>
      </c>
      <c r="T830" s="134" t="s">
        <v>54</v>
      </c>
      <c r="U830" s="134" t="s">
        <v>48</v>
      </c>
    </row>
    <row r="831" spans="1:21" ht="14.7" x14ac:dyDescent="0.55000000000000004">
      <c r="A831" s="134" t="s">
        <v>1726</v>
      </c>
      <c r="B831" s="135" t="s">
        <v>1727</v>
      </c>
      <c r="C831" s="136" t="s">
        <v>127</v>
      </c>
      <c r="D831" s="134" t="s">
        <v>45</v>
      </c>
      <c r="E831" s="134" t="s">
        <v>75</v>
      </c>
      <c r="F831" s="134" t="s">
        <v>76</v>
      </c>
      <c r="G831" s="137">
        <v>42579</v>
      </c>
      <c r="H831" s="138">
        <v>124.1</v>
      </c>
      <c r="I831" s="138">
        <v>44.48</v>
      </c>
      <c r="J831" s="139">
        <v>0.3584</v>
      </c>
      <c r="K831" s="134">
        <v>13.81</v>
      </c>
      <c r="L831" s="139">
        <v>5.0799999999999998E-2</v>
      </c>
      <c r="M831" s="134">
        <v>0.5</v>
      </c>
      <c r="N831" s="134">
        <v>0.61</v>
      </c>
      <c r="O831" s="138">
        <v>-46.95</v>
      </c>
      <c r="P831" s="139">
        <v>2.6599999999999999E-2</v>
      </c>
      <c r="Q831" s="134">
        <v>10</v>
      </c>
      <c r="R831" s="138">
        <v>18.03</v>
      </c>
      <c r="S831" s="140">
        <v>181170429513</v>
      </c>
      <c r="T831" s="134" t="s">
        <v>54</v>
      </c>
      <c r="U831" s="134" t="s">
        <v>123</v>
      </c>
    </row>
    <row r="832" spans="1:21" ht="14.7" x14ac:dyDescent="0.55000000000000004">
      <c r="A832" s="134" t="s">
        <v>1728</v>
      </c>
      <c r="B832" s="135" t="s">
        <v>1729</v>
      </c>
      <c r="C832" s="136" t="s">
        <v>127</v>
      </c>
      <c r="D832" s="134" t="s">
        <v>65</v>
      </c>
      <c r="E832" s="134" t="s">
        <v>46</v>
      </c>
      <c r="F832" s="134" t="s">
        <v>66</v>
      </c>
      <c r="G832" s="137">
        <v>42694</v>
      </c>
      <c r="H832" s="138">
        <v>95.47</v>
      </c>
      <c r="I832" s="138">
        <v>174.39</v>
      </c>
      <c r="J832" s="139">
        <v>1.8266</v>
      </c>
      <c r="K832" s="134">
        <v>30.7</v>
      </c>
      <c r="L832" s="139">
        <v>0</v>
      </c>
      <c r="M832" s="134">
        <v>0.8</v>
      </c>
      <c r="N832" s="134">
        <v>6.8</v>
      </c>
      <c r="O832" s="138">
        <v>14.95</v>
      </c>
      <c r="P832" s="139">
        <v>0.111</v>
      </c>
      <c r="Q832" s="134">
        <v>0</v>
      </c>
      <c r="R832" s="138">
        <v>63.41</v>
      </c>
      <c r="S832" s="140">
        <v>13973728698</v>
      </c>
      <c r="T832" s="134" t="s">
        <v>54</v>
      </c>
      <c r="U832" s="134" t="s">
        <v>120</v>
      </c>
    </row>
    <row r="833" spans="1:21" ht="14.7" x14ac:dyDescent="0.55000000000000004">
      <c r="A833" s="134" t="s">
        <v>1730</v>
      </c>
      <c r="B833" s="135" t="s">
        <v>1731</v>
      </c>
      <c r="C833" s="136" t="s">
        <v>64</v>
      </c>
      <c r="D833" s="134" t="s">
        <v>45</v>
      </c>
      <c r="E833" s="134" t="s">
        <v>46</v>
      </c>
      <c r="F833" s="134" t="s">
        <v>47</v>
      </c>
      <c r="G833" s="137">
        <v>42557</v>
      </c>
      <c r="H833" s="138">
        <v>61.94</v>
      </c>
      <c r="I833" s="138">
        <v>81.73</v>
      </c>
      <c r="J833" s="139">
        <v>1.3194999999999999</v>
      </c>
      <c r="K833" s="134">
        <v>24.99</v>
      </c>
      <c r="L833" s="139">
        <v>1.7399999999999999E-2</v>
      </c>
      <c r="M833" s="134">
        <v>1.3</v>
      </c>
      <c r="N833" s="134">
        <v>1.25</v>
      </c>
      <c r="O833" s="138">
        <v>-15.16</v>
      </c>
      <c r="P833" s="139">
        <v>8.2500000000000004E-2</v>
      </c>
      <c r="Q833" s="134">
        <v>20</v>
      </c>
      <c r="R833" s="138">
        <v>49.03</v>
      </c>
      <c r="S833" s="140">
        <v>87878185196</v>
      </c>
      <c r="T833" s="134" t="s">
        <v>54</v>
      </c>
      <c r="U833" s="134" t="s">
        <v>114</v>
      </c>
    </row>
    <row r="834" spans="1:21" ht="14.7" x14ac:dyDescent="0.55000000000000004">
      <c r="A834" s="134" t="s">
        <v>1732</v>
      </c>
      <c r="B834" s="135" t="s">
        <v>1733</v>
      </c>
      <c r="C834" s="136" t="s">
        <v>44</v>
      </c>
      <c r="D834" s="134" t="s">
        <v>45</v>
      </c>
      <c r="E834" s="134" t="s">
        <v>46</v>
      </c>
      <c r="F834" s="134" t="s">
        <v>47</v>
      </c>
      <c r="G834" s="137">
        <v>42786</v>
      </c>
      <c r="H834" s="138">
        <v>11.67</v>
      </c>
      <c r="I834" s="138">
        <v>85.22</v>
      </c>
      <c r="J834" s="139">
        <v>7.3025000000000002</v>
      </c>
      <c r="K834" s="134">
        <v>22.49</v>
      </c>
      <c r="L834" s="139">
        <v>2.35E-2</v>
      </c>
      <c r="M834" s="134">
        <v>1.4</v>
      </c>
      <c r="N834" s="134">
        <v>2.35</v>
      </c>
      <c r="O834" s="138">
        <v>-29.38</v>
      </c>
      <c r="P834" s="139">
        <v>6.9900000000000004E-2</v>
      </c>
      <c r="Q834" s="134">
        <v>5</v>
      </c>
      <c r="R834" s="138">
        <v>53.68</v>
      </c>
      <c r="S834" s="140">
        <v>24802945333</v>
      </c>
      <c r="T834" s="134" t="s">
        <v>54</v>
      </c>
      <c r="U834" s="134" t="s">
        <v>136</v>
      </c>
    </row>
    <row r="835" spans="1:21" ht="14.7" x14ac:dyDescent="0.55000000000000004">
      <c r="A835" s="134" t="s">
        <v>1734</v>
      </c>
      <c r="B835" s="135" t="s">
        <v>1735</v>
      </c>
      <c r="C835" s="136" t="s">
        <v>44</v>
      </c>
      <c r="D835" s="134" t="s">
        <v>45</v>
      </c>
      <c r="E835" s="134" t="s">
        <v>46</v>
      </c>
      <c r="F835" s="134" t="s">
        <v>47</v>
      </c>
      <c r="G835" s="137">
        <v>42550</v>
      </c>
      <c r="H835" s="138">
        <v>41.41</v>
      </c>
      <c r="I835" s="138">
        <v>60.78</v>
      </c>
      <c r="J835" s="139">
        <v>1.4678</v>
      </c>
      <c r="K835" s="134">
        <v>23.38</v>
      </c>
      <c r="L835" s="139">
        <v>2.9899999999999999E-2</v>
      </c>
      <c r="M835" s="134">
        <v>0.1</v>
      </c>
      <c r="N835" s="134">
        <v>0.85</v>
      </c>
      <c r="O835" s="138">
        <v>-57.99</v>
      </c>
      <c r="P835" s="139">
        <v>7.4399999999999994E-2</v>
      </c>
      <c r="Q835" s="134">
        <v>13</v>
      </c>
      <c r="R835" s="138">
        <v>42.7</v>
      </c>
      <c r="S835" s="140">
        <v>19048866076</v>
      </c>
      <c r="T835" s="134" t="s">
        <v>54</v>
      </c>
      <c r="U835" s="134" t="s">
        <v>71</v>
      </c>
    </row>
    <row r="836" spans="1:21" ht="14.7" x14ac:dyDescent="0.55000000000000004">
      <c r="A836" s="134" t="s">
        <v>1736</v>
      </c>
      <c r="B836" s="135" t="s">
        <v>1737</v>
      </c>
      <c r="C836" s="136" t="s">
        <v>131</v>
      </c>
      <c r="D836" s="134" t="s">
        <v>57</v>
      </c>
      <c r="E836" s="134" t="s">
        <v>75</v>
      </c>
      <c r="F836" s="134" t="s">
        <v>132</v>
      </c>
      <c r="G836" s="137">
        <v>42548</v>
      </c>
      <c r="H836" s="138">
        <v>94.45</v>
      </c>
      <c r="I836" s="138">
        <v>52.24</v>
      </c>
      <c r="J836" s="139">
        <v>0.55310000000000004</v>
      </c>
      <c r="K836" s="134">
        <v>13.29</v>
      </c>
      <c r="L836" s="139">
        <v>2.87E-2</v>
      </c>
      <c r="M836" s="134">
        <v>0.9</v>
      </c>
      <c r="N836" s="134" t="s">
        <v>67</v>
      </c>
      <c r="O836" s="134" t="s">
        <v>67</v>
      </c>
      <c r="P836" s="139">
        <v>2.4E-2</v>
      </c>
      <c r="Q836" s="134">
        <v>6</v>
      </c>
      <c r="R836" s="138">
        <v>54.19</v>
      </c>
      <c r="S836" s="140">
        <v>260766177328</v>
      </c>
      <c r="T836" s="134" t="s">
        <v>54</v>
      </c>
      <c r="U836" s="134" t="s">
        <v>68</v>
      </c>
    </row>
    <row r="837" spans="1:21" ht="14.7" x14ac:dyDescent="0.55000000000000004">
      <c r="A837" s="134" t="s">
        <v>1738</v>
      </c>
      <c r="B837" s="135" t="s">
        <v>1739</v>
      </c>
      <c r="C837" s="136" t="s">
        <v>94</v>
      </c>
      <c r="D837" s="134" t="s">
        <v>65</v>
      </c>
      <c r="E837" s="134" t="s">
        <v>52</v>
      </c>
      <c r="F837" s="134" t="s">
        <v>152</v>
      </c>
      <c r="G837" s="137">
        <v>42509</v>
      </c>
      <c r="H837" s="138">
        <v>39.57</v>
      </c>
      <c r="I837" s="138">
        <v>36.04</v>
      </c>
      <c r="J837" s="139">
        <v>0.91080000000000005</v>
      </c>
      <c r="K837" s="134">
        <v>24.68</v>
      </c>
      <c r="L837" s="139">
        <v>1.83E-2</v>
      </c>
      <c r="M837" s="134">
        <v>0.7</v>
      </c>
      <c r="N837" s="134">
        <v>1.57</v>
      </c>
      <c r="O837" s="138">
        <v>-3.05</v>
      </c>
      <c r="P837" s="139">
        <v>8.09E-2</v>
      </c>
      <c r="Q837" s="134">
        <v>6</v>
      </c>
      <c r="R837" s="138">
        <v>18.04</v>
      </c>
      <c r="S837" s="140">
        <v>11496819650</v>
      </c>
      <c r="T837" s="134" t="s">
        <v>54</v>
      </c>
      <c r="U837" s="134" t="s">
        <v>498</v>
      </c>
    </row>
    <row r="838" spans="1:21" ht="14.7" x14ac:dyDescent="0.55000000000000004">
      <c r="A838" s="134" t="s">
        <v>1740</v>
      </c>
      <c r="B838" s="135" t="s">
        <v>1741</v>
      </c>
      <c r="C838" s="136" t="s">
        <v>151</v>
      </c>
      <c r="D838" s="134" t="s">
        <v>57</v>
      </c>
      <c r="E838" s="134" t="s">
        <v>75</v>
      </c>
      <c r="F838" s="134" t="s">
        <v>132</v>
      </c>
      <c r="G838" s="137">
        <v>42713</v>
      </c>
      <c r="H838" s="138">
        <v>363.2</v>
      </c>
      <c r="I838" s="138">
        <v>182.28</v>
      </c>
      <c r="J838" s="139">
        <v>0.50190000000000001</v>
      </c>
      <c r="K838" s="134">
        <v>17.48</v>
      </c>
      <c r="L838" s="139">
        <v>5.4999999999999997E-3</v>
      </c>
      <c r="M838" s="134">
        <v>1.7</v>
      </c>
      <c r="N838" s="134">
        <v>0.99</v>
      </c>
      <c r="O838" s="138">
        <v>-86.15</v>
      </c>
      <c r="P838" s="139">
        <v>4.4900000000000002E-2</v>
      </c>
      <c r="Q838" s="134">
        <v>0</v>
      </c>
      <c r="R838" s="138">
        <v>141.94</v>
      </c>
      <c r="S838" s="140">
        <v>13419429631</v>
      </c>
      <c r="T838" s="134" t="s">
        <v>54</v>
      </c>
      <c r="U838" s="134" t="s">
        <v>1742</v>
      </c>
    </row>
    <row r="839" spans="1:21" ht="14.7" x14ac:dyDescent="0.55000000000000004">
      <c r="A839" s="134" t="s">
        <v>1743</v>
      </c>
      <c r="B839" s="135" t="s">
        <v>1744</v>
      </c>
      <c r="C839" s="136" t="s">
        <v>57</v>
      </c>
      <c r="D839" s="134" t="s">
        <v>45</v>
      </c>
      <c r="E839" s="134" t="s">
        <v>46</v>
      </c>
      <c r="F839" s="134" t="s">
        <v>47</v>
      </c>
      <c r="G839" s="137">
        <v>42809</v>
      </c>
      <c r="H839" s="138">
        <v>0</v>
      </c>
      <c r="I839" s="138">
        <v>4.54</v>
      </c>
      <c r="J839" s="134" t="s">
        <v>67</v>
      </c>
      <c r="K839" s="134" t="s">
        <v>67</v>
      </c>
      <c r="L839" s="139">
        <v>0.13220000000000001</v>
      </c>
      <c r="M839" s="134">
        <v>0.3</v>
      </c>
      <c r="N839" s="134">
        <v>0.69</v>
      </c>
      <c r="O839" s="138">
        <v>-115.53</v>
      </c>
      <c r="P839" s="139">
        <v>-5.8700000000000002E-2</v>
      </c>
      <c r="Q839" s="134">
        <v>0</v>
      </c>
      <c r="R839" s="138">
        <v>0</v>
      </c>
      <c r="S839" s="140">
        <v>826745300</v>
      </c>
      <c r="T839" s="134" t="s">
        <v>72</v>
      </c>
      <c r="U839" s="134" t="s">
        <v>123</v>
      </c>
    </row>
    <row r="840" spans="1:21" ht="14.7" x14ac:dyDescent="0.55000000000000004">
      <c r="A840" s="134" t="s">
        <v>1745</v>
      </c>
      <c r="B840" s="135" t="s">
        <v>1746</v>
      </c>
      <c r="C840" s="136" t="s">
        <v>44</v>
      </c>
      <c r="D840" s="134" t="s">
        <v>45</v>
      </c>
      <c r="E840" s="134" t="s">
        <v>46</v>
      </c>
      <c r="F840" s="134" t="s">
        <v>47</v>
      </c>
      <c r="G840" s="137">
        <v>42609</v>
      </c>
      <c r="H840" s="138">
        <v>21.03</v>
      </c>
      <c r="I840" s="138">
        <v>70.73</v>
      </c>
      <c r="J840" s="139">
        <v>3.3633000000000002</v>
      </c>
      <c r="K840" s="134">
        <v>34.5</v>
      </c>
      <c r="L840" s="139">
        <v>2.2499999999999999E-2</v>
      </c>
      <c r="M840" s="134">
        <v>0.7</v>
      </c>
      <c r="N840" s="134">
        <v>0.81</v>
      </c>
      <c r="O840" s="138">
        <v>-29.7</v>
      </c>
      <c r="P840" s="139">
        <v>0.13</v>
      </c>
      <c r="Q840" s="134">
        <v>13</v>
      </c>
      <c r="R840" s="138">
        <v>26.91</v>
      </c>
      <c r="S840" s="140">
        <v>30859999323</v>
      </c>
      <c r="T840" s="134" t="s">
        <v>54</v>
      </c>
      <c r="U840" s="134" t="s">
        <v>435</v>
      </c>
    </row>
    <row r="841" spans="1:21" ht="14.7" x14ac:dyDescent="0.55000000000000004">
      <c r="A841" s="134" t="s">
        <v>1747</v>
      </c>
      <c r="B841" s="135" t="s">
        <v>1748</v>
      </c>
      <c r="C841" s="136" t="s">
        <v>44</v>
      </c>
      <c r="D841" s="134" t="s">
        <v>45</v>
      </c>
      <c r="E841" s="134" t="s">
        <v>46</v>
      </c>
      <c r="F841" s="134" t="s">
        <v>47</v>
      </c>
      <c r="G841" s="137">
        <v>42532</v>
      </c>
      <c r="H841" s="138">
        <v>9.99</v>
      </c>
      <c r="I841" s="138">
        <v>30.09</v>
      </c>
      <c r="J841" s="139">
        <v>3.012</v>
      </c>
      <c r="K841" s="134">
        <v>50.15</v>
      </c>
      <c r="L841" s="139">
        <v>8.3400000000000002E-2</v>
      </c>
      <c r="M841" s="134">
        <v>1.4</v>
      </c>
      <c r="N841" s="134">
        <v>0.45</v>
      </c>
      <c r="O841" s="138">
        <v>-55.78</v>
      </c>
      <c r="P841" s="139">
        <v>0.20830000000000001</v>
      </c>
      <c r="Q841" s="134">
        <v>13</v>
      </c>
      <c r="R841" s="138">
        <v>4.8899999999999997</v>
      </c>
      <c r="S841" s="140">
        <v>24733364243</v>
      </c>
      <c r="T841" s="134" t="s">
        <v>54</v>
      </c>
      <c r="U841" s="134" t="s">
        <v>265</v>
      </c>
    </row>
    <row r="842" spans="1:21" ht="14.7" x14ac:dyDescent="0.55000000000000004">
      <c r="A842" s="134" t="s">
        <v>1749</v>
      </c>
      <c r="B842" s="135" t="s">
        <v>1750</v>
      </c>
      <c r="C842" s="136" t="s">
        <v>127</v>
      </c>
      <c r="D842" s="134" t="s">
        <v>45</v>
      </c>
      <c r="E842" s="134" t="s">
        <v>46</v>
      </c>
      <c r="F842" s="134" t="s">
        <v>47</v>
      </c>
      <c r="G842" s="137">
        <v>42510</v>
      </c>
      <c r="H842" s="138">
        <v>39.549999999999997</v>
      </c>
      <c r="I842" s="138">
        <v>75.12</v>
      </c>
      <c r="J842" s="139">
        <v>1.8994</v>
      </c>
      <c r="K842" s="134">
        <v>16.579999999999998</v>
      </c>
      <c r="L842" s="139">
        <v>2.6100000000000002E-2</v>
      </c>
      <c r="M842" s="134">
        <v>0.1</v>
      </c>
      <c r="N842" s="134">
        <v>0.93</v>
      </c>
      <c r="O842" s="138">
        <v>-18.28</v>
      </c>
      <c r="P842" s="139">
        <v>4.0399999999999998E-2</v>
      </c>
      <c r="Q842" s="134">
        <v>20</v>
      </c>
      <c r="R842" s="138">
        <v>47.52</v>
      </c>
      <c r="S842" s="140">
        <v>224208148541</v>
      </c>
      <c r="T842" s="134" t="s">
        <v>54</v>
      </c>
      <c r="U842" s="134" t="s">
        <v>114</v>
      </c>
    </row>
    <row r="843" spans="1:21" ht="14.7" x14ac:dyDescent="0.55000000000000004">
      <c r="A843" s="134" t="s">
        <v>1751</v>
      </c>
      <c r="B843" s="135" t="s">
        <v>1752</v>
      </c>
      <c r="C843" s="136" t="s">
        <v>83</v>
      </c>
      <c r="D843" s="134" t="s">
        <v>65</v>
      </c>
      <c r="E843" s="134" t="s">
        <v>75</v>
      </c>
      <c r="F843" s="134" t="s">
        <v>84</v>
      </c>
      <c r="G843" s="137">
        <v>42532</v>
      </c>
      <c r="H843" s="138">
        <v>120.61</v>
      </c>
      <c r="I843" s="138">
        <v>35.630000000000003</v>
      </c>
      <c r="J843" s="139">
        <v>0.2954</v>
      </c>
      <c r="K843" s="134">
        <v>11.38</v>
      </c>
      <c r="L843" s="139">
        <v>4.0399999999999998E-2</v>
      </c>
      <c r="M843" s="134">
        <v>1.3</v>
      </c>
      <c r="N843" s="134">
        <v>2.36</v>
      </c>
      <c r="O843" s="138">
        <v>-29.1</v>
      </c>
      <c r="P843" s="139">
        <v>1.44E-2</v>
      </c>
      <c r="Q843" s="134">
        <v>5</v>
      </c>
      <c r="R843" s="138">
        <v>15.01</v>
      </c>
      <c r="S843" s="140">
        <v>3878280901</v>
      </c>
      <c r="T843" s="134" t="s">
        <v>49</v>
      </c>
      <c r="U843" s="134" t="s">
        <v>265</v>
      </c>
    </row>
    <row r="844" spans="1:21" ht="14.7" x14ac:dyDescent="0.55000000000000004">
      <c r="A844" s="134" t="s">
        <v>1753</v>
      </c>
      <c r="B844" s="135" t="s">
        <v>1754</v>
      </c>
      <c r="C844" s="136" t="s">
        <v>52</v>
      </c>
      <c r="D844" s="134" t="s">
        <v>45</v>
      </c>
      <c r="E844" s="134" t="s">
        <v>46</v>
      </c>
      <c r="F844" s="134" t="s">
        <v>47</v>
      </c>
      <c r="G844" s="137">
        <v>42616</v>
      </c>
      <c r="H844" s="138">
        <v>0</v>
      </c>
      <c r="I844" s="138">
        <v>12.15</v>
      </c>
      <c r="J844" s="134" t="s">
        <v>67</v>
      </c>
      <c r="K844" s="134" t="s">
        <v>67</v>
      </c>
      <c r="L844" s="139">
        <v>0</v>
      </c>
      <c r="M844" s="134">
        <v>2.4</v>
      </c>
      <c r="N844" s="134">
        <v>2</v>
      </c>
      <c r="O844" s="138">
        <v>-8.68</v>
      </c>
      <c r="P844" s="139">
        <v>-6.2199999999999998E-2</v>
      </c>
      <c r="Q844" s="134">
        <v>0</v>
      </c>
      <c r="R844" s="138">
        <v>0</v>
      </c>
      <c r="S844" s="140">
        <v>4815272358</v>
      </c>
      <c r="T844" s="134" t="s">
        <v>49</v>
      </c>
      <c r="U844" s="134" t="s">
        <v>265</v>
      </c>
    </row>
    <row r="845" spans="1:21" ht="14.7" x14ac:dyDescent="0.55000000000000004">
      <c r="A845" s="134" t="s">
        <v>1755</v>
      </c>
      <c r="B845" s="135" t="s">
        <v>1756</v>
      </c>
      <c r="C845" s="136" t="s">
        <v>44</v>
      </c>
      <c r="D845" s="134" t="s">
        <v>45</v>
      </c>
      <c r="E845" s="134" t="s">
        <v>46</v>
      </c>
      <c r="F845" s="134" t="s">
        <v>47</v>
      </c>
      <c r="G845" s="137">
        <v>42614</v>
      </c>
      <c r="H845" s="138">
        <v>29.97</v>
      </c>
      <c r="I845" s="138">
        <v>51.73</v>
      </c>
      <c r="J845" s="139">
        <v>1.7261</v>
      </c>
      <c r="K845" s="134">
        <v>23.2</v>
      </c>
      <c r="L845" s="139">
        <v>2.86E-2</v>
      </c>
      <c r="M845" s="134">
        <v>0.4</v>
      </c>
      <c r="N845" s="134">
        <v>0.9</v>
      </c>
      <c r="O845" s="138">
        <v>-45.85</v>
      </c>
      <c r="P845" s="139">
        <v>7.3499999999999996E-2</v>
      </c>
      <c r="Q845" s="134">
        <v>13</v>
      </c>
      <c r="R845" s="138">
        <v>36.5</v>
      </c>
      <c r="S845" s="140">
        <v>7308048139</v>
      </c>
      <c r="T845" s="134" t="s">
        <v>49</v>
      </c>
      <c r="U845" s="134" t="s">
        <v>71</v>
      </c>
    </row>
    <row r="846" spans="1:21" ht="14.7" x14ac:dyDescent="0.55000000000000004">
      <c r="A846" s="134" t="s">
        <v>1757</v>
      </c>
      <c r="B846" s="135" t="s">
        <v>1758</v>
      </c>
      <c r="C846" s="136" t="s">
        <v>57</v>
      </c>
      <c r="D846" s="134" t="s">
        <v>45</v>
      </c>
      <c r="E846" s="134" t="s">
        <v>46</v>
      </c>
      <c r="F846" s="134" t="s">
        <v>47</v>
      </c>
      <c r="G846" s="137">
        <v>42710</v>
      </c>
      <c r="H846" s="138">
        <v>0</v>
      </c>
      <c r="I846" s="138">
        <v>52.14</v>
      </c>
      <c r="J846" s="134" t="s">
        <v>67</v>
      </c>
      <c r="K846" s="134">
        <v>28.81</v>
      </c>
      <c r="L846" s="139">
        <v>2.8799999999999999E-2</v>
      </c>
      <c r="M846" s="134" t="e">
        <v>#N/A</v>
      </c>
      <c r="N846" s="134">
        <v>1.79</v>
      </c>
      <c r="O846" s="138">
        <v>-36.44</v>
      </c>
      <c r="P846" s="139">
        <v>0.10150000000000001</v>
      </c>
      <c r="Q846" s="134">
        <v>5</v>
      </c>
      <c r="R846" s="138">
        <v>47.43</v>
      </c>
      <c r="S846" s="140">
        <v>13041382148</v>
      </c>
      <c r="T846" s="134" t="s">
        <v>54</v>
      </c>
      <c r="U846" s="134" t="s">
        <v>117</v>
      </c>
    </row>
    <row r="847" spans="1:21" ht="14.7" x14ac:dyDescent="0.55000000000000004">
      <c r="A847" s="134" t="s">
        <v>1759</v>
      </c>
      <c r="B847" s="135" t="s">
        <v>1760</v>
      </c>
      <c r="C847" s="136" t="s">
        <v>44</v>
      </c>
      <c r="D847" s="134" t="s">
        <v>45</v>
      </c>
      <c r="E847" s="134" t="s">
        <v>46</v>
      </c>
      <c r="F847" s="134" t="s">
        <v>47</v>
      </c>
      <c r="G847" s="137">
        <v>42714</v>
      </c>
      <c r="H847" s="138">
        <v>14.52</v>
      </c>
      <c r="I847" s="138">
        <v>18.899999999999999</v>
      </c>
      <c r="J847" s="139">
        <v>1.3017000000000001</v>
      </c>
      <c r="K847" s="134">
        <v>11.81</v>
      </c>
      <c r="L847" s="139">
        <v>3.39E-2</v>
      </c>
      <c r="M847" s="134">
        <v>1.2</v>
      </c>
      <c r="N847" s="134">
        <v>1.05</v>
      </c>
      <c r="O847" s="138">
        <v>-7.06</v>
      </c>
      <c r="P847" s="139">
        <v>1.66E-2</v>
      </c>
      <c r="Q847" s="134">
        <v>2</v>
      </c>
      <c r="R847" s="138">
        <v>10.27</v>
      </c>
      <c r="S847" s="140">
        <v>8787397575</v>
      </c>
      <c r="T847" s="134" t="s">
        <v>49</v>
      </c>
      <c r="U847" s="134" t="s">
        <v>98</v>
      </c>
    </row>
    <row r="848" spans="1:21" ht="14.7" x14ac:dyDescent="0.55000000000000004">
      <c r="A848" s="134" t="s">
        <v>1761</v>
      </c>
      <c r="B848" s="135" t="s">
        <v>1762</v>
      </c>
      <c r="C848" s="136" t="s">
        <v>94</v>
      </c>
      <c r="D848" s="134" t="s">
        <v>57</v>
      </c>
      <c r="E848" s="134" t="s">
        <v>46</v>
      </c>
      <c r="F848" s="134" t="s">
        <v>128</v>
      </c>
      <c r="G848" s="137">
        <v>42616</v>
      </c>
      <c r="H848" s="138">
        <v>16.5</v>
      </c>
      <c r="I848" s="138">
        <v>25.2</v>
      </c>
      <c r="J848" s="139">
        <v>1.5273000000000001</v>
      </c>
      <c r="K848" s="134">
        <v>21.91</v>
      </c>
      <c r="L848" s="139">
        <v>9.4999999999999998E-3</v>
      </c>
      <c r="M848" s="134">
        <v>0.8</v>
      </c>
      <c r="N848" s="134">
        <v>3.08</v>
      </c>
      <c r="O848" s="138">
        <v>-4.5599999999999996</v>
      </c>
      <c r="P848" s="139">
        <v>6.7100000000000007E-2</v>
      </c>
      <c r="Q848" s="134">
        <v>0</v>
      </c>
      <c r="R848" s="138">
        <v>16.02</v>
      </c>
      <c r="S848" s="140">
        <v>2348670563</v>
      </c>
      <c r="T848" s="134" t="s">
        <v>49</v>
      </c>
      <c r="U848" s="134" t="s">
        <v>184</v>
      </c>
    </row>
    <row r="849" spans="1:21" ht="14.7" x14ac:dyDescent="0.55000000000000004">
      <c r="A849" s="134" t="s">
        <v>1763</v>
      </c>
      <c r="B849" s="135" t="s">
        <v>1764</v>
      </c>
      <c r="C849" s="136" t="s">
        <v>94</v>
      </c>
      <c r="D849" s="134" t="s">
        <v>65</v>
      </c>
      <c r="E849" s="134" t="s">
        <v>46</v>
      </c>
      <c r="F849" s="134" t="s">
        <v>66</v>
      </c>
      <c r="G849" s="137">
        <v>42508</v>
      </c>
      <c r="H849" s="138">
        <v>23.62</v>
      </c>
      <c r="I849" s="138">
        <v>32.76</v>
      </c>
      <c r="J849" s="139">
        <v>1.387</v>
      </c>
      <c r="K849" s="134">
        <v>26.21</v>
      </c>
      <c r="L849" s="139">
        <v>3.7199999999999997E-2</v>
      </c>
      <c r="M849" s="134">
        <v>1.4</v>
      </c>
      <c r="N849" s="134">
        <v>1.86</v>
      </c>
      <c r="O849" s="138">
        <v>-15.23</v>
      </c>
      <c r="P849" s="139">
        <v>8.8499999999999995E-2</v>
      </c>
      <c r="Q849" s="134">
        <v>6</v>
      </c>
      <c r="R849" s="138">
        <v>13.74</v>
      </c>
      <c r="S849" s="140">
        <v>24648197152</v>
      </c>
      <c r="T849" s="134" t="s">
        <v>54</v>
      </c>
      <c r="U849" s="134" t="s">
        <v>48</v>
      </c>
    </row>
    <row r="850" spans="1:21" ht="14.7" x14ac:dyDescent="0.55000000000000004">
      <c r="A850" s="134" t="s">
        <v>1765</v>
      </c>
      <c r="B850" s="135" t="s">
        <v>1766</v>
      </c>
      <c r="C850" s="136" t="s">
        <v>127</v>
      </c>
      <c r="D850" s="134" t="s">
        <v>45</v>
      </c>
      <c r="E850" s="134" t="s">
        <v>75</v>
      </c>
      <c r="F850" s="134" t="s">
        <v>76</v>
      </c>
      <c r="G850" s="137">
        <v>42744</v>
      </c>
      <c r="H850" s="138">
        <v>176.12</v>
      </c>
      <c r="I850" s="138">
        <v>94.5</v>
      </c>
      <c r="J850" s="139">
        <v>0.53659999999999997</v>
      </c>
      <c r="K850" s="134">
        <v>20.68</v>
      </c>
      <c r="L850" s="139">
        <v>2.0299999999999999E-2</v>
      </c>
      <c r="M850" s="134">
        <v>1.2</v>
      </c>
      <c r="N850" s="134">
        <v>0.95</v>
      </c>
      <c r="O850" s="138">
        <v>-64.61</v>
      </c>
      <c r="P850" s="139">
        <v>6.0900000000000003E-2</v>
      </c>
      <c r="Q850" s="134">
        <v>7</v>
      </c>
      <c r="R850" s="138">
        <v>29.54</v>
      </c>
      <c r="S850" s="140">
        <v>9830700243</v>
      </c>
      <c r="T850" s="134" t="s">
        <v>49</v>
      </c>
      <c r="U850" s="134" t="s">
        <v>373</v>
      </c>
    </row>
    <row r="851" spans="1:21" ht="14.7" x14ac:dyDescent="0.55000000000000004">
      <c r="A851" s="134" t="s">
        <v>1767</v>
      </c>
      <c r="B851" s="135" t="s">
        <v>1768</v>
      </c>
      <c r="C851" s="136" t="s">
        <v>52</v>
      </c>
      <c r="D851" s="134" t="s">
        <v>45</v>
      </c>
      <c r="E851" s="134" t="s">
        <v>46</v>
      </c>
      <c r="F851" s="134" t="s">
        <v>47</v>
      </c>
      <c r="G851" s="137">
        <v>42803</v>
      </c>
      <c r="H851" s="138">
        <v>0.27</v>
      </c>
      <c r="I851" s="138">
        <v>122.62</v>
      </c>
      <c r="J851" s="139">
        <v>454.1481</v>
      </c>
      <c r="K851" s="134">
        <v>35.24</v>
      </c>
      <c r="L851" s="139">
        <v>1.6299999999999999E-2</v>
      </c>
      <c r="M851" s="134">
        <v>1.9</v>
      </c>
      <c r="N851" s="134">
        <v>2.11</v>
      </c>
      <c r="O851" s="138">
        <v>-86.45</v>
      </c>
      <c r="P851" s="139">
        <v>0.13370000000000001</v>
      </c>
      <c r="Q851" s="134">
        <v>0</v>
      </c>
      <c r="R851" s="138">
        <v>10.35</v>
      </c>
      <c r="S851" s="140">
        <v>12773562465</v>
      </c>
      <c r="T851" s="134" t="s">
        <v>54</v>
      </c>
      <c r="U851" s="134" t="s">
        <v>1374</v>
      </c>
    </row>
    <row r="852" spans="1:21" ht="14.7" x14ac:dyDescent="0.55000000000000004">
      <c r="A852" s="134" t="s">
        <v>1769</v>
      </c>
      <c r="B852" s="135" t="s">
        <v>1770</v>
      </c>
      <c r="C852" s="136" t="s">
        <v>52</v>
      </c>
      <c r="D852" s="134" t="s">
        <v>45</v>
      </c>
      <c r="E852" s="134" t="s">
        <v>46</v>
      </c>
      <c r="F852" s="134" t="s">
        <v>47</v>
      </c>
      <c r="G852" s="137">
        <v>42558</v>
      </c>
      <c r="H852" s="138">
        <v>0</v>
      </c>
      <c r="I852" s="138">
        <v>19.260000000000002</v>
      </c>
      <c r="J852" s="134" t="s">
        <v>67</v>
      </c>
      <c r="K852" s="134" t="s">
        <v>67</v>
      </c>
      <c r="L852" s="139">
        <v>1.04E-2</v>
      </c>
      <c r="M852" s="134">
        <v>3</v>
      </c>
      <c r="N852" s="134">
        <v>1.68</v>
      </c>
      <c r="O852" s="138">
        <v>-22.62</v>
      </c>
      <c r="P852" s="139">
        <v>-5.9499999999999997E-2</v>
      </c>
      <c r="Q852" s="134">
        <v>0</v>
      </c>
      <c r="R852" s="138">
        <v>0</v>
      </c>
      <c r="S852" s="140">
        <v>3373972387</v>
      </c>
      <c r="T852" s="134" t="s">
        <v>49</v>
      </c>
      <c r="U852" s="134" t="s">
        <v>286</v>
      </c>
    </row>
    <row r="853" spans="1:21" ht="14.7" x14ac:dyDescent="0.55000000000000004">
      <c r="A853" s="134" t="s">
        <v>1771</v>
      </c>
      <c r="B853" s="135" t="s">
        <v>1772</v>
      </c>
      <c r="C853" s="136" t="s">
        <v>44</v>
      </c>
      <c r="D853" s="134" t="s">
        <v>45</v>
      </c>
      <c r="E853" s="134" t="s">
        <v>46</v>
      </c>
      <c r="F853" s="134" t="s">
        <v>47</v>
      </c>
      <c r="G853" s="137">
        <v>42507</v>
      </c>
      <c r="H853" s="138">
        <v>29.07</v>
      </c>
      <c r="I853" s="138">
        <v>45.61</v>
      </c>
      <c r="J853" s="139">
        <v>1.569</v>
      </c>
      <c r="K853" s="134">
        <v>22.58</v>
      </c>
      <c r="L853" s="139">
        <v>2.8500000000000001E-2</v>
      </c>
      <c r="M853" s="134">
        <v>0.1</v>
      </c>
      <c r="N853" s="134">
        <v>0.86</v>
      </c>
      <c r="O853" s="138">
        <v>-50.41</v>
      </c>
      <c r="P853" s="139">
        <v>7.0400000000000004E-2</v>
      </c>
      <c r="Q853" s="134">
        <v>13</v>
      </c>
      <c r="R853" s="138">
        <v>32.04</v>
      </c>
      <c r="S853" s="140">
        <v>23037729803</v>
      </c>
      <c r="T853" s="134" t="s">
        <v>54</v>
      </c>
      <c r="U853" s="134" t="s">
        <v>71</v>
      </c>
    </row>
    <row r="854" spans="1:21" ht="14.7" x14ac:dyDescent="0.55000000000000004">
      <c r="A854" s="134" t="s">
        <v>1773</v>
      </c>
      <c r="B854" s="135" t="s">
        <v>1774</v>
      </c>
      <c r="C854" s="136" t="s">
        <v>127</v>
      </c>
      <c r="D854" s="134" t="s">
        <v>65</v>
      </c>
      <c r="E854" s="134" t="s">
        <v>52</v>
      </c>
      <c r="F854" s="134" t="s">
        <v>152</v>
      </c>
      <c r="G854" s="137">
        <v>42590</v>
      </c>
      <c r="H854" s="138">
        <v>40.72</v>
      </c>
      <c r="I854" s="138">
        <v>41.79</v>
      </c>
      <c r="J854" s="139">
        <v>1.0263</v>
      </c>
      <c r="K854" s="134">
        <v>22.47</v>
      </c>
      <c r="L854" s="139">
        <v>1.3899999999999999E-2</v>
      </c>
      <c r="M854" s="134">
        <v>1</v>
      </c>
      <c r="N854" s="134" t="s">
        <v>67</v>
      </c>
      <c r="O854" s="134" t="s">
        <v>67</v>
      </c>
      <c r="P854" s="139">
        <v>6.9800000000000001E-2</v>
      </c>
      <c r="Q854" s="134">
        <v>6</v>
      </c>
      <c r="R854" s="138">
        <v>24.33</v>
      </c>
      <c r="S854" s="140">
        <v>10983165100</v>
      </c>
      <c r="T854" s="134" t="s">
        <v>54</v>
      </c>
      <c r="U854" s="134" t="s">
        <v>192</v>
      </c>
    </row>
    <row r="855" spans="1:21" ht="14.7" x14ac:dyDescent="0.55000000000000004">
      <c r="A855" s="134" t="s">
        <v>1775</v>
      </c>
      <c r="B855" s="135" t="s">
        <v>1776</v>
      </c>
      <c r="C855" s="136" t="s">
        <v>94</v>
      </c>
      <c r="D855" s="134" t="s">
        <v>65</v>
      </c>
      <c r="E855" s="134" t="s">
        <v>46</v>
      </c>
      <c r="F855" s="134" t="s">
        <v>66</v>
      </c>
      <c r="G855" s="137">
        <v>42786</v>
      </c>
      <c r="H855" s="138">
        <v>30.42</v>
      </c>
      <c r="I855" s="138">
        <v>64.760000000000005</v>
      </c>
      <c r="J855" s="139">
        <v>2.1288999999999998</v>
      </c>
      <c r="K855" s="134">
        <v>29.57</v>
      </c>
      <c r="L855" s="139">
        <v>2.01E-2</v>
      </c>
      <c r="M855" s="134">
        <v>1.2</v>
      </c>
      <c r="N855" s="134">
        <v>3.88</v>
      </c>
      <c r="O855" s="138">
        <v>5.76</v>
      </c>
      <c r="P855" s="139">
        <v>0.10539999999999999</v>
      </c>
      <c r="Q855" s="134">
        <v>13</v>
      </c>
      <c r="R855" s="138">
        <v>22.44</v>
      </c>
      <c r="S855" s="140">
        <v>16229832080</v>
      </c>
      <c r="T855" s="134" t="s">
        <v>54</v>
      </c>
      <c r="U855" s="134" t="s">
        <v>136</v>
      </c>
    </row>
    <row r="856" spans="1:21" ht="14.7" x14ac:dyDescent="0.55000000000000004">
      <c r="A856" s="134" t="s">
        <v>1777</v>
      </c>
      <c r="B856" s="135" t="s">
        <v>1778</v>
      </c>
      <c r="C856" s="136" t="s">
        <v>44</v>
      </c>
      <c r="D856" s="134" t="s">
        <v>45</v>
      </c>
      <c r="E856" s="134" t="s">
        <v>46</v>
      </c>
      <c r="F856" s="134" t="s">
        <v>47</v>
      </c>
      <c r="G856" s="137">
        <v>42775</v>
      </c>
      <c r="H856" s="138">
        <v>0</v>
      </c>
      <c r="I856" s="138">
        <v>81.99</v>
      </c>
      <c r="J856" s="134" t="s">
        <v>67</v>
      </c>
      <c r="K856" s="134">
        <v>16.91</v>
      </c>
      <c r="L856" s="139">
        <v>3.61E-2</v>
      </c>
      <c r="M856" s="134">
        <v>0.9</v>
      </c>
      <c r="N856" s="134">
        <v>0.86</v>
      </c>
      <c r="O856" s="138">
        <v>-30.12</v>
      </c>
      <c r="P856" s="139">
        <v>4.2000000000000003E-2</v>
      </c>
      <c r="Q856" s="134">
        <v>14</v>
      </c>
      <c r="R856" s="138">
        <v>43.35</v>
      </c>
      <c r="S856" s="140">
        <v>346364468457</v>
      </c>
      <c r="T856" s="134" t="s">
        <v>54</v>
      </c>
      <c r="U856" s="134" t="s">
        <v>265</v>
      </c>
    </row>
    <row r="857" spans="1:21" ht="14.7" x14ac:dyDescent="0.55000000000000004">
      <c r="A857" s="134" t="s">
        <v>1779</v>
      </c>
      <c r="B857" s="135" t="s">
        <v>1780</v>
      </c>
      <c r="C857" s="136" t="s">
        <v>127</v>
      </c>
      <c r="D857" s="134" t="s">
        <v>65</v>
      </c>
      <c r="E857" s="134" t="s">
        <v>46</v>
      </c>
      <c r="F857" s="134" t="s">
        <v>66</v>
      </c>
      <c r="G857" s="137">
        <v>42803</v>
      </c>
      <c r="H857" s="138">
        <v>27.12</v>
      </c>
      <c r="I857" s="138">
        <v>61.35</v>
      </c>
      <c r="J857" s="139">
        <v>2.2622</v>
      </c>
      <c r="K857" s="134">
        <v>27.27</v>
      </c>
      <c r="L857" s="139">
        <v>5.1000000000000004E-3</v>
      </c>
      <c r="M857" s="134">
        <v>1.3</v>
      </c>
      <c r="N857" s="134">
        <v>2.44</v>
      </c>
      <c r="O857" s="138">
        <v>-7.49</v>
      </c>
      <c r="P857" s="139">
        <v>9.3799999999999994E-2</v>
      </c>
      <c r="Q857" s="134">
        <v>7</v>
      </c>
      <c r="R857" s="138">
        <v>47.05</v>
      </c>
      <c r="S857" s="140">
        <v>14088184262</v>
      </c>
      <c r="T857" s="134" t="s">
        <v>54</v>
      </c>
      <c r="U857" s="134" t="s">
        <v>120</v>
      </c>
    </row>
    <row r="858" spans="1:21" ht="14.7" x14ac:dyDescent="0.55000000000000004">
      <c r="A858" s="134" t="s">
        <v>1781</v>
      </c>
      <c r="B858" s="135" t="s">
        <v>1782</v>
      </c>
      <c r="C858" s="136" t="s">
        <v>94</v>
      </c>
      <c r="D858" s="134" t="s">
        <v>45</v>
      </c>
      <c r="E858" s="134" t="s">
        <v>52</v>
      </c>
      <c r="F858" s="134" t="s">
        <v>106</v>
      </c>
      <c r="G858" s="137">
        <v>42551</v>
      </c>
      <c r="H858" s="138">
        <v>9.1199999999999992</v>
      </c>
      <c r="I858" s="138">
        <v>6.88</v>
      </c>
      <c r="J858" s="139">
        <v>0.75439999999999996</v>
      </c>
      <c r="K858" s="134">
        <v>8.82</v>
      </c>
      <c r="L858" s="139">
        <v>4.2200000000000001E-2</v>
      </c>
      <c r="M858" s="134">
        <v>1.2</v>
      </c>
      <c r="N858" s="134">
        <v>1.1100000000000001</v>
      </c>
      <c r="O858" s="138">
        <v>-8.81</v>
      </c>
      <c r="P858" s="139">
        <v>1.6000000000000001E-3</v>
      </c>
      <c r="Q858" s="134">
        <v>4</v>
      </c>
      <c r="R858" s="138">
        <v>13.89</v>
      </c>
      <c r="S858" s="140">
        <v>6984319196</v>
      </c>
      <c r="T858" s="134" t="s">
        <v>49</v>
      </c>
      <c r="U858" s="134" t="s">
        <v>98</v>
      </c>
    </row>
    <row r="859" spans="1:21" ht="14.7" x14ac:dyDescent="0.55000000000000004">
      <c r="A859" s="134" t="s">
        <v>1783</v>
      </c>
      <c r="B859" s="135" t="s">
        <v>1784</v>
      </c>
      <c r="C859" s="136" t="s">
        <v>64</v>
      </c>
      <c r="D859" s="134" t="s">
        <v>65</v>
      </c>
      <c r="E859" s="134" t="s">
        <v>46</v>
      </c>
      <c r="F859" s="134" t="s">
        <v>66</v>
      </c>
      <c r="G859" s="137">
        <v>42743</v>
      </c>
      <c r="H859" s="138">
        <v>33.22</v>
      </c>
      <c r="I859" s="138">
        <v>51.55</v>
      </c>
      <c r="J859" s="139">
        <v>1.5518000000000001</v>
      </c>
      <c r="K859" s="134">
        <v>29.63</v>
      </c>
      <c r="L859" s="139">
        <v>1.18E-2</v>
      </c>
      <c r="M859" s="134">
        <v>1.2</v>
      </c>
      <c r="N859" s="134">
        <v>2.4900000000000002</v>
      </c>
      <c r="O859" s="138">
        <v>-2.5499999999999998</v>
      </c>
      <c r="P859" s="139">
        <v>0.1056</v>
      </c>
      <c r="Q859" s="134">
        <v>6</v>
      </c>
      <c r="R859" s="138">
        <v>22.55</v>
      </c>
      <c r="S859" s="140">
        <v>9170785279</v>
      </c>
      <c r="T859" s="134" t="s">
        <v>49</v>
      </c>
      <c r="U859" s="134" t="s">
        <v>91</v>
      </c>
    </row>
    <row r="860" spans="1:21" ht="14.7" x14ac:dyDescent="0.55000000000000004">
      <c r="A860" s="134" t="s">
        <v>1785</v>
      </c>
      <c r="B860" s="135" t="s">
        <v>1786</v>
      </c>
      <c r="C860" s="136" t="s">
        <v>52</v>
      </c>
      <c r="D860" s="134" t="s">
        <v>45</v>
      </c>
      <c r="E860" s="134" t="s">
        <v>46</v>
      </c>
      <c r="F860" s="134" t="s">
        <v>47</v>
      </c>
      <c r="G860" s="137">
        <v>42543</v>
      </c>
      <c r="H860" s="138">
        <v>0</v>
      </c>
      <c r="I860" s="138">
        <v>49.65</v>
      </c>
      <c r="J860" s="134" t="s">
        <v>67</v>
      </c>
      <c r="K860" s="134">
        <v>64.48</v>
      </c>
      <c r="L860" s="139">
        <v>0</v>
      </c>
      <c r="M860" s="134">
        <v>1.7</v>
      </c>
      <c r="N860" s="134">
        <v>6.24</v>
      </c>
      <c r="O860" s="138">
        <v>-8.94</v>
      </c>
      <c r="P860" s="139">
        <v>0.27989999999999998</v>
      </c>
      <c r="Q860" s="134">
        <v>0</v>
      </c>
      <c r="R860" s="138">
        <v>16.02</v>
      </c>
      <c r="S860" s="140">
        <v>48624160403</v>
      </c>
      <c r="T860" s="134" t="s">
        <v>54</v>
      </c>
      <c r="U860" s="134" t="s">
        <v>80</v>
      </c>
    </row>
    <row r="861" spans="1:21" ht="14.7" x14ac:dyDescent="0.55000000000000004">
      <c r="A861" s="134" t="s">
        <v>1787</v>
      </c>
      <c r="B861" s="135" t="s">
        <v>1788</v>
      </c>
      <c r="C861" s="136" t="s">
        <v>94</v>
      </c>
      <c r="D861" s="134" t="s">
        <v>65</v>
      </c>
      <c r="E861" s="134" t="s">
        <v>46</v>
      </c>
      <c r="F861" s="134" t="s">
        <v>66</v>
      </c>
      <c r="G861" s="137">
        <v>42711</v>
      </c>
      <c r="H861" s="138">
        <v>38.08</v>
      </c>
      <c r="I861" s="138">
        <v>69.16</v>
      </c>
      <c r="J861" s="139">
        <v>1.8162</v>
      </c>
      <c r="K861" s="134">
        <v>22.24</v>
      </c>
      <c r="L861" s="139">
        <v>2.6599999999999999E-2</v>
      </c>
      <c r="M861" s="134">
        <v>0.7</v>
      </c>
      <c r="N861" s="134">
        <v>1.74</v>
      </c>
      <c r="O861" s="138">
        <v>-20.92</v>
      </c>
      <c r="P861" s="139">
        <v>6.8699999999999997E-2</v>
      </c>
      <c r="Q861" s="134">
        <v>13</v>
      </c>
      <c r="R861" s="138">
        <v>0</v>
      </c>
      <c r="S861" s="140">
        <v>24408735395</v>
      </c>
      <c r="T861" s="134" t="s">
        <v>54</v>
      </c>
      <c r="U861" s="134" t="s">
        <v>109</v>
      </c>
    </row>
    <row r="862" spans="1:21" ht="14.7" x14ac:dyDescent="0.55000000000000004">
      <c r="A862" s="134" t="s">
        <v>1789</v>
      </c>
      <c r="B862" s="135" t="s">
        <v>1790</v>
      </c>
      <c r="C862" s="136" t="s">
        <v>127</v>
      </c>
      <c r="D862" s="134" t="s">
        <v>65</v>
      </c>
      <c r="E862" s="134" t="s">
        <v>46</v>
      </c>
      <c r="F862" s="134" t="s">
        <v>66</v>
      </c>
      <c r="G862" s="137">
        <v>42533</v>
      </c>
      <c r="H862" s="138">
        <v>66.239999999999995</v>
      </c>
      <c r="I862" s="138">
        <v>117.72</v>
      </c>
      <c r="J862" s="139">
        <v>1.7771999999999999</v>
      </c>
      <c r="K862" s="134">
        <v>25.87</v>
      </c>
      <c r="L862" s="139">
        <v>7.6E-3</v>
      </c>
      <c r="M862" s="134">
        <v>1.2</v>
      </c>
      <c r="N862" s="134">
        <v>3.36</v>
      </c>
      <c r="O862" s="138">
        <v>-57.21</v>
      </c>
      <c r="P862" s="139">
        <v>8.6900000000000005E-2</v>
      </c>
      <c r="Q862" s="134">
        <v>1</v>
      </c>
      <c r="R862" s="138">
        <v>92.86</v>
      </c>
      <c r="S862" s="140">
        <v>23242718621</v>
      </c>
      <c r="T862" s="134" t="s">
        <v>54</v>
      </c>
      <c r="U862" s="134" t="s">
        <v>120</v>
      </c>
    </row>
    <row r="863" spans="1:21" ht="14.7" x14ac:dyDescent="0.55000000000000004">
      <c r="A863" s="134" t="s">
        <v>1791</v>
      </c>
      <c r="B863" s="135" t="s">
        <v>1792</v>
      </c>
      <c r="C863" s="136" t="s">
        <v>94</v>
      </c>
      <c r="D863" s="134" t="s">
        <v>65</v>
      </c>
      <c r="E863" s="134" t="s">
        <v>75</v>
      </c>
      <c r="F863" s="134" t="s">
        <v>84</v>
      </c>
      <c r="G863" s="137">
        <v>42549</v>
      </c>
      <c r="H863" s="138">
        <v>56.39</v>
      </c>
      <c r="I863" s="138">
        <v>38.99</v>
      </c>
      <c r="J863" s="139">
        <v>0.69140000000000001</v>
      </c>
      <c r="K863" s="134">
        <v>26.71</v>
      </c>
      <c r="L863" s="139">
        <v>6.1999999999999998E-3</v>
      </c>
      <c r="M863" s="134">
        <v>1.4</v>
      </c>
      <c r="N863" s="134" t="s">
        <v>67</v>
      </c>
      <c r="O863" s="134" t="s">
        <v>67</v>
      </c>
      <c r="P863" s="139">
        <v>9.0999999999999998E-2</v>
      </c>
      <c r="Q863" s="134">
        <v>4</v>
      </c>
      <c r="R863" s="138">
        <v>34.590000000000003</v>
      </c>
      <c r="S863" s="140">
        <v>7923902248</v>
      </c>
      <c r="T863" s="134" t="s">
        <v>49</v>
      </c>
      <c r="U863" s="134" t="s">
        <v>68</v>
      </c>
    </row>
    <row r="864" spans="1:21" x14ac:dyDescent="0.55000000000000004">
      <c r="B864" s="118"/>
    </row>
  </sheetData>
  <sheetProtection sort="0" autoFilter="0"/>
  <autoFilter ref="A1:U767">
    <sortState ref="A2:U863">
      <sortCondition ref="A1:A767"/>
    </sortState>
  </autoFilter>
  <hyperlinks>
    <hyperlink ref="B2" r:id="rId1" display="http://www.moderngraham.com/2017/02/10/agilent-technologies-inc-valuation-february-2017-a/?utm_source=MGScreens&amp;utm_medium=ebook"/>
    <hyperlink ref="B3" r:id="rId2" display="http://www.moderngraham.com/2016/07/18/alcoa-inc-valuation-july-2016-aa/?utm_source=MGScreens&amp;utm_medium=ebook"/>
    <hyperlink ref="B4" r:id="rId3" display="http://www.moderngraham.com/2017/02/21/american-airlines-group-inc-valuation-february-2017-aal/?utm_source=MGScreens&amp;utm_medium=ebook"/>
    <hyperlink ref="B5" r:id="rId4" display="http://www.moderngraham.com/2016/11/21/aarons-inc-valuation-november-2016-aan/?utm_source=MGScreens&amp;utm_medium=ebook"/>
    <hyperlink ref="B6" r:id="rId5" display="http://www.moderngraham.com/2016/11/20/advance-auto-parts-inc-valuation-november-2016-aap/?utm_source=MGScreens&amp;utm_medium=ebook"/>
    <hyperlink ref="B7" r:id="rId6" display="http://www.moderngraham.com/2017/01/24/apple-inc-valuation-january-2017-aapl/?utm_source=MGScreens&amp;utm_medium=ebook"/>
    <hyperlink ref="B8" r:id="rId7" display="http://www.moderngraham.com/2017/03/25/taser-international-inc-valuation-initial-coverage-tasr/?utm_source=MGScreens&amp;utm_medium=ebook"/>
    <hyperlink ref="B9" r:id="rId8" display="http://www.moderngraham.com/2016/07/20/abbvie-inc-valuation-july-2016-abbv/?utm_source=MGScreens&amp;utm_medium=ebook"/>
    <hyperlink ref="B10" r:id="rId9" display="http://www.moderngraham.com/2016/07/31/amerisourcebergen-corp-valuation-july-2016-abc/?utm_source=MGScreens&amp;utm_medium=ebook"/>
    <hyperlink ref="B11" r:id="rId10" display="http://www.moderngraham.com/2017/01/25/abbott-laboratories-valuation-january-2017-abt/?utm_source=MGScreens&amp;utm_medium=ebook"/>
    <hyperlink ref="B12" r:id="rId11" display="http://www.moderngraham.com/2016/11/20/american-campus-communities-valuation-november-2016-acc/?utm_source=MGScreens&amp;utm_medium=ebook"/>
    <hyperlink ref="B13" r:id="rId12" display="http://www.moderngraham.com/2016/11/21/aci-worldwide-inc-valuation-november-2016-aciw/?utm_source=MGScreens&amp;utm_medium=ebook"/>
    <hyperlink ref="B14" r:id="rId13" display="http://www.moderngraham.com/2016/12/06/aecom-valuation-december-2016-acm/?utm_source=MGScreens&amp;utm_medium=ebook"/>
    <hyperlink ref="B15" r:id="rId14" display="http://www.moderngraham.com/2016/12/16/accenture-plc-valuation-december-2016-acn/?utm_source=MGScreens&amp;utm_medium=ebook"/>
    <hyperlink ref="B16" r:id="rId15" display="http://www.moderngraham.com/2016/12/01/acxiom-corporation-valuation-november-2016-acxm/?utm_source=MGScreens&amp;utm_medium=ebook"/>
    <hyperlink ref="B17" r:id="rId16" display="http://www.moderngraham.com/2017/02/22/adobe-systems-inc-valuation-february-2017-adbe/?utm_source=MGScreens&amp;utm_medium=ebook"/>
    <hyperlink ref="B18" r:id="rId17" display="http://www.moderngraham.com/2017/02/28/analog-devices-inc-valuation-february-2017-adi/?utm_source=MGScreens&amp;utm_medium=ebook"/>
    <hyperlink ref="B19" r:id="rId18" display="http://www.moderngraham.com/2017/01/03/archer-daniels-midland-company-valuation-january-2017-adm/?utm_source=MGScreens&amp;utm_medium=ebook"/>
    <hyperlink ref="B20" r:id="rId19" display="http://www.moderngraham.com/2016/11/20/automatic-data-processing-valuation-november-2016-adp/?utm_source=MGScreens&amp;utm_medium=ebook"/>
    <hyperlink ref="B21" r:id="rId20" display="http://www.moderngraham.com/2017/02/04/alliance-data-systems-corp-valuation-february-2017-ads/?utm_source=MGScreens&amp;utm_medium=ebook"/>
    <hyperlink ref="B22" r:id="rId21" display="http://www.moderngraham.com/2016/12/15/autodesk-inc-valuation-december-2016-adsk/?utm_source=MGScreens&amp;utm_medium=ebook"/>
    <hyperlink ref="B23" r:id="rId22" display="http://www.moderngraham.com/2017/02/11/ameren-corp-valuation-february-2017-aee/?utm_source=MGScreens&amp;utm_medium=ebook"/>
    <hyperlink ref="B24" r:id="rId23" display="http://www.moderngraham.com/2017/01/04/american-eagle-outfitters-valuation-january-2017-aeo/?utm_source=MGScreens&amp;utm_medium=ebook"/>
    <hyperlink ref="B25" r:id="rId24" display="http://www.moderngraham.com/2017/03/07/american-electric-power-company-inc-valuation-march-2017-aep/?utm_source=MGScreens&amp;utm_medium=ebook"/>
    <hyperlink ref="B26" r:id="rId25" display="http://www.moderngraham.com/2016/07/08/aes-corporation-valuation-july-2016-aes/?utm_source=MGScreens&amp;utm_medium=ebook"/>
    <hyperlink ref="B27" r:id="rId26" display="http://www.moderngraham.com/2016/07/31/aetna-inc-valuation-july-2016-aet/?utm_source=MGScreens&amp;utm_medium=ebook"/>
    <hyperlink ref="B28" r:id="rId27" display="http://www.moderngraham.com/2017/01/26/american-financial-group-inc-valuation-january-2017-afg/?utm_source=MGScreens&amp;utm_medium=ebook"/>
    <hyperlink ref="B29" r:id="rId28" display="http://www.moderngraham.com/2016/12/19/aflac-inc-valuation-december-2016-afl/?utm_source=MGScreens&amp;utm_medium=ebook"/>
    <hyperlink ref="B30" r:id="rId29" display="http://www.moderngraham.com/2017/02/07/agco-corporation-valuation-february-2017-agco/?utm_source=MGScreens&amp;utm_medium=ebook"/>
    <hyperlink ref="B31" r:id="rId30" display="http://www.moderngraham.com/2017/01/08/allergan-plc-valuation-january-2017-agn/?utm_source=MGScreens&amp;utm_medium=ebook"/>
    <hyperlink ref="B32" r:id="rId31" display="http://www.moderngraham.com/2016/12/13/aspen-insurance-holdings-limited-valuation-december-2016-ahl/?utm_source=MGScreens&amp;utm_medium=ebook"/>
    <hyperlink ref="B33" r:id="rId32" display="http://www.moderngraham.com/2017/03/16/american-international-group-inc-valuation-march-2017-aig/?utm_source=MGScreens&amp;utm_medium=ebook"/>
    <hyperlink ref="B34" r:id="rId33" display="http://www.moderngraham.com/2016/07/03/apartment-investment-management-co-valuation-july-2016-aiv/?utm_source=MGScreens&amp;utm_medium=ebook"/>
    <hyperlink ref="B35" r:id="rId34" display="http://www.moderngraham.com/2017/03/17/assurant-inc-valuation-march-2017-aiz/?utm_source=MGScreens&amp;utm_medium=ebook"/>
    <hyperlink ref="B36" r:id="rId35" display="http://www.moderngraham.com/2016/12/14/arthur-j-gallagher-co-valuation-december-2016-ajg/?utm_source=MGScreens&amp;utm_medium=ebook"/>
    <hyperlink ref="B37" r:id="rId36" display="http://www.moderngraham.com/2017/01/08/akamai-technologies-inc-valuation-january-2017-akam/?utm_source=MGScreens&amp;utm_medium=ebook"/>
    <hyperlink ref="B38" r:id="rId37" display="http://www.moderngraham.com/2016/12/16/akorn-inc-valuation-december-2016-akrx/?utm_source=MGScreens&amp;utm_medium=ebook"/>
    <hyperlink ref="B39" r:id="rId38" display="http://www.moderngraham.com/2017/03/18/albemarle-corp-valuation-march-2017-alb/?utm_source=MGScreens&amp;utm_medium=ebook"/>
    <hyperlink ref="B40" r:id="rId39" display="http://www.moderngraham.com/2016/12/19/alexander-baldwin-inc-valuation-december-2016-alex/?utm_source=MGScreens&amp;utm_medium=ebook"/>
    <hyperlink ref="B41" r:id="rId40" display="http://www.moderngraham.com/2016/09/01/align-technology-inc-valuation-august-2016-algn/?utm_source=MGScreens&amp;utm_medium=ebook"/>
    <hyperlink ref="B42" r:id="rId41" display="http://www.moderngraham.com/2016/12/22/alaska-air-group-inc-valuation-december-2016-alk/?utm_source=MGScreens&amp;utm_medium=ebook"/>
    <hyperlink ref="B43" r:id="rId42" display="http://www.moderngraham.com/2016/11/21/allstate-corp-valuation-november-2016-all/?utm_source=MGScreens&amp;utm_medium=ebook"/>
    <hyperlink ref="B44" r:id="rId43" display="http://www.moderngraham.com/2017/01/09/allegion-plc-valuation-january-2017-alle/?utm_source=MGScreens&amp;utm_medium=ebook"/>
    <hyperlink ref="B45" r:id="rId44" display="http://www.moderngraham.com/2016/12/20/alexion-pharmaceuticals-inc-valuation-december-2016-alxn/?utm_source=MGScreens&amp;utm_medium=ebook"/>
    <hyperlink ref="B46" r:id="rId45" display="http://www.moderngraham.com/2016/08/28/applied-materials-inc-valuation-august-2016-amat/?utm_source=MGScreens&amp;utm_medium=ebook"/>
    <hyperlink ref="B47" r:id="rId46" display="http://www.moderngraham.com/2016/12/28/amc-networks-inc-valuation-december-2016-amcx/?utm_source=MGScreens&amp;utm_medium=ebook"/>
    <hyperlink ref="B48" r:id="rId47" display="http://www.moderngraham.com/2017/01/04/advanced-micro-devices-inc-valuation-january-2017-amd/?utm_source=MGScreens&amp;utm_medium=ebook"/>
    <hyperlink ref="B49" r:id="rId48" display="http://www.moderngraham.com/2016/12/08/ametek-inc-valuation-december-2016-ame/?utm_source=MGScreens&amp;utm_medium=ebook"/>
    <hyperlink ref="B50" r:id="rId49" display="http://www.moderngraham.com/2017/01/12/affiliated-managers-group-inc-valuation-january-2017-amg/?utm_source=MGScreens&amp;utm_medium=ebook"/>
    <hyperlink ref="B51" r:id="rId50" display="http://www.moderngraham.com/2017/03/18/amgen-inc-valuation-march-2017-amgn/?utm_source=MGScreens&amp;utm_medium=ebook"/>
    <hyperlink ref="B52" r:id="rId51" display="http://www.moderngraham.com/2016/06/14/ameriprise-financial-inc-valuation-june-2016-amp/?utm_source=MGScreens&amp;utm_medium=ebook"/>
    <hyperlink ref="B53" r:id="rId52" display="http://www.moderngraham.com/2017/02/28/american-tower-corp-valuation-february-2017-amt/?utm_source=MGScreens&amp;utm_medium=ebook"/>
    <hyperlink ref="B54" r:id="rId53" display="http://www.moderngraham.com/2016/07/18/amazon-inc-valuation-july-2016-amzn/?utm_source=MGScreens&amp;utm_medium=ebook"/>
    <hyperlink ref="B55" r:id="rId54" display="http://www.moderngraham.com/2017/03/11/autonation-inc-valuation-march-2017-an/?utm_source=MGScreens&amp;utm_medium=ebook"/>
    <hyperlink ref="B56" r:id="rId55" display="http://www.moderngraham.com/2017/03/07/abercrombie-fitch-co-valuation-march-2017-anf/?utm_source=MGScreens&amp;utm_medium=ebook"/>
    <hyperlink ref="B57" r:id="rId56" display="http://www.moderngraham.com/2016/06/13/ansys-inc-valuation-june-2016-anss/?utm_source=MGScreens&amp;utm_medium=ebook"/>
    <hyperlink ref="B58" r:id="rId57" display="http://www.moderngraham.com/2017/01/27/anthem-inc-valuation-january-2017-antm/?utm_source=MGScreens&amp;utm_medium=ebook"/>
    <hyperlink ref="B59" r:id="rId58" display="http://www.moderngraham.com/2016/01/27/aon-plc-valuation-january-2016-update-aon/?utm_source=MGScreens&amp;utm_medium=ebook"/>
    <hyperlink ref="B60" r:id="rId59" display="http://www.moderngraham.com/2016/06/11/a-o-smith-corporation-valuation-june-2016-aos/?utm_source=MGScreens&amp;utm_medium=ebook"/>
    <hyperlink ref="B61" r:id="rId60" display="http://www.moderngraham.com/2017/04/11/apache-corp-valuation-april-2017-apa/?utm_source=MGScreens&amp;utm_medium=ebook"/>
    <hyperlink ref="B62" r:id="rId61" display="http://www.moderngraham.com/2017/04/11/anadarko-petroleum-co-valuation-april-2017-apc/?utm_source=MGScreens&amp;utm_medium=ebook"/>
    <hyperlink ref="B63" r:id="rId62" display="http://www.moderngraham.com/2017/01/27/air-products-chemicals-inc-valuation-january-2017-apd/?utm_source=MGScreens&amp;utm_medium=ebook"/>
    <hyperlink ref="B64" r:id="rId63" display="http://www.moderngraham.com/2017/02/23/amphenol-corp-valuation-february-2017-aph/?utm_source=MGScreens&amp;utm_medium=ebook"/>
    <hyperlink ref="B65" r:id="rId64" display="http://www.moderngraham.com/2017/01/09/apollo-education-group-inc-valuation-january-2017-apol/?utm_source=MGScreens&amp;utm_medium=ebook"/>
    <hyperlink ref="B66" r:id="rId65" display="http://www.moderngraham.com/2015/08/23/alexandria-real-estate-equities-inc-analysis-initial-coverage-are/?utm_source=MGScreens&amp;utm_medium=ebook"/>
    <hyperlink ref="B67" r:id="rId66" display="http://www.moderngraham.com/2016/09/03/alliance-resource-partners-lp-valuation-september-2016-arlp/?utm_source=MGScreens&amp;utm_medium=ebook"/>
    <hyperlink ref="B68" r:id="rId67" display="http://www.moderngraham.com/2017/01/11/arris-international-plc-valuation-january-2017-arrs/?utm_source=MGScreens&amp;utm_medium=ebook"/>
    <hyperlink ref="B69" r:id="rId68" display="http://www.moderngraham.com/2016/07/03/arrow-electronics-inc-valuation-july-2016-arw/?utm_source=MGScreens&amp;utm_medium=ebook"/>
    <hyperlink ref="B70" r:id="rId69" display="http://www.moderngraham.com/2016/07/27/ashland-inc-valuation-july-2016-ash/?utm_source=MGScreens&amp;utm_medium=ebook"/>
    <hyperlink ref="B71" r:id="rId70" display="http://www.moderngraham.com/2017/03/10/allegheny-technologies-inc-valuation-march-2017-ati/?utm_source=MGScreens&amp;utm_medium=ebook"/>
    <hyperlink ref="B72" r:id="rId71" display="http://www.moderngraham.com/2016/05/21/avalonbay-communities-inc-valuation-may-2016-avb/?utm_source=MGScreens&amp;utm_medium=ebook"/>
    <hyperlink ref="B73" r:id="rId72" display="http://www.moderngraham.com/2016/07/28/broadcom-limited-valuation-july-2016-avgo/?utm_source=MGScreens&amp;utm_medium=ebook"/>
    <hyperlink ref="B74" r:id="rId73" display="http://www.moderngraham.com/2016/07/15/avon-products-inc-valuation-july-2016-avp/?utm_source=MGScreens&amp;utm_medium=ebook"/>
    <hyperlink ref="B75" r:id="rId74" display="http://www.moderngraham.com/2016/06/27/avery-dennison-corp-valuation-june-2016-avy/?utm_source=MGScreens&amp;utm_medium=ebook"/>
    <hyperlink ref="B76" r:id="rId75" display="http://www.moderngraham.com/2017/03/06/american-water-works-company-inc-valuation-initial-coverage-awk/?utm_source=MGScreens&amp;utm_medium=ebook"/>
    <hyperlink ref="B77" r:id="rId76" display="http://www.moderngraham.com/2016/05/19/american-express-company-valuation-may-2016-axp/?utm_source=MGScreens&amp;utm_medium=ebook"/>
    <hyperlink ref="B78" r:id="rId77" display="http://www.moderngraham.com/2017/03/02/acuity-brands-inc-valuation-initial-coverage-ayi/?utm_source=MGScreens&amp;utm_medium=ebook"/>
    <hyperlink ref="B79" r:id="rId78" display="http://www.moderngraham.com/2016/06/10/autozone-inc-valuation-june-2016-azo/?utm_source=MGScreens&amp;utm_medium=ebook"/>
    <hyperlink ref="B80" r:id="rId79" display="http://www.moderngraham.com/2016/06/13/boeing-company-valuation-june-2016-ba/?utm_source=MGScreens&amp;utm_medium=ebook"/>
    <hyperlink ref="B81" r:id="rId80" display="http://www.moderngraham.com/2016/07/14/bank-of-america-corp-valuation-july-2016-bac/?utm_source=MGScreens&amp;utm_medium=ebook"/>
    <hyperlink ref="B82" r:id="rId81" display="http://www.moderngraham.com/2017/01/28/baxter-international-inc-valuation-january-2017-bax/?utm_source=MGScreens&amp;utm_medium=ebook"/>
    <hyperlink ref="B83" r:id="rId82" display="http://www.moderngraham.com/2016/06/14/bed-bath-beyond-inc-valuation-june-2016-bbby/?utm_source=MGScreens&amp;utm_medium=ebook"/>
    <hyperlink ref="B84" r:id="rId83" display="http://www.moderngraham.com/2016/11/21/bbt-corporation-valuation-november-2016-bbt/?utm_source=MGScreens&amp;utm_medium=ebook"/>
    <hyperlink ref="B85" r:id="rId84" display="http://www.moderngraham.com/2016/07/28/best-buy-co-valuation-july-2016-bby/?utm_source=MGScreens&amp;utm_medium=ebook"/>
    <hyperlink ref="B86" r:id="rId85" display="http://www.moderngraham.com/2017/03/20/c-r-bard-inc-valuation-march-2017-bcr/?utm_source=MGScreens&amp;utm_medium=ebook"/>
    <hyperlink ref="B87" r:id="rId86" display="http://www.moderngraham.com/2017/01/08/becton-dickinson-and-co-valuation-january-2017-bdx/?utm_source=MGScreens&amp;utm_medium=ebook"/>
    <hyperlink ref="B88" r:id="rId87" display="http://www.moderngraham.com/2017/02/24/franklin-resources-inc-valuation-february-2017-ben/?utm_source=MGScreens&amp;utm_medium=ebook"/>
    <hyperlink ref="B89" r:id="rId88" display="http://www.moderngraham.com/2017/02/02/brown-forman-corporation-february-2017-bf-b/?utm_source=MGScreens&amp;utm_medium=ebook"/>
    <hyperlink ref="B90" r:id="rId89" display="http://www.moderngraham.com/2016/08/30/bg-foods-inc-valuation-august-2016-bgs/?utm_source=MGScreens&amp;utm_medium=ebook"/>
    <hyperlink ref="B91" r:id="rId90" display="http://www.moderngraham.com/2016/07/27/baker-hughes-inc-valuation-july-2016-bhi/?utm_source=MGScreens&amp;utm_medium=ebook"/>
    <hyperlink ref="B92" r:id="rId91" display="http://www.moderngraham.com/2016/02/02/biogen-inc-valuation-february-2016-update-biib/?utm_source=MGScreens&amp;utm_medium=ebook"/>
    <hyperlink ref="B93" r:id="rId92" display="http://www.moderngraham.com/2017/01/07/bank-of-new-york-mellon-corp-valuation-january-2017-bk/?utm_source=MGScreens&amp;utm_medium=ebook"/>
    <hyperlink ref="B94" r:id="rId93" display="http://www.moderngraham.com/2016/06/21/blackrock-inc-valuation-june-2016-blk/?utm_source=MGScreens&amp;utm_medium=ebook"/>
    <hyperlink ref="B95" r:id="rId94" display="http://www.moderngraham.com/2016/12/12/ball-corporation-valuation-december-2016-bll/?utm_source=MGScreens&amp;utm_medium=ebook"/>
    <hyperlink ref="B96" r:id="rId95" display="http://www.moderngraham.com/2016/07/01/bemis-company-inc-valuation-july-2016/?utm_source=MGScreens&amp;utm_medium=ebook"/>
    <hyperlink ref="B97" r:id="rId96" display="http://www.moderngraham.com/2016/02/18/bristol-myers-squibb-company-valuation-february-2016-bmy/?utm_source=MGScreens&amp;utm_medium=ebook"/>
    <hyperlink ref="B98" r:id="rId97" display="http://www.moderngraham.com/2017/01/08/berkshire-hathaway-inc-valuation-january-2017-brk-b/?utm_source=MGScreens&amp;utm_medium=ebook"/>
    <hyperlink ref="B99" r:id="rId98" display="http://www.moderngraham.com/2017/01/27/boston-scientific-corp-valuation-january-2017-bsx/?utm_source=MGScreens&amp;utm_medium=ebook"/>
    <hyperlink ref="B100" r:id="rId99" display="http://www.moderngraham.com/2016/12/09/borgwarner-inc-valuation-december-2016-bwa/?utm_source=MGScreens&amp;utm_medium=ebook"/>
    <hyperlink ref="B101" r:id="rId100" display="http://www.moderngraham.com/2016/06/23/boston-properties-inc-valuation-june-2016-bxp/?utm_source=MGScreens&amp;utm_medium=ebook"/>
    <hyperlink ref="B102" r:id="rId101" display="http://www.moderngraham.com/2016/07/19/citigroup-inc-valuation-july-2016-c/?utm_source=MGScreens&amp;utm_medium=ebook"/>
    <hyperlink ref="B103" r:id="rId102" display="http://www.moderngraham.com/2016/07/04/ca-inc-valuation-july-2016-ca/?utm_source=MGScreens&amp;utm_medium=ebook"/>
    <hyperlink ref="B104" r:id="rId103" display="http://www.moderngraham.com/2016/12/29/conagra-brands-inc-valuation-december-2016-cag/?utm_source=MGScreens&amp;utm_medium=ebook"/>
    <hyperlink ref="B105" r:id="rId104" display="http://www.moderngraham.com/2016/07/03/cardinal-health-inc-valuation-july-2016-cah/?utm_source=MGScreens&amp;utm_medium=ebook"/>
    <hyperlink ref="B106" r:id="rId105" display="http://www.moderngraham.com/2016/05/17/cameron-international-company-valuation-may-2016-cam/?utm_source=MGScreens&amp;utm_medium=ebook"/>
    <hyperlink ref="B107" r:id="rId106" display="http://www.moderngraham.com/2016/08/27/caterpillar-inc-valuation-august-2016-cat/?utm_source=MGScreens&amp;utm_medium=ebook"/>
    <hyperlink ref="B108" r:id="rId107" display="http://www.moderngraham.com/2017/03/01/chubb-ltd-valuation-march-2017-cb/?utm_source=MGScreens&amp;utm_medium=ebook"/>
    <hyperlink ref="B109" r:id="rId108" display="http://www.moderngraham.com/2016/07/13/cbre-group-inc-valuation-july-2016-cbg/?utm_source=MGScreens&amp;utm_medium=ebook"/>
    <hyperlink ref="B110" r:id="rId109" display="http://www.moderngraham.com/2016/09/01/cbs-corporation-valuation-august-2016-cbs/?utm_source=MGScreens&amp;utm_medium=ebook"/>
    <hyperlink ref="B111" r:id="rId110" display="http://www.moderngraham.com/2017/01/13/coca-cola-european-partners-plc-valuation-january-2017-cce/?utm_source=MGScreens&amp;utm_medium=ebook"/>
    <hyperlink ref="B112" r:id="rId111" display="http://www.moderngraham.com/2016/06/29/crown-castle-international-corp-valuation-june-2016-cci/?utm_source=MGScreens&amp;utm_medium=ebook"/>
    <hyperlink ref="B113" r:id="rId112" display="http://www.moderngraham.com/2016/07/21/carnival-corp-valuation-july-2016-ccl/?utm_source=MGScreens&amp;utm_medium=ebook"/>
    <hyperlink ref="B114" r:id="rId113" display="http://www.moderngraham.com/2017/03/18/celgene-corporation-valuation-march-2017-celg/?utm_source=MGScreens&amp;utm_medium=ebook"/>
    <hyperlink ref="B115" r:id="rId114" display="http://www.moderngraham.com/2016/12/02/century-aluminum-co-valuation-initial-coverage-cenx/?utm_source=MGScreens&amp;utm_medium=ebook"/>
    <hyperlink ref="B116" r:id="rId115" display="http://www.moderngraham.com/2016/08/02/cerner-corporation-valuation-august-2016-cern/?utm_source=MGScreens&amp;utm_medium=ebook"/>
    <hyperlink ref="B117" r:id="rId116" display="http://www.moderngraham.com/2016/12/04/ceva-inc-valuation-initial-coverage-ceva/?utm_source=MGScreens&amp;utm_medium=ebook"/>
    <hyperlink ref="B118" r:id="rId117" display="http://www.moderngraham.com/2016/08/31/cf-industries-holdings-inc-valuation-august-2016-cf/?utm_source=MGScreens&amp;utm_medium=ebook"/>
    <hyperlink ref="B119" r:id="rId118" display="http://www.moderngraham.com/2016/12/05/citizens-financial-group-inc-valuation-initial-coverage-cfg/?utm_source=MGScreens&amp;utm_medium=ebook"/>
    <hyperlink ref="B120" r:id="rId119" display="http://www.moderngraham.com/2016/12/06/cardinal-financial-corp-valuation-initial-coverage-cfnl/?utm_source=MGScreens&amp;utm_medium=ebook"/>
    <hyperlink ref="B121" r:id="rId120" display="http://www.moderngraham.com/2016/12/08/cullenfrost-bankers-inc-valuation-initial-coverage-cfr/?utm_source=MGScreens&amp;utm_medium=ebook"/>
    <hyperlink ref="B122" r:id="rId121" display="http://www.moderngraham.com/2016/12/10/celadon-group-inc-valuation-initial-coverage-cgi/?utm_source=MGScreens&amp;utm_medium=ebook"/>
    <hyperlink ref="B123" r:id="rId122" display="http://www.moderngraham.com/2016/12/12/cognex-corporation-valuation-initial-coverage-cgnx/?utm_source=MGScreens&amp;utm_medium=ebook"/>
    <hyperlink ref="B124" r:id="rId123" display="http://www.moderngraham.com/2016/12/13/city-holding-company-valuation-initial-coverage-chco/?utm_source=MGScreens&amp;utm_medium=ebook"/>
    <hyperlink ref="B125" r:id="rId124" display="http://www.moderngraham.com/2016/12/14/church-dwight-co-inc-valuation-initial-coverage-chd/?utm_source=MGScreens&amp;utm_medium=ebook"/>
    <hyperlink ref="B126" r:id="rId125" display="http://www.moderngraham.com/2016/12/15/chemed-corporation-valuation-initial-coverage-che/?utm_source=MGScreens&amp;utm_medium=ebook"/>
    <hyperlink ref="B127" r:id="rId126" display="http://www.moderngraham.com/2016/06/21/chesapeake-energy-corp-valuation-june-2016-chk/?utm_source=MGScreens&amp;utm_medium=ebook"/>
    <hyperlink ref="B128" r:id="rId127" display="http://www.moderngraham.com/2016/08/29/c-h-robinson-worldwide-inc-valuation-august-2016-chrw/?utm_source=MGScreens&amp;utm_medium=ebook"/>
    <hyperlink ref="B129" r:id="rId128" display="http://www.moderngraham.com/2016/12/19/chicos-fas-inc-valuation-initial-coverage-chs/?utm_source=MGScreens&amp;utm_medium=ebook"/>
    <hyperlink ref="B130" r:id="rId129" display="http://www.moderngraham.com/2016/12/20/chesapeake-lodging-trust-valuation-december-2016-chsp/?utm_source=MGScreens&amp;utm_medium=ebook"/>
    <hyperlink ref="B131" r:id="rId130" display="http://www.moderngraham.com/2016/12/21/charter-communications-inc-valuation-initial-coverage-chtr/?utm_source=MGScreens&amp;utm_medium=ebook"/>
    <hyperlink ref="B132" r:id="rId131" display="http://www.moderngraham.com/2016/12/22/chuys-holdings-inc-valuation-initial-coverage-chuy/?utm_source=MGScreens&amp;utm_medium=ebook"/>
    <hyperlink ref="B133" r:id="rId132" display="http://www.moderngraham.com/2016/07/07/cigna-corp-valuation-july-2016-ci/?utm_source=MGScreens&amp;utm_medium=ebook"/>
    <hyperlink ref="B134" r:id="rId133" display="http://www.moderngraham.com/2016/12/28/ciena-corporation-valuation-initial-coverage-cien/?utm_source=MGScreens&amp;utm_medium=ebook"/>
    <hyperlink ref="B135" r:id="rId134" display="http://www.moderngraham.com/2016/12/29/energy-company-of-minas-valuation-initial-coverage-cig/?utm_source=MGScreens&amp;utm_medium=ebook"/>
    <hyperlink ref="B136" r:id="rId135" display="http://www.moderngraham.com/2016/05/21/cincinnati-financial-corporation-valuation-may-2016-cinf/?utm_source=MGScreens&amp;utm_medium=ebook"/>
    <hyperlink ref="B137" r:id="rId136" display="http://www.moderngraham.com/2016/12/31/circor-international-inc-valuation-initial-coverage-cir/?utm_source=MGScreens&amp;utm_medium=ebook"/>
    <hyperlink ref="B138" r:id="rId137" display="http://www.moderngraham.com/2017/01/07/seacor-holdings-inc-valuation-initial-coverage-ckh/?utm_source=MGScreens&amp;utm_medium=ebook"/>
    <hyperlink ref="B139" r:id="rId138" display="http://www.moderngraham.com/2017/04/08/colgate-palmolive-co-valuation-april-2017-cl/?utm_source=MGScreens&amp;utm_medium=ebook"/>
    <hyperlink ref="B140" r:id="rId139" display="http://www.moderngraham.com/2017/01/08/cloud-peak-energy-inc-valuation-initial-coverage-cld/?utm_source=MGScreens&amp;utm_medium=ebook"/>
    <hyperlink ref="B141" r:id="rId140" display="http://www.moderngraham.com/2017/01/11/cliffs-natural-resources-inc-valuation-january-2017-clf/?utm_source=MGScreens&amp;utm_medium=ebook"/>
    <hyperlink ref="B142" r:id="rId141" display="http://www.moderngraham.com/2017/01/08/corelogic-inc-valuation-initial-coverage-clgx/?utm_source=MGScreens&amp;utm_medium=ebook"/>
    <hyperlink ref="B143" r:id="rId142" display="http://www.moderngraham.com/2017/01/08/clean-harbors-inc-valuation-initial-coverage-clh/?utm_source=MGScreens&amp;utm_medium=ebook"/>
    <hyperlink ref="B144" r:id="rId143" display="http://www.moderngraham.com/2017/01/09/mack-cali-realty-corp-valuation-initial-coverage-cli/?utm_source=MGScreens&amp;utm_medium=ebook"/>
    <hyperlink ref="B145" r:id="rId144" display="http://www.moderngraham.com/2017/01/10/calamos-asset-management-inc-valuation-initial-coverage-clms/?utm_source=MGScreens&amp;utm_medium=ebook"/>
    <hyperlink ref="B146" r:id="rId145" display="http://www.moderngraham.com/2017/01/11/clearwater-paper-corp-valuation-initial-coverage-clw/?utm_source=MGScreens&amp;utm_medium=ebook"/>
    <hyperlink ref="B147" r:id="rId146" display="http://www.moderngraham.com/2017/01/28/clorox-company-valuation-january-2017-clx/?utm_source=MGScreens&amp;utm_medium=ebook"/>
    <hyperlink ref="B148" r:id="rId147" display="http://www.moderngraham.com/2017/03/02/comerica-inc-valuation-march-2017-cma/?utm_source=MGScreens&amp;utm_medium=ebook"/>
    <hyperlink ref="B149" r:id="rId148" display="http://www.moderngraham.com/2017/01/13/commercial-metals-company-valuation-initial-coverage-cmc/?utm_source=MGScreens&amp;utm_medium=ebook"/>
    <hyperlink ref="B150" r:id="rId149" display="http://www.moderngraham.com/2016/06/20/comcast-corporation-valuation-june-2016-cmcsa/?utm_source=MGScreens&amp;utm_medium=ebook"/>
    <hyperlink ref="B151" r:id="rId150" display="http://www.moderngraham.com/2017/02/05/cme-group-inc-valuation-february-2017-cme/?utm_source=MGScreens&amp;utm_medium=ebook"/>
    <hyperlink ref="B152" r:id="rId151" display="http://www.moderngraham.com/2017/03/25/chipotle-mexican-grill-inc-valuation-march-2017-cmg/?utm_source=MGScreens&amp;utm_medium=ebook"/>
    <hyperlink ref="B153" r:id="rId152" display="http://www.moderngraham.com/2016/07/06/cummins-inc-valuation-july-2016-cmi/?utm_source=MGScreens&amp;utm_medium=ebook"/>
    <hyperlink ref="B154" r:id="rId153" display="http://www.moderngraham.com/2017/01/16/capstead-mortgage-corporation-valuation-initial-coverage-cmo/?utm_source=MGScreens&amp;utm_medium=ebook"/>
    <hyperlink ref="B155" r:id="rId154" display="http://www.moderngraham.com/2017/01/16/compass-minerals-international-inc-valuation-initial-coverage-cmp/?utm_source=MGScreens&amp;utm_medium=ebook"/>
    <hyperlink ref="B156" r:id="rId155" display="http://www.moderngraham.com/2016/06/27/cms-energy-corp-valuation-june-2016-cms/?utm_source=MGScreens&amp;utm_medium=ebook"/>
    <hyperlink ref="B157" r:id="rId156" display="http://www.moderngraham.com/2017/01/24/comtech-telecommunications-corp-valuation-initial-coverage-cmtl/?utm_source=MGScreens&amp;utm_medium=ebook"/>
    <hyperlink ref="B158" r:id="rId157" display="http://www.moderngraham.com/2017/01/25/centene-corp-valuation-initial-coverage-cnc/?utm_source=MGScreens&amp;utm_medium=ebook"/>
    <hyperlink ref="B159" r:id="rId158" display="http://www.moderngraham.com/2017/01/26/cinemark-holdings-inc-valuation-initial-coverage-cnk/?utm_source=MGScreens&amp;utm_medium=ebook"/>
    <hyperlink ref="B160" r:id="rId159" display="http://www.moderngraham.com/2017/01/27/conmed-corporation-valuation-initial-coverage-cnmd/?utm_source=MGScreens&amp;utm_medium=ebook"/>
    <hyperlink ref="B161" r:id="rId160" display="http://www.moderngraham.com/2017/01/28/cno-financial-group-inc-valuation-january-2017-cno/?utm_source=MGScreens&amp;utm_medium=ebook"/>
    <hyperlink ref="B162" r:id="rId161" display="http://www.moderngraham.com/2016/06/29/centerpoint-energy-inc-valuation-june-2016-cnp/?utm_source=MGScreens&amp;utm_medium=ebook"/>
    <hyperlink ref="B163" r:id="rId162" display="http://www.moderngraham.com/2017/01/31/consolidated-communications-holdings-inc-valuation-initial-coverage-cnsl/?utm_source=MGScreens&amp;utm_medium=ebook"/>
    <hyperlink ref="B164" r:id="rId163" display="http://www.moderngraham.com/2017/03/14/consol-energy-inc-valuation-march-2017-cnx/?utm_source=MGScreens&amp;utm_medium=ebook"/>
    <hyperlink ref="B165" r:id="rId164" display="http://www.moderngraham.com/2016/07/06/capital-one-financial-corp-valuation-july-2016-cof/?utm_source=MGScreens&amp;utm_medium=ebook"/>
    <hyperlink ref="B166" r:id="rId165" display="http://www.moderngraham.com/2017/03/16/cabot-oil-gas-corp-valuation-march-2017-cog/?utm_source=MGScreens&amp;utm_medium=ebook"/>
    <hyperlink ref="B167" r:id="rId166" display="http://www.moderngraham.com/2016/08/04/coach-inc-valuation-august-2016-coh/?utm_source=MGScreens&amp;utm_medium=ebook"/>
    <hyperlink ref="B168" r:id="rId167" display="http://www.moderngraham.com/2017/02/02/coherent-inc-valuation-initial-coverage-cohr/?utm_source=MGScreens&amp;utm_medium=ebook"/>
    <hyperlink ref="B169" r:id="rId168" display="http://www.moderngraham.com/2017/02/02/cohu-inc-valuation-initial-coverage-cohu/?utm_source=MGScreens&amp;utm_medium=ebook"/>
    <hyperlink ref="B170" r:id="rId169" display="http://www.moderngraham.com/2017/01/10/rockwell-collins-inc-valuation-january-2017-col/?utm_source=MGScreens&amp;utm_medium=ebook"/>
    <hyperlink ref="B171" r:id="rId170" display="http://www.moderngraham.com/2017/02/03/columbia-banking-system-inc-valuation-initial-coverage-colb/?utm_source=MGScreens&amp;utm_medium=ebook"/>
    <hyperlink ref="B172" r:id="rId171" display="http://www.moderngraham.com/2017/02/03/cooper-companies-inc-valuation-initial-coverage-coo/?utm_source=MGScreens&amp;utm_medium=ebook"/>
    <hyperlink ref="B173" r:id="rId172" display="http://www.moderngraham.com/2016/07/22/conocophillips-valuation-july-2016-cop/?utm_source=MGScreens&amp;utm_medium=ebook"/>
    <hyperlink ref="B174" r:id="rId173" display="http://www.moderngraham.com/2017/02/04/coresite-realty-corp-valuation-initial-coverage-cor/?utm_source=MGScreens&amp;utm_medium=ebook"/>
    <hyperlink ref="B175" r:id="rId174" display="http://www.moderngraham.com/2017/02/05/core-mark-holding-company-inc-valuation-initial-coverage-core/?utm_source=MGScreens&amp;utm_medium=ebook"/>
    <hyperlink ref="B176" r:id="rId175" display="http://www.moderngraham.com/2016/07/18/costco-wholesale-corp-valuation-july-2016-cost/?utm_source=MGScreens&amp;utm_medium=ebook"/>
    <hyperlink ref="B177" r:id="rId176" display="http://www.moderngraham.com/2017/02/06/coty-inc-valuation-initial-coverage-coty/?utm_source=MGScreens&amp;utm_medium=ebook"/>
    <hyperlink ref="B178" r:id="rId177" display="http://www.moderngraham.com/2016/07/18/campbell-soup-company-valuation-july-2016-cpb/?utm_source=MGScreens&amp;utm_medium=ebook"/>
    <hyperlink ref="B179" r:id="rId178" display="http://www.moderngraham.com/2017/02/07/central-pacific-financial-corp-valuation-initial-coverage-cpf/?utm_source=MGScreens&amp;utm_medium=ebook"/>
    <hyperlink ref="B180" r:id="rId179" display="http://www.moderngraham.com/2017/02/08/capella-education-company-valuation-initial-coverage-cpla/?utm_source=MGScreens&amp;utm_medium=ebook"/>
    <hyperlink ref="B181" r:id="rId180" display="http://www.moderngraham.com/2017/02/08/copart-inc-valuation-initial-coverage-cprt/?utm_source=MGScreens&amp;utm_medium=ebook"/>
    <hyperlink ref="B182" r:id="rId181" display="http://www.moderngraham.com/2017/02/09/cooper-standard-holdings-inc-valuation-initial-coverage-cps/?utm_source=MGScreens&amp;utm_medium=ebook"/>
    <hyperlink ref="B183" r:id="rId182" display="http://www.moderngraham.com/2017/02/09/computer-programs-systems-inc-valuation-initial-coverage-cpsi/?utm_source=MGScreens&amp;utm_medium=ebook"/>
    <hyperlink ref="B184" r:id="rId183" display="http://www.moderngraham.com/2017/02/10/camden-property-trust-valuation-initial-coverage-cpt/?utm_source=MGScreens&amp;utm_medium=ebook"/>
    <hyperlink ref="B185" r:id="rId184" display="http://www.moderngraham.com/2017/02/13/cray-inc-valuation-initial-coverage-cray/?utm_source=MGScreens&amp;utm_medium=ebook"/>
    <hyperlink ref="B186" r:id="rId185" display="http://www.moderngraham.com/2017/02/13/california-resources-corp-valuation-initial-coverage-crc/?utm_source=MGScreens&amp;utm_medium=ebook"/>
    <hyperlink ref="B187" r:id="rId186" display="http://www.moderngraham.com/2017/02/14/cree-inc-valuation-initial-coverage-cree/?utm_source=MGScreens&amp;utm_medium=ebook"/>
    <hyperlink ref="B188" r:id="rId187" display="http://www.moderngraham.com/2017/02/14/carters-inc-valuation-initial-coverage-cri/?utm_source=MGScreens&amp;utm_medium=ebook"/>
    <hyperlink ref="B189" r:id="rId188" display="http://www.moderngraham.com/2017/02/20/charles-river-laboratories-intl-inc-valuation-initial-coverage-crl/?utm_source=MGScreens&amp;utm_medium=ebook"/>
    <hyperlink ref="B190" r:id="rId189" display="http://www.moderngraham.com/2017/04/12/salesforce-com-inc-valuation-april-2017-crm/?utm_source=MGScreens&amp;utm_medium=ebook"/>
    <hyperlink ref="B191" r:id="rId190" display="http://www.moderngraham.com/2017/02/20/crocs-inc-valuation-initial-coverage-crox/?utm_source=MGScreens&amp;utm_medium=ebook"/>
    <hyperlink ref="B192" r:id="rId191" display="http://www.moderngraham.com/2017/03/08/carbo-ceramics-inc-valuation-initial-coverage-crr/?utm_source=MGScreens&amp;utm_medium=ebook"/>
    <hyperlink ref="B193" r:id="rId192" display="http://www.moderngraham.com/2017/02/23/carpenter-technology-corp-valuation-initial-coverage-crs/?utm_source=MGScreens&amp;utm_medium=ebook"/>
    <hyperlink ref="B194" r:id="rId193" display="http://www.moderngraham.com/2017/02/23/corvel-corp-valuation-initial-coverage-crvl/?utm_source=MGScreens&amp;utm_medium=ebook"/>
    <hyperlink ref="B195" r:id="rId194" display="http://www.moderngraham.com/2017/02/24/cryolife-inc-valuation-initial-coverage-cry/?utm_source=MGScreens&amp;utm_medium=ebook"/>
    <hyperlink ref="B196" r:id="rId195" display="http://www.moderngraham.com/2017/02/25/carrizo-oil-gas-inc-valuation-initial-coverage-crzo/?utm_source=MGScreens&amp;utm_medium=ebook"/>
    <hyperlink ref="B197" r:id="rId196" display="http://www.moderngraham.com/2017/01/11/cisco-systems-inc-valuation-january-2017-csco/?utm_source=MGScreens&amp;utm_medium=ebook"/>
    <hyperlink ref="B198" r:id="rId197" display="http://www.moderngraham.com/2017/02/26/csg-systems-international-inc-valuation-initial-coverage-csgs/?utm_source=MGScreens&amp;utm_medium=ebook"/>
    <hyperlink ref="B199" r:id="rId198" display="http://www.moderngraham.com/2017/02/27/carlisle-companies-inc-valuation-initial-coverage-csl/?utm_source=MGScreens&amp;utm_medium=ebook"/>
    <hyperlink ref="B200" r:id="rId199" display="http://www.moderngraham.com/2017/02/28/csra-inc-valuation-initial-coverage-csra/?utm_source=MGScreens&amp;utm_medium=ebook"/>
    <hyperlink ref="B201" r:id="rId200" display="http://www.moderngraham.com/2017/03/01/cst-brands-inc-valuation-initial-coverage-cst/?utm_source=MGScreens&amp;utm_medium=ebook"/>
    <hyperlink ref="B202" r:id="rId201" display="http://www.moderngraham.com/2016/08/04/csx-corporation-valuation-august-2016-csx/?utm_source=MGScreens&amp;utm_medium=ebook"/>
    <hyperlink ref="B203" r:id="rId202" display="http://www.moderngraham.com/2016/07/21/cintas-corporation-valuation-july-2016-ctas/?utm_source=MGScreens&amp;utm_medium=ebook"/>
    <hyperlink ref="B204" r:id="rId203" display="http://www.moderngraham.com/2016/02/12/centurylink-inc-valuation-february-2016-ctl/?utm_source=MGScreens&amp;utm_medium=ebook"/>
    <hyperlink ref="B205" r:id="rId204" display="http://www.moderngraham.com/2017/03/07/caretrust-reit-inc-valuation-initial-coverage-ctre/?utm_source=MGScreens&amp;utm_medium=ebook"/>
    <hyperlink ref="B206" r:id="rId205" display="http://www.moderngraham.com/2017/03/08/cts-corporation-valuation-initial-coverage-cts/?utm_source=MGScreens&amp;utm_medium=ebook"/>
    <hyperlink ref="B207" r:id="rId206" display="http://www.moderngraham.com/2016/07/01/cognizant-technology-solutions-corp-valuation-july-2016-ctsh/?utm_source=MGScreens&amp;utm_medium=ebook"/>
    <hyperlink ref="B208" r:id="rId207" display="http://www.moderngraham.com/2016/05/21/citrix-systems-inc-valuation-may-2016-ctxs/?utm_source=MGScreens&amp;utm_medium=ebook"/>
    <hyperlink ref="B209" r:id="rId208" display="http://www.moderngraham.com/2017/03/10/cubic-corporation-valuation-initial-coverage-cub/?utm_source=MGScreens&amp;utm_medium=ebook"/>
    <hyperlink ref="B210" r:id="rId209" display="http://www.moderngraham.com/2017/03/13/customers-bancorp-inc-valuation-initial-coverage-cubi/?utm_source=MGScreens&amp;utm_medium=ebook"/>
    <hyperlink ref="B211" r:id="rId210" display="http://www.moderngraham.com/2017/03/16/cousins-properties-inc-valuation-initial-coverage-cuz/?utm_source=MGScreens&amp;utm_medium=ebook"/>
    <hyperlink ref="B212" r:id="rId211" display="http://www.moderngraham.com/2017/03/17/cvb-financial-corp-valuation-initial-coverage-cvbf/?utm_source=MGScreens&amp;utm_medium=ebook"/>
    <hyperlink ref="B213" r:id="rId212" display="http://www.moderngraham.com/2017/03/18/cavco-industries-inc-valuation-initial-coverage-cvco/?utm_source=MGScreens&amp;utm_medium=ebook"/>
    <hyperlink ref="B214" r:id="rId213" display="http://www.moderngraham.com/2017/03/18/convergys-corp-valuation-initial-coverage-cvg/?utm_source=MGScreens&amp;utm_medium=ebook"/>
    <hyperlink ref="B215" r:id="rId214" display="http://www.moderngraham.com/2017/03/20/calavo-growers-inc-valuation-initial-coverage-cvgw/?utm_source=MGScreens&amp;utm_medium=ebook"/>
    <hyperlink ref="B216" r:id="rId215" display="http://www.moderngraham.com/2017/03/25/commvault-systems-inc-valuation-initial-coverage-cvlt/?utm_source=MGScreens&amp;utm_medium=ebook"/>
    <hyperlink ref="B217" r:id="rId216" display="http://www.moderngraham.com/2017/03/20/cvs-health-corp-valuation-march-2017-cvs/?utm_source=MGScreens&amp;utm_medium=ebook"/>
    <hyperlink ref="B218" r:id="rId217" display="http://www.moderngraham.com/2017/03/15/chevron-corporation-valuation-march-2017-cvx/?utm_source=MGScreens&amp;utm_medium=ebook"/>
    <hyperlink ref="B219" r:id="rId218" display="http://www.moderngraham.com/2017/03/26/california-water-service-group-valuation-initial-coverage-cwt/?utm_source=MGScreens&amp;utm_medium=ebook"/>
    <hyperlink ref="B220" r:id="rId219" display="http://www.moderngraham.com/2017/03/02/concho-resources-inc-valuation-initial-coverage-cxo/?utm_source=MGScreens&amp;utm_medium=ebook"/>
    <hyperlink ref="B221" r:id="rId220" display="http://www.moderngraham.com/2017/03/27/corecivic-inc-valuation-initial-coverage-cxw/?utm_source=MGScreens&amp;utm_medium=ebook"/>
    <hyperlink ref="B222" r:id="rId221" display="http://www.moderngraham.com/2017/03/27/corecivic-inc-valuation-initial-coverage-cxw/?utm_source=MGScreens&amp;utm_medium=ebook"/>
    <hyperlink ref="B223" r:id="rId222" display="http://www.moderngraham.com/2017/04/08/community-health-systems-valuation-initial-coverage-cyh/?utm_source=MGScreens&amp;utm_medium=ebook"/>
    <hyperlink ref="B224" r:id="rId223" display="http://www.moderngraham.com/2016/07/22/dominion-resources-inc-valuation-july-2016-d/?utm_source=MGScreens&amp;utm_medium=ebook"/>
    <hyperlink ref="B225" r:id="rId224" display="http://www.moderngraham.com/2017/04/12/daktronics-inc-valuation-initial-coverage-dakt/?utm_source=MGScreens&amp;utm_medium=ebook"/>
    <hyperlink ref="B226" r:id="rId225" display="http://www.moderngraham.com/2016/07/08/delta-air-lines-inc-valuation-july-2016-dal/?utm_source=MGScreens&amp;utm_medium=ebook"/>
    <hyperlink ref="B227" r:id="rId226" display="http://www.moderngraham.com/2016/08/28/e-i-du-pont-de-nemours-co-valuation-august-2016-dd/?utm_source=MGScreens&amp;utm_medium=ebook"/>
    <hyperlink ref="B228" r:id="rId227" display="http://www.moderngraham.com/2016/06/24/deere-company-valuation-june-2016-de/?utm_source=MGScreens&amp;utm_medium=ebook"/>
    <hyperlink ref="B229" r:id="rId228" display="http://www.moderngraham.com/2017/01/28/discover-financial-services-valuation-january-2017-dfs/?utm_source=MGScreens&amp;utm_medium=ebook"/>
    <hyperlink ref="B230" r:id="rId229" display="http://www.moderngraham.com/2016/08/04/dollar-general-corp-valuation-august-2016-dg/?utm_source=MGScreens&amp;utm_medium=ebook"/>
    <hyperlink ref="B231" r:id="rId230" display="http://www.moderngraham.com/2016/07/28/quest-diagnostics-inc-valuation-july-2016-dgx/?utm_source=MGScreens&amp;utm_medium=ebook"/>
    <hyperlink ref="B232" r:id="rId231" display="http://www.moderngraham.com/2017/01/11/d-r-horton-inc-valuation-january-2017-dhi/?utm_source=MGScreens&amp;utm_medium=ebook"/>
    <hyperlink ref="B233" r:id="rId232" display="http://www.moderngraham.com/2017/02/25/danaher-corporation-valuation-february-2017-dhr/?utm_source=MGScreens&amp;utm_medium=ebook"/>
    <hyperlink ref="B234" r:id="rId233" display="http://www.moderngraham.com/2017/03/17/walt-disney-co-valuation-march-2017-dis/?utm_source=MGScreens&amp;utm_medium=ebook"/>
    <hyperlink ref="B235" r:id="rId234" display="http://www.moderngraham.com/2016/08/01/discovery-communications-inc-valuation-august-2016-disca/?utm_source=MGScreens&amp;utm_medium=ebook"/>
    <hyperlink ref="B236" r:id="rId235" display="http://www.moderngraham.com/2016/08/01/discovery-communications-inc-valuation-august-2016-disca/?utm_source=MGScreens&amp;utm_medium=ebook"/>
    <hyperlink ref="B237" r:id="rId236" display="http://www.moderngraham.com/2017/02/25/delphi-automotive-plc-valuation-february-2017-dlph/?utm_source=MGScreens&amp;utm_medium=ebook"/>
    <hyperlink ref="B238" r:id="rId237" display="http://www.moderngraham.com/2017/03/05/digital-realty-trust-inc-valuation-initial-coverage-dlr/?utm_source=MGScreens&amp;utm_medium=ebook"/>
    <hyperlink ref="B239" r:id="rId238" display="http://www.moderngraham.com/2017/02/08/dollar-tree-inc-valuation-february-2017-dltr/?utm_source=MGScreens&amp;utm_medium=ebook"/>
    <hyperlink ref="B240" r:id="rId239" display="http://www.moderngraham.com/2017/01/16/dun-bradstreet-corp-valuation-january-2017-dnb/?utm_source=MGScreens&amp;utm_medium=ebook"/>
    <hyperlink ref="B241" r:id="rId240" display="http://www.moderngraham.com/2017/02/21/denbury-resources-inc-valuation-february-2017-dnr/?utm_source=MGScreens&amp;utm_medium=ebook"/>
    <hyperlink ref="B242" r:id="rId241" display="http://www.moderngraham.com/2016/07/13/diamond-offshore-drilling-inc-valuation-july-2016-do/?utm_source=MGScreens&amp;utm_medium=ebook"/>
    <hyperlink ref="B243" r:id="rId242" display="http://www.moderngraham.com/2016/07/08/dover-corporation-valuation-july-2016-dov/?utm_source=MGScreens&amp;utm_medium=ebook"/>
    <hyperlink ref="B244" r:id="rId243" display="http://www.moderngraham.com/2016/07/01/dow-chemical-co-valuation-july-2016-dow/?utm_source=MGScreens&amp;utm_medium=ebook"/>
    <hyperlink ref="B245" r:id="rId244" display="http://www.moderngraham.com/2017/01/29/dr-pepper-snapple-group-inc-valuation-january-2017-dps/?utm_source=MGScreens&amp;utm_medium=ebook"/>
    <hyperlink ref="B246" r:id="rId245" display="http://www.moderngraham.com/2017/02/03/darden-restaurants-inc-valuation-february-2017-dri/?utm_source=MGScreens&amp;utm_medium=ebook"/>
    <hyperlink ref="B247" r:id="rId246" display="http://www.moderngraham.com/2016/07/12/dte-energy-co-valuation-july-2016-dte/?utm_source=MGScreens&amp;utm_medium=ebook"/>
    <hyperlink ref="B248" r:id="rId247" display="http://www.moderngraham.com/2017/02/14/duke-energy-corp-valuation-february-2017-duk/?utm_source=MGScreens&amp;utm_medium=ebook"/>
    <hyperlink ref="B249" r:id="rId248" display="http://www.moderngraham.com/2017/02/26/davita-inc-valuation-february-2017-dva/?utm_source=MGScreens&amp;utm_medium=ebook"/>
    <hyperlink ref="B250" r:id="rId249" display="http://www.moderngraham.com/2016/07/18/devon-energy-corp-valuation-july-2016-dvn/?utm_source=MGScreens&amp;utm_medium=ebook"/>
    <hyperlink ref="B251" r:id="rId250" display="http://www.moderngraham.com/2016/05/20/electronic-arts-inc-valuation-may-2016-ea/?utm_source=MGScreens&amp;utm_medium=ebook"/>
    <hyperlink ref="B252" r:id="rId251" display="http://www.moderngraham.com/2016/12/31/ebay-inc-valuation-december-2016-ebay/?utm_source=MGScreens&amp;utm_medium=ebook"/>
    <hyperlink ref="B253" r:id="rId252" display="http://www.moderngraham.com/2016/06/26/ecolab-inc-valuation-june-2016-ecl/?utm_source=MGScreens&amp;utm_medium=ebook"/>
    <hyperlink ref="B254" r:id="rId253" display="http://www.moderngraham.com/2017/02/26/consolidated-edison-inc-valuation-february-2017-ed/?utm_source=MGScreens&amp;utm_medium=ebook"/>
    <hyperlink ref="B255" r:id="rId254" display="http://www.moderngraham.com/2017/02/04/equifax-inc-valuation-february-2017-efx/?utm_source=MGScreens&amp;utm_medium=ebook"/>
    <hyperlink ref="B256" r:id="rId255" display="http://www.moderngraham.com/2016/07/04/edison-international-valuation-july-2016-eix/?utm_source=MGScreens&amp;utm_medium=ebook"/>
    <hyperlink ref="B257" r:id="rId256" display="http://www.moderngraham.com/2016/05/19/estee-lauder-companies-inc-valuation-may-2016-el/?utm_source=MGScreens&amp;utm_medium=ebook"/>
    <hyperlink ref="B258" r:id="rId257" display="http://www.moderngraham.com/2016/07/01/eastman-chemical-company-valuation-july-2016-emn/?utm_source=MGScreens&amp;utm_medium=ebook"/>
    <hyperlink ref="B259" r:id="rId258" display="http://www.moderngraham.com/2016/02/12/emerson-electric-co-valuation-february-2016-emr/?utm_source=MGScreens&amp;utm_medium=ebook"/>
    <hyperlink ref="B260" r:id="rId259" display="http://www.moderngraham.com/2016/08/26/endo-international-plc-valuation-august-2016-endp/?utm_source=MGScreens&amp;utm_medium=ebook"/>
    <hyperlink ref="B261" r:id="rId260" display="http://www.moderngraham.com/2016/07/31/eog-resources-inc-valuation-july-2016-eog/?utm_source=MGScreens&amp;utm_medium=ebook"/>
    <hyperlink ref="B262" r:id="rId261" display="http://www.moderngraham.com/2016/08/27/enterprise-products-partners-lp-valuation-august-2016-epd/?utm_source=MGScreens&amp;utm_medium=ebook"/>
    <hyperlink ref="B263" r:id="rId262" display="http://www.moderngraham.com/2016/08/26/equinix-inc-valuation-august-2016-eqix/?utm_source=MGScreens&amp;utm_medium=ebook"/>
    <hyperlink ref="B264" r:id="rId263" display="http://www.moderngraham.com/2017/02/26/equity-residential-valuation-february-2017-eqr/?utm_source=MGScreens&amp;utm_medium=ebook"/>
    <hyperlink ref="B265" r:id="rId264" display="http://www.moderngraham.com/2016/07/02/eqt-corporation-valuation-july-2016-eqt/?utm_source=MGScreens&amp;utm_medium=ebook"/>
    <hyperlink ref="B266" r:id="rId265" display="http://www.moderngraham.com/2016/08/26/eversource-energy-valuation-august-2016-es/?utm_source=MGScreens&amp;utm_medium=ebook"/>
    <hyperlink ref="B267" r:id="rId266" display="http://www.moderngraham.com/2016/08/30/express-scripts-holding-co-valuation-august-2016-esrx/?utm_source=MGScreens&amp;utm_medium=ebook"/>
    <hyperlink ref="B268" r:id="rId267" display="http://www.moderngraham.com/2017/03/14/essex-property-trust-inc-valuation-march-2017-ess/?utm_source=MGScreens&amp;utm_medium=ebook"/>
    <hyperlink ref="B269" r:id="rId268" display="http://www.moderngraham.com/2016/08/27/ensco-plc-valuation-august-2016-esv/?utm_source=MGScreens&amp;utm_medium=ebook"/>
    <hyperlink ref="B270" r:id="rId269" display="http://www.moderngraham.com/2016/07/18/etrade-financial-corp-valuation-july-2016-etfc/?utm_source=MGScreens&amp;utm_medium=ebook"/>
    <hyperlink ref="B271" r:id="rId270" display="http://www.moderngraham.com/2016/07/18/eaton-corp-valuation-july-2016-etn/?utm_source=MGScreens&amp;utm_medium=ebook"/>
    <hyperlink ref="B272" r:id="rId271" display="http://www.moderngraham.com/2017/04/09/entergy-corp-valuation-april-2017-etr/?utm_source=MGScreens&amp;utm_medium=ebook"/>
    <hyperlink ref="B273" r:id="rId272" display="http://www.moderngraham.com/2017/03/05/envision-healthcare-corp-valuation-initial-coverage-evhc/?utm_source=MGScreens&amp;utm_medium=ebook"/>
    <hyperlink ref="B274" r:id="rId273" display="http://www.moderngraham.com/2017/01/30/edwards-lifesciences-corp-valuation-initial-coverage-ew/?utm_source=MGScreens&amp;utm_medium=ebook"/>
    <hyperlink ref="B275" r:id="rId274" display="http://www.moderngraham.com/2016/07/18/exelon-corporation-valuation-july-2016-exc/?utm_source=MGScreens&amp;utm_medium=ebook"/>
    <hyperlink ref="B276" r:id="rId275" display="http://www.moderngraham.com/2016/06/25/expeditors-international-of-washington-valuation-june-2016-expd/?utm_source=MGScreens&amp;utm_medium=ebook"/>
    <hyperlink ref="B277" r:id="rId276" display="http://www.moderngraham.com/2017/02/03/expedia-inc-valuation-february-2017-expe/?utm_source=MGScreens&amp;utm_medium=ebook"/>
    <hyperlink ref="B278" r:id="rId277" display="http://www.moderngraham.com/2017/03/05/extra-space-storage-inc-valuation-initial-coverage-exr/?utm_source=MGScreens&amp;utm_medium=ebook"/>
    <hyperlink ref="B279" r:id="rId278" display="http://www.moderngraham.com/2016/12/02/ford-motor-company-valuation-november-2016-f/?utm_source=MGScreens&amp;utm_medium=ebook"/>
    <hyperlink ref="B280" r:id="rId279" display="http://www.moderngraham.com/2016/07/07/fastenal-company-valuation-july-2016-fast/?utm_source=MGScreens&amp;utm_medium=ebook"/>
    <hyperlink ref="B281" r:id="rId280" display="http://www.moderngraham.com/2016/07/06/facebook-inc-valuation-july-2016-fb/?utm_source=MGScreens&amp;utm_medium=ebook"/>
    <hyperlink ref="B282" r:id="rId281" display="http://www.moderngraham.com/2017/03/05/fortune-brands-home-security-inc-valuation-initial-coverage-fbhs/?utm_source=MGScreens&amp;utm_medium=ebook"/>
    <hyperlink ref="B283" r:id="rId282" display="http://www.moderngraham.com/2017/01/31/freeport-mcmoran-inc-valuation-january-2017-fcx/?utm_source=MGScreens&amp;utm_medium=ebook"/>
    <hyperlink ref="B284" r:id="rId283" display="http://www.moderngraham.com/2016/07/19/fedex-corp-valuation-july-2016-fdx/?utm_source=MGScreens&amp;utm_medium=ebook"/>
    <hyperlink ref="B285" r:id="rId284" display="http://www.moderngraham.com/2016/07/06/firstenergy-corp-valuation-july-2016-fe/?utm_source=MGScreens&amp;utm_medium=ebook"/>
    <hyperlink ref="B286" r:id="rId285" display="http://www.moderngraham.com/2016/07/24/f5-networks-inc-valuation-july-2016-ffiv/?utm_source=MGScreens&amp;utm_medium=ebook"/>
    <hyperlink ref="B287" r:id="rId286" display="http://www.moderngraham.com/2016/07/07/fidelity-national-information-services-valuation-july-2016-fis/?utm_source=MGScreens&amp;utm_medium=ebook"/>
    <hyperlink ref="B288" r:id="rId287" display="http://www.moderngraham.com/2016/08/02/fiserv-inc-valuation-august-2016-fisv/?utm_source=MGScreens&amp;utm_medium=ebook"/>
    <hyperlink ref="B289" r:id="rId288" display="http://www.moderngraham.com/2016/07/02/fifth-third-bancorp-valuation-july-2016-fitb/?utm_source=MGScreens&amp;utm_medium=ebook"/>
    <hyperlink ref="B290" r:id="rId289" display="http://www.moderngraham.com/2017/03/06/foot-locker-inc-valuation-initial-coverage-fl/?utm_source=MGScreens&amp;utm_medium=ebook"/>
    <hyperlink ref="B291" r:id="rId290" display="http://www.moderngraham.com/2016/11/19/flir-systems-inc-valuation-november-2016-flir/?utm_source=MGScreens&amp;utm_medium=ebook"/>
    <hyperlink ref="B292" r:id="rId291" display="http://www.moderngraham.com/2016/12/10/fluor-corporation-valuation-december-2016-flr/?utm_source=MGScreens&amp;utm_medium=ebook"/>
    <hyperlink ref="B293" r:id="rId292" display="http://www.moderngraham.com/2016/05/21/flowserve-corporation-valuation-may-2016-fls/?utm_source=MGScreens&amp;utm_medium=ebook"/>
    <hyperlink ref="B294" r:id="rId293" display="http://www.moderngraham.com/2016/07/06/fmc-corporation-valuation-july-2016-fmc/?utm_source=MGScreens&amp;utm_medium=ebook"/>
    <hyperlink ref="B295" r:id="rId294" display="http://www.moderngraham.com/2017/03/25/fossil-group-inc-valuation-march-2017-fosl/?utm_source=MGScreens&amp;utm_medium=ebook"/>
    <hyperlink ref="B296" r:id="rId295" display="http://www.moderngraham.com/2016/12/03/twenty-first-century-fox-inc-valuation-november-2016-foxa/?utm_source=MGScreens&amp;utm_medium=ebook"/>
    <hyperlink ref="B297" r:id="rId296" display="http://www.moderngraham.com/2017/03/06/federal-realty-investment-trust-valuation-initial-coverage-frt/?utm_source=MGScreens&amp;utm_medium=ebook"/>
    <hyperlink ref="B298" r:id="rId297" display="http://www.moderngraham.com/2017/02/13/first-solar-inc-valuation-february-2017-fslr/?utm_source=MGScreens&amp;utm_medium=ebook"/>
    <hyperlink ref="B299" r:id="rId298" display="http://www.moderngraham.com/2016/08/29/fmc-technologies-inc-valuation-august-2016-fti/?utm_source=MGScreens&amp;utm_medium=ebook"/>
    <hyperlink ref="B300" r:id="rId299" display="http://www.moderngraham.com/2017/02/27/frontier-communications-corp-valuation-february-2017-ftr/?utm_source=MGScreens&amp;utm_medium=ebook"/>
    <hyperlink ref="B301" r:id="rId300" display="http://www.moderngraham.com/2017/03/06/fortive-corp-valuation-initial-coverage-ftv/?utm_source=MGScreens&amp;utm_medium=ebook"/>
    <hyperlink ref="B302" r:id="rId301" display="http://www.moderngraham.com/2016/06/13/agl-resources-inc-valuation-june-2016-gas/?utm_source=MGScreens&amp;utm_medium=ebook"/>
    <hyperlink ref="B303" r:id="rId302" display="http://www.moderngraham.com/2017/03/26/general-dynamics-corp-valuation-march-2017-gd/?utm_source=MGScreens&amp;utm_medium=ebook"/>
    <hyperlink ref="B304" r:id="rId303" display="http://www.moderngraham.com/2016/07/21/general-electric-co-valuation-july-2016-ge/?utm_source=MGScreens&amp;utm_medium=ebook"/>
    <hyperlink ref="B305" r:id="rId304" display="http://www.moderngraham.com/2016/09/03/goldcorp-inc-valuation-august-2016-gg/?utm_source=MGScreens&amp;utm_medium=ebook"/>
    <hyperlink ref="B306" r:id="rId305" display="http://www.moderngraham.com/2016/06/24/general-growth-properties-inc-valuation-june-2016-ggp/?utm_source=MGScreens&amp;utm_medium=ebook"/>
    <hyperlink ref="B307" r:id="rId306" display="http://www.moderngraham.com/2016/09/01/graham-holdings-co-valuation-august-2016-ghc/?utm_source=MGScreens&amp;utm_medium=ebook"/>
    <hyperlink ref="B308" r:id="rId307" display="http://www.moderngraham.com/2016/07/13/gilead-sciences-inc-valuation-july-2016-gild/?utm_source=MGScreens&amp;utm_medium=ebook"/>
    <hyperlink ref="B309" r:id="rId308" display="http://www.moderngraham.com/2017/01/16/general-mills-inc-valuation-january-2017-gis/?utm_source=MGScreens&amp;utm_medium=ebook"/>
    <hyperlink ref="B310" r:id="rId309" display="http://www.moderngraham.com/2016/05/21/corning-inc-valuation-may-2016-glw/?utm_source=MGScreens&amp;utm_medium=ebook"/>
    <hyperlink ref="B311" r:id="rId310" display="http://www.moderngraham.com/2016/11/19/general-motors-company-valuation-november-2016-gm/?utm_source=MGScreens&amp;utm_medium=ebook"/>
    <hyperlink ref="B312" r:id="rId311" display="http://www.moderngraham.com/2016/07/22/gamestop-corp-valuation-july-2016-gme/?utm_source=MGScreens&amp;utm_medium=ebook"/>
    <hyperlink ref="B313" r:id="rId312" display="http://www.moderngraham.com/2016/08/02/genworth-financial-inc-valuation-august-2016-gnw/?utm_source=MGScreens&amp;utm_medium=ebook"/>
    <hyperlink ref="B314" r:id="rId313" display="http://www.moderngraham.com/2016/06/14/alphabet-inc-valuation-june-2016-googl/?utm_source=MGScreens&amp;utm_medium=ebook"/>
    <hyperlink ref="B315" r:id="rId314" display="http://www.moderngraham.com/2016/06/14/alphabet-inc-valuation-june-2016-googl/?utm_source=MGScreens&amp;utm_medium=ebook"/>
    <hyperlink ref="B316" r:id="rId315" display="http://www.moderngraham.com/2016/07/08/genuine-parts-co-valuation-july-2016-gpc/?utm_source=MGScreens&amp;utm_medium=ebook"/>
    <hyperlink ref="B317" r:id="rId316" display="http://www.moderngraham.com/2017/03/06/global-payments-inc-valuation-initial-coverage-gpn/?utm_source=MGScreens&amp;utm_medium=ebook"/>
    <hyperlink ref="B318" r:id="rId317" display="http://www.moderngraham.com/2017/01/31/gap-inc-valuation-january-2017-gps/?utm_source=MGScreens&amp;utm_medium=ebook"/>
    <hyperlink ref="B319" r:id="rId318" display="http://www.moderngraham.com/2017/03/07/garmin-ltd-valuation-march-2017-grmn/?utm_source=MGScreens&amp;utm_medium=ebook"/>
    <hyperlink ref="B320" r:id="rId319" display="http://www.moderngraham.com/2016/06/20/goldman-sachs-group-inc-valuation-june-2016-gs/?utm_source=MGScreens&amp;utm_medium=ebook"/>
    <hyperlink ref="B321" r:id="rId320" display="http://www.moderngraham.com/2016/07/03/goodyear-tire-rubber-co-valuation-july-2016-gt/?utm_source=MGScreens&amp;utm_medium=ebook"/>
    <hyperlink ref="B322" r:id="rId321" display="http://www.moderngraham.com/2017/01/12/w-w-grainger-inc-valuation-january-2017-gww/?utm_source=MGScreens&amp;utm_medium=ebook"/>
    <hyperlink ref="B323" r:id="rId322" display="http://www.moderngraham.com/2017/01/28/halliburton-company-valuation-january-2017-hal/?utm_source=MGScreens&amp;utm_medium=ebook"/>
    <hyperlink ref="B324" r:id="rId323" display="http://www.moderngraham.com/2017/01/31/harman-international-industries-inc-valuation-january-2017-har/?utm_source=MGScreens&amp;utm_medium=ebook"/>
    <hyperlink ref="B325" r:id="rId324" display="http://www.moderngraham.com/2016/07/06/hasbro-inc-valuation-july-2016-has/?utm_source=MGScreens&amp;utm_medium=ebook"/>
    <hyperlink ref="B326" r:id="rId325" display="http://www.moderngraham.com/2016/06/27/huntington-bancshares-inc-valuation-june-2016-hban/?utm_source=MGScreens&amp;utm_medium=ebook"/>
    <hyperlink ref="B327" r:id="rId326" display="http://www.moderngraham.com/2016/12/12/hanesbrands-inc-valuation-december-2016-hbi/?utm_source=MGScreens&amp;utm_medium=ebook"/>
    <hyperlink ref="B328" r:id="rId327" display="http://www.moderngraham.com/2016/08/30/hca-holdings-inc-valuation-august-2016-hca/?utm_source=MGScreens&amp;utm_medium=ebook"/>
    <hyperlink ref="B329" r:id="rId328" display="http://www.moderngraham.com/2016/12/01/welltower-inc-valuation-november-2016-hcn/?utm_source=MGScreens&amp;utm_medium=ebook"/>
    <hyperlink ref="B330" r:id="rId329" display="http://www.moderngraham.com/2016/07/09/hcp-inc-valuation-july-2016-hcp/?utm_source=MGScreens&amp;utm_medium=ebook"/>
    <hyperlink ref="B331" r:id="rId330" display="http://www.moderngraham.com/2017/02/22/home-depot-inc-valuation-february-2017-hd/?utm_source=MGScreens&amp;utm_medium=ebook"/>
    <hyperlink ref="B332" r:id="rId331" display="http://www.moderngraham.com/2016/07/09/hess-corp-valuation-july-2016-hes/?utm_source=MGScreens&amp;utm_medium=ebook"/>
    <hyperlink ref="B333" r:id="rId332" display="http://www.moderngraham.com/2016/12/20/hartford-financial-services-group-inc-valuation-december-2016-hig/?utm_source=MGScreens&amp;utm_medium=ebook"/>
    <hyperlink ref="B334" r:id="rId333" display="http://www.moderngraham.com/2016/06/28/harley-davidson-inc-valuation-june-2016-hog/?utm_source=MGScreens&amp;utm_medium=ebook"/>
    <hyperlink ref="B335" r:id="rId334" display="http://www.moderngraham.com/2017/03/06/hologic-inc-valuation-initial-coverage-holx/?utm_source=MGScreens&amp;utm_medium=ebook"/>
    <hyperlink ref="B336" r:id="rId335" display="http://www.moderngraham.com/2016/02/10/honeywell-international-inc-valuation-february-2016-hon/?utm_source=MGScreens&amp;utm_medium=ebook"/>
    <hyperlink ref="B337" r:id="rId336" display="http://www.moderngraham.com/2016/06/23/helmerich-payne-inc-valuation-june-2016-hp/?utm_source=MGScreens&amp;utm_medium=ebook"/>
    <hyperlink ref="B338" r:id="rId337" display="http://www.moderngraham.com/2017/03/06/hewlett-packard-enterprise-co-valuation-initial-valuation-hpe/?utm_source=MGScreens&amp;utm_medium=ebook"/>
    <hyperlink ref="B339" r:id="rId338" display="http://www.moderngraham.com/2016/05/19/hp-inc-valuation-may-2016-hpq/?utm_source=MGScreens&amp;utm_medium=ebook"/>
    <hyperlink ref="B340" r:id="rId339" display="http://www.moderngraham.com/2016/06/30/hr-block-inc-valuation-june-2016-hrb/?utm_source=MGScreens&amp;utm_medium=ebook"/>
    <hyperlink ref="B341" r:id="rId340" display="http://www.moderngraham.com/2017/03/09/hormel-foods-corp-valuation-march-2017-hrl/?utm_source=MGScreens&amp;utm_medium=ebook"/>
    <hyperlink ref="B342" r:id="rId341" display="http://www.moderngraham.com/2016/02/18/harris-corporation-valuation-february-2016-hrs/?utm_source=MGScreens&amp;utm_medium=ebook"/>
    <hyperlink ref="B343" r:id="rId342" display="http://www.moderngraham.com/2016/07/31/henry-schein-inc-valuation-july-2016-hsic/?utm_source=MGScreens&amp;utm_medium=ebook"/>
    <hyperlink ref="B344" r:id="rId343" display="http://www.moderngraham.com/2016/07/24/host-hotels-and-resorts-inc-valuation-july-2016-hst/?utm_source=MGScreens&amp;utm_medium=ebook"/>
    <hyperlink ref="B345" r:id="rId344" display="http://www.moderngraham.com/2016/07/14/hershey-co-valuation-july-2016-hsy/?utm_source=MGScreens&amp;utm_medium=ebook"/>
    <hyperlink ref="B346" r:id="rId345" display="http://www.moderngraham.com/2017/03/10/humana-inc-valuation-initial-coverage-hum/?utm_source=MGScreens&amp;utm_medium=ebook"/>
    <hyperlink ref="B347" r:id="rId346" display="http://www.moderngraham.com/2017/03/13/international-business-machines-corp-valuation-march-2017-ibm/?utm_source=MGScreens&amp;utm_medium=ebook"/>
    <hyperlink ref="B348" r:id="rId347" display="http://www.moderngraham.com/2016/07/02/intercontinental-exchange-inc-valuation-july-2016-ice/?utm_source=MGScreens&amp;utm_medium=ebook"/>
    <hyperlink ref="B349" r:id="rId348" display="http://www.moderngraham.com/2017/03/06/idexx-laboratories-inc-valuation-initial-coverage-idxx/?utm_source=MGScreens&amp;utm_medium=ebook"/>
    <hyperlink ref="B350" r:id="rId349" display="http://www.moderngraham.com/2016/06/24/international-flavors-fragrances-inc-valuation-june-2016-iff/?utm_source=MGScreens&amp;utm_medium=ebook"/>
    <hyperlink ref="B351" r:id="rId350" display="http://www.moderngraham.com/2016/12/04/iivi-inc-valuation-initial-coverage-iivi/?utm_source=MGScreens&amp;utm_medium=ebook"/>
    <hyperlink ref="B352" r:id="rId351" display="http://www.moderngraham.com/2016/12/03/ilg-inc-valuation-initial-coverage-ilg/?utm_source=MGScreens&amp;utm_medium=ebook"/>
    <hyperlink ref="B353" r:id="rId352" display="http://www.moderngraham.com/2016/12/05/illumina-inc-valuation-initial-coverage-ilmn/?utm_source=MGScreens&amp;utm_medium=ebook"/>
    <hyperlink ref="B354" r:id="rId353" display="http://www.moderngraham.com/2016/12/06/ingram-micro-inc-valuation-initial-coverage-im/?utm_source=MGScreens&amp;utm_medium=ebook"/>
    <hyperlink ref="B355" r:id="rId354" display="http://www.moderngraham.com/2016/12/08/imperial-oil-limited-valuation-initial-coverage-imo/?utm_source=MGScreens&amp;utm_medium=ebook"/>
    <hyperlink ref="B356" r:id="rId355" display="http://www.moderngraham.com/2016/12/09/independent-bank-corp-valuation-initial-coverage-indb/?utm_source=MGScreens&amp;utm_medium=ebook"/>
    <hyperlink ref="B357" r:id="rId356" display="http://www.moderngraham.com/2016/07/04/infosys-ltd-valuation-july-2016-infy/?utm_source=MGScreens&amp;utm_medium=ebook"/>
    <hyperlink ref="B358" r:id="rId357" display="http://www.moderngraham.com/2016/12/13/inogen-inc-valuation-initial-coverage-ingn/?utm_source=MGScreens&amp;utm_medium=ebook"/>
    <hyperlink ref="B359" r:id="rId358" display="http://www.moderngraham.com/2016/12/13/ingredion-inc-valuation-initial-coverage-ingr/?utm_source=MGScreens&amp;utm_medium=ebook"/>
    <hyperlink ref="B360" r:id="rId359" display="http://www.moderngraham.com/2016/12/15/summit-hotel-properties-inc-valuation-initial-coverage-inn/?utm_source=MGScreens&amp;utm_medium=ebook"/>
    <hyperlink ref="B361" r:id="rId360" display="http://www.moderngraham.com/2016/12/16/world-fuel-services-corp-valuation-initial-coverage-int/?utm_source=MGScreens&amp;utm_medium=ebook"/>
    <hyperlink ref="B362" r:id="rId361" display="http://www.moderngraham.com/2016/05/20/intel-corporation-valuation-may-2016-intc/?utm_source=MGScreens&amp;utm_medium=ebook"/>
    <hyperlink ref="B363" r:id="rId362" display="http://www.moderngraham.com/2016/12/19/intl-fcstone-inc-valuation-initial-coverage-intl/?utm_source=MGScreens&amp;utm_medium=ebook"/>
    <hyperlink ref="B364" r:id="rId363" display="http://www.moderngraham.com/2017/03/26/intuit-inc-valuation-march-2017-intu/?utm_source=MGScreens&amp;utm_medium=ebook"/>
    <hyperlink ref="B365" r:id="rId364" display="http://www.moderngraham.com/2016/12/20/innospec-inc-valuation-initial-coverage-iosp/?utm_source=MGScreens&amp;utm_medium=ebook"/>
    <hyperlink ref="B366" r:id="rId365" display="http://www.moderngraham.com/2017/03/25/international-paper-co-valuation-march-2017-ip/?utm_source=MGScreens&amp;utm_medium=ebook"/>
    <hyperlink ref="B367" r:id="rId366" display="http://www.moderngraham.com/2016/12/21/inter-parfums-inc-valuation-initial-coverage-ipar/?utm_source=MGScreens&amp;utm_medium=ebook"/>
    <hyperlink ref="B368" r:id="rId367" display="http://www.moderngraham.com/2016/12/22/infinity-property-and-casualty-corp-valuation-initial-coverage-ipcc/?utm_source=MGScreens&amp;utm_medium=ebook"/>
    <hyperlink ref="B369" r:id="rId368" display="http://www.moderngraham.com/2016/12/15/interpublic-group-of-companies-inc-valuation-december-2016-ipg/?utm_source=MGScreens&amp;utm_medium=ebook"/>
    <hyperlink ref="B370" r:id="rId369" display="http://www.moderngraham.com/2016/12/28/ipg-photonics-corp-valuation-initial-coverage-ipgp/?utm_source=MGScreens&amp;utm_medium=ebook"/>
    <hyperlink ref="B371" r:id="rId370" display="http://www.moderngraham.com/2016/12/29/innophos-holdings-inc-valuation-initial-coverage-iphs/?utm_source=MGScreens&amp;utm_medium=ebook"/>
    <hyperlink ref="B372" r:id="rId371" display="http://www.moderngraham.com/2016/12/31/intrepid-potash-inc-valuation-initial-coverage-ipi/?utm_source=MGScreens&amp;utm_medium=ebook"/>
    <hyperlink ref="B373" r:id="rId372" display="http://www.moderngraham.com/2017/01/04/impax-laboratories-inc/?utm_source=MGScreens&amp;utm_medium=ebook"/>
    <hyperlink ref="B374" r:id="rId373" display="http://www.moderngraham.com/2017/01/07/inteliquent-inc-valuation-initial-coverage-iqnt/?utm_source=MGScreens&amp;utm_medium=ebook"/>
    <hyperlink ref="B375" r:id="rId374" display="http://www.moderngraham.com/2016/05/20/ingersoll-rand-plc-valuation-may-2016-ir/?utm_source=MGScreens&amp;utm_medium=ebook"/>
    <hyperlink ref="B376" r:id="rId375" display="http://www.moderngraham.com/2017/01/08/irobot-corp-valuation-initial-coverage-irbt/?utm_source=MGScreens&amp;utm_medium=ebook"/>
    <hyperlink ref="B377" r:id="rId376" display="http://www.moderngraham.com/2017/01/08/iridium-communications-inc-valuation-initial-coverage-irdm/?utm_source=MGScreens&amp;utm_medium=ebook"/>
    <hyperlink ref="B378" r:id="rId377" display="http://www.moderngraham.com/2016/07/24/iron-mountain-inc-valuation-july-2016-irm/?utm_source=MGScreens&amp;utm_medium=ebook"/>
    <hyperlink ref="B379" r:id="rId378" display="http://www.moderngraham.com/2017/01/08/international-speedway-corp-valuation-initial-coverage-isca/?utm_source=MGScreens&amp;utm_medium=ebook"/>
    <hyperlink ref="B380" r:id="rId379" display="http://www.moderngraham.com/2017/01/08/intersil-corp-valuation-initial-coverage-isil/?utm_source=MGScreens&amp;utm_medium=ebook"/>
    <hyperlink ref="B381" r:id="rId380" display="http://www.moderngraham.com/2016/07/09/intuitive-surgical-inc-valuation-july-2016-isrg/?utm_source=MGScreens&amp;utm_medium=ebook"/>
    <hyperlink ref="B382" r:id="rId381" display="http://www.moderngraham.com/2017/01/10/investment-technology-group-valuation-initial-coverage-itg/?utm_source=MGScreens&amp;utm_medium=ebook"/>
    <hyperlink ref="B383" r:id="rId382" display="http://www.moderngraham.com/2017/01/11/itron-inc-valuation-initial-coverage-itri/?utm_source=MGScreens&amp;utm_medium=ebook"/>
    <hyperlink ref="B384" r:id="rId383" display="http://www.moderngraham.com/2017/01/12/itt-inc-valuation-initial-coverage-itt/?utm_source=MGScreens&amp;utm_medium=ebook"/>
    <hyperlink ref="B385" r:id="rId384" display="http://www.moderngraham.com/2016/07/06/illinois-tool-works-inc-valuation-july-2016-itw/?utm_source=MGScreens&amp;utm_medium=ebook"/>
    <hyperlink ref="B386" r:id="rId385" display="http://www.moderngraham.com/2017/01/13/invacare-corporation-valuation-initial-coverage-ivc/?utm_source=MGScreens&amp;utm_medium=ebook"/>
    <hyperlink ref="B387" r:id="rId386" display="http://www.moderngraham.com/2016/07/24/invesco-ltd-valuation-july-2016-ivz/?utm_source=MGScreens&amp;utm_medium=ebook"/>
    <hyperlink ref="B388" r:id="rId387" display="http://www.moderngraham.com/2017/01/16/jack-in-the-box-inc-valuation-initial-coverage-jack/?utm_source=MGScreens&amp;utm_medium=ebook"/>
    <hyperlink ref="B389" r:id="rId388" display="http://www.moderngraham.com/2017/01/24/j-b-hunt-transport-services-inc-valuation-initial-coverage-jbht/?utm_source=MGScreens&amp;utm_medium=ebook"/>
    <hyperlink ref="B390" r:id="rId389" display="http://www.moderngraham.com/2016/07/22/jabil-circuit-inc-valuation-july-2016-jbl/?utm_source=MGScreens&amp;utm_medium=ebook"/>
    <hyperlink ref="B391" r:id="rId390" display="http://www.moderngraham.com/2017/01/25/jetblue-airways-corporation-valuation-initial-coverage-jblu/?utm_source=MGScreens&amp;utm_medium=ebook"/>
    <hyperlink ref="B392" r:id="rId391" display="http://www.moderngraham.com/2017/01/26/john-bean-technologies-corp-valuation-initial-coverage-jbt/?utm_source=MGScreens&amp;utm_medium=ebook"/>
    <hyperlink ref="B393" r:id="rId392" display="http://www.moderngraham.com/2016/07/04/johnson-controls-inc-valuation-july-2016-jci/?utm_source=MGScreens&amp;utm_medium=ebook"/>
    <hyperlink ref="B394" r:id="rId393" display="http://www.moderngraham.com/2017/01/27/j-c-penney-company-inc-valuation-initial-coverage-jcp/?utm_source=MGScreens&amp;utm_medium=ebook"/>
    <hyperlink ref="B395" r:id="rId394" display="http://www.moderngraham.com/2017/01/31/jacobs-engineering-group-inc-valuation-january-2017-jec/?utm_source=MGScreens&amp;utm_medium=ebook"/>
    <hyperlink ref="B396" r:id="rId395" display="http://www.moderngraham.com/2017/01/29/jj-snack-foods-corp-valuation-initial-coverage-jjsf/?utm_source=MGScreens&amp;utm_medium=ebook"/>
    <hyperlink ref="B397" r:id="rId396" display="http://www.moderngraham.com/2017/01/30/jack-henry-associates-inc-valuation-initial-coverage-jkhy/?utm_source=MGScreens&amp;utm_medium=ebook"/>
    <hyperlink ref="B398" r:id="rId397" display="http://www.moderngraham.com/2017/01/31/jones-lang-lasalle-inc-valuation-initial-coverage-jll/?utm_source=MGScreens&amp;utm_medium=ebook"/>
    <hyperlink ref="B399" r:id="rId398" display="http://www.moderngraham.com/2017/01/16/johnson-johnson-valuation-january-2017-jnj/?utm_source=MGScreens&amp;utm_medium=ebook"/>
    <hyperlink ref="B400" r:id="rId399" display="http://www.moderngraham.com/2016/06/21/juniper-networks-inc-valuation-june-2016-jnpr/?utm_source=MGScreens&amp;utm_medium=ebook"/>
    <hyperlink ref="B401" r:id="rId400" display="http://www.moderngraham.com/2017/02/02/janus-capital-group-inc-valuation-initial-coverage-jns/?utm_source=MGScreens&amp;utm_medium=ebook"/>
    <hyperlink ref="B402" r:id="rId401" display="http://www.moderngraham.com/2016/02/05/joy-global-inc-valuation-february-2016-joy/?utm_source=MGScreens&amp;utm_medium=ebook"/>
    <hyperlink ref="B403" r:id="rId402" display="http://www.moderngraham.com/2016/07/24/jpmorgan-chase-co-valuation-july-2016-jpm/?utm_source=MGScreens&amp;utm_medium=ebook"/>
    <hyperlink ref="B404" r:id="rId403" display="http://www.moderngraham.com/2017/02/02/john-wiley-sons-inc-valuation-initial-coverage-jw-a/?utm_source=MGScreens&amp;utm_medium=ebook"/>
    <hyperlink ref="B405" r:id="rId404" display="http://www.moderngraham.com/2016/05/14/nordstrom-inc-valuation-may-2016-jwn/?utm_source=MGScreens&amp;utm_medium=ebook"/>
    <hyperlink ref="B406" r:id="rId405" display="http://www.moderngraham.com/2016/07/15/kellogg-company-valuation-july-2016-k/?utm_source=MGScreens&amp;utm_medium=ebook"/>
    <hyperlink ref="B407" r:id="rId406" display="http://www.moderngraham.com/2017/02/03/kaiser-aluminum-corp-valuation-initial-coverage-kalu/?utm_source=MGScreens&amp;utm_medium=ebook"/>
    <hyperlink ref="B408" r:id="rId407" display="http://www.moderngraham.com/2017/02/03/kaman-corporation-valuation-initial-coverage-kamn/?utm_source=MGScreens&amp;utm_medium=ebook"/>
    <hyperlink ref="B409" r:id="rId408" display="http://www.moderngraham.com/2017/02/04/kate-spade-co-valuation-initial-coverage-kate/?utm_source=MGScreens&amp;utm_medium=ebook"/>
    <hyperlink ref="B410" r:id="rId409" display="http://www.moderngraham.com/2017/02/04/kb-home-valuation-initial-coverage-kbh/?utm_source=MGScreens&amp;utm_medium=ebook"/>
    <hyperlink ref="B411" r:id="rId410" display="http://www.moderngraham.com/2017/02/05/kbr-inc-valuation-initial-coverage-kbr/?utm_source=MGScreens&amp;utm_medium=ebook"/>
    <hyperlink ref="B412" r:id="rId411" display="http://www.moderngraham.com/2017/02/07/kelly-services-inc-valuation-initial-coverage-kelya/?utm_source=MGScreens&amp;utm_medium=ebook"/>
    <hyperlink ref="B413" r:id="rId412" display="http://www.moderngraham.com/2017/03/14/kirby-corporation-valuation-initial-coverage-kex/?utm_source=MGScreens&amp;utm_medium=ebook"/>
    <hyperlink ref="B414" r:id="rId413" display="http://www.moderngraham.com/2016/06/24/keycorp-valuation-june-2016-key/?utm_source=MGScreens&amp;utm_medium=ebook"/>
    <hyperlink ref="B415" r:id="rId414" display="http://www.moderngraham.com/2017/02/08/keysight-technologies-inc-valuation-initial-coverage-keys/?utm_source=MGScreens&amp;utm_medium=ebook"/>
    <hyperlink ref="B416" r:id="rId415" display="http://www.moderngraham.com/2017/02/08/korn-ferry-international-valuation-initial-coverage-kfy/?utm_source=MGScreens&amp;utm_medium=ebook"/>
    <hyperlink ref="B417" r:id="rId416" display="http://www.moderngraham.com/2017/02/09/kraft-heinz-co-valuation-initial-coverage-khc/?utm_source=MGScreens&amp;utm_medium=ebook"/>
    <hyperlink ref="B418" r:id="rId417" display="http://www.moderngraham.com/2017/03/26/kimco-realty-corp-valuation-march-2017-kim/?utm_source=MGScreens&amp;utm_medium=ebook"/>
    <hyperlink ref="B419" r:id="rId418" display="http://www.moderngraham.com/2017/02/09/kirklands-inc-valuation-initial-coverage-kirk/?utm_source=MGScreens&amp;utm_medium=ebook"/>
    <hyperlink ref="B420" r:id="rId419" display="http://www.moderngraham.com/2017/03/13/kkr-co-ltd-valuation-march-2017-kkr/?utm_source=MGScreens&amp;utm_medium=ebook"/>
    <hyperlink ref="B421" r:id="rId420" display="http://www.moderngraham.com/2016/07/13/kla-tencor-corp-valuation-july-2016-klac/?utm_source=MGScreens&amp;utm_medium=ebook"/>
    <hyperlink ref="B422" r:id="rId421" display="http://www.moderngraham.com/2017/02/11/kulicke-and-soffa-industries-inc-valuation-initial-coverage-klic/?utm_source=MGScreens&amp;utm_medium=ebook"/>
    <hyperlink ref="B423" r:id="rId422" display="http://www.moderngraham.com/2017/02/12/klx-inc-valuation-initial-coverage-klxi/?utm_source=MGScreens&amp;utm_medium=ebook"/>
    <hyperlink ref="B424" r:id="rId423" display="http://www.moderngraham.com/2016/06/24/kimberly-clark-corporation-valuation-june-2016-kmb/?utm_source=MGScreens&amp;utm_medium=ebook"/>
    <hyperlink ref="B425" r:id="rId424" display="http://www.moderngraham.com/2017/01/16/kinder-morgan-inc-valuation-january-2017-kmi/?utm_source=MGScreens&amp;utm_medium=ebook"/>
    <hyperlink ref="B426" r:id="rId425" display="http://www.moderngraham.com/2017/02/13/kemper-corp-valuation-initial-coverage-kmpr/?utm_source=MGScreens&amp;utm_medium=ebook"/>
    <hyperlink ref="B427" r:id="rId426" display="http://www.moderngraham.com/2017/02/13/kennametal-inc-valuation-initial-coverage-kmt/?utm_source=MGScreens&amp;utm_medium=ebook"/>
    <hyperlink ref="B428" r:id="rId427" display="http://www.moderngraham.com/2016/12/02/carmax-inc-valuation-november-2016-kmx/?utm_source=MGScreens&amp;utm_medium=ebook"/>
    <hyperlink ref="B429" r:id="rId428" display="http://www.moderngraham.com/2017/02/14/knowles-corp-valuation-initial-coverage-kn/?utm_source=MGScreens&amp;utm_medium=ebook"/>
    <hyperlink ref="B430" r:id="rId429" display="http://www.moderngraham.com/2017/02/14/kindred-healthcare-inc-valuation-initial-coverage-knd/?utm_source=MGScreens&amp;utm_medium=ebook"/>
    <hyperlink ref="B431" r:id="rId430" display="http://www.moderngraham.com/2017/02/20/knight-transportation-valuation-initial-coverage-knx/?utm_source=MGScreens&amp;utm_medium=ebook"/>
    <hyperlink ref="B432" r:id="rId431" display="http://www.moderngraham.com/2016/07/28/coca-cola-co-valuation-july-2016-ko/?utm_source=MGScreens&amp;utm_medium=ebook"/>
    <hyperlink ref="B433" r:id="rId432" display="http://www.moderngraham.com/2017/02/20/koppers-holdings-inc-valuation-initial-coverage-kop/?utm_source=MGScreens&amp;utm_medium=ebook"/>
    <hyperlink ref="B434" r:id="rId433" display="http://www.moderngraham.com/2017/02/20/kopin-corporation-valuation-initial-coverage-kopn/?utm_source=MGScreens&amp;utm_medium=ebook"/>
    <hyperlink ref="B435" r:id="rId434" display="http://www.moderngraham.com/2016/07/09/michael-kors-holdings-ltd-valuation-july-2016-kors/?utm_source=MGScreens&amp;utm_medium=ebook"/>
    <hyperlink ref="B436" r:id="rId435" display="http://www.moderngraham.com/2016/08/26/the-kroger-co-valuation-august-2016-kr/?utm_source=MGScreens&amp;utm_medium=ebook"/>
    <hyperlink ref="B437" r:id="rId436" display="http://www.moderngraham.com/2017/02/21/kraton-corp-valuation-initial-coverage-kra/?utm_source=MGScreens&amp;utm_medium=ebook"/>
    <hyperlink ref="B438" r:id="rId437" display="http://www.moderngraham.com/2017/02/23/kilroy-realty-corp-valuation-initial-coverage-krc/?utm_source=MGScreens&amp;utm_medium=ebook"/>
    <hyperlink ref="B439" r:id="rId438" display="http://www.moderngraham.com/2017/02/23/kite-realty-group-trust-valuation-initial-coverage-krg/?utm_source=MGScreens&amp;utm_medium=ebook"/>
    <hyperlink ref="B440" r:id="rId439" display="http://www.moderngraham.com/2017/02/24/kapstone-paper-and-packaging-corp-valuation-initial-coverage-ks/?utm_source=MGScreens&amp;utm_medium=ebook"/>
    <hyperlink ref="B441" r:id="rId440" display="http://www.moderngraham.com/2017/03/01/kohls-corporation-valuation-march-2017-kss/?utm_source=MGScreens&amp;utm_medium=ebook"/>
    <hyperlink ref="B442" r:id="rId441" display="http://www.moderngraham.com/2016/12/21/kansas-city-southern-valuation-december-2016-ksu/?utm_source=MGScreens&amp;utm_medium=ebook"/>
    <hyperlink ref="B443" r:id="rId442" display="http://www.moderngraham.com/2017/02/25/quaker-chemical-corp-valuation-initial-coverage-kwr/?utm_source=MGScreens&amp;utm_medium=ebook"/>
    <hyperlink ref="B444" r:id="rId443" display="http://www.moderngraham.com/2017/02/13/loews-corporation-february-2017-l/?utm_source=MGScreens&amp;utm_medium=ebook"/>
    <hyperlink ref="B445" r:id="rId444" display="http://www.moderngraham.com/2017/02/26/multi-color-corporation-valuation-initial-coverage-labl/?utm_source=MGScreens&amp;utm_medium=ebook"/>
    <hyperlink ref="B446" r:id="rId445" display="http://www.moderngraham.com/2017/02/27/lithia-motors-inc-valuation-initial-coverage-lad/?utm_source=MGScreens&amp;utm_medium=ebook"/>
    <hyperlink ref="B447" r:id="rId446" display="http://www.moderngraham.com/2017/02/28/lamar-advertising-company-valuation-initial-coverage-lamr/?utm_source=MGScreens&amp;utm_medium=ebook"/>
    <hyperlink ref="B448" r:id="rId447" display="http://www.moderngraham.com/2017/02/28/lancaster-colony-corp-valuation-initial-coverage-lanc/?utm_source=MGScreens&amp;utm_medium=ebook"/>
    <hyperlink ref="B449" r:id="rId448" display="http://www.moderngraham.com/2016/07/28/l-brands-inc-valuation-july-2016-lb/?utm_source=MGScreens&amp;utm_medium=ebook"/>
    <hyperlink ref="B450" r:id="rId449" display="http://www.moderngraham.com/2017/03/01/lannett-company-inc-valuation-initial-coverage-lci/?utm_source=MGScreens&amp;utm_medium=ebook"/>
    <hyperlink ref="B451" r:id="rId450" display="http://www.moderngraham.com/2017/03/02/lydall-inc-valuation-initial-coverage-ldl/?utm_source=MGScreens&amp;utm_medium=ebook"/>
    <hyperlink ref="B452" r:id="rId451" display="http://www.moderngraham.com/2017/03/07/leidos-holdings-inc-valuation-initial-coverage-ldos/?utm_source=MGScreens&amp;utm_medium=ebook"/>
    <hyperlink ref="B453" r:id="rId452" display="http://www.moderngraham.com/2017/03/07/landauer-inc-valuation-initial-coverage-ldr/?utm_source=MGScreens&amp;utm_medium=ebook"/>
    <hyperlink ref="B454" r:id="rId453" display="http://www.moderngraham.com/2017/03/08/lincoln-electric-holdings-inc-valuation-initial-coverage-leco/?utm_source=MGScreens&amp;utm_medium=ebook"/>
    <hyperlink ref="B455" r:id="rId454" display="http://www.moderngraham.com/2017/03/26/leggett-platt-inc-valuation-march-2017-leg/?utm_source=MGScreens&amp;utm_medium=ebook"/>
    <hyperlink ref="B456" r:id="rId455" display="http://www.moderngraham.com/2016/11/19/lennar-corp-valuation-november-2016-len/?utm_source=MGScreens&amp;utm_medium=ebook"/>
    <hyperlink ref="B457" r:id="rId456" display="http://www.moderngraham.com/2017/03/10/littelfuse-inc-valuation-initial-coverage-lfus/?utm_source=MGScreens&amp;utm_medium=ebook"/>
    <hyperlink ref="B458" r:id="rId457" display="http://www.moderngraham.com/2017/03/11/lgi-homes-inc-valuation-initial-coverage-lgih/?utm_source=MGScreens&amp;utm_medium=ebook"/>
    <hyperlink ref="B459" r:id="rId458" display="http://www.moderngraham.com/2017/03/13/ligand-pharmaceuticals-inc-valuation-initial-coverage-lgnd/?utm_source=MGScreens&amp;utm_medium=ebook"/>
    <hyperlink ref="B460" r:id="rId459" display="http://www.moderngraham.com/2016/07/12/laboratory-corp-of-america-holdings-valuation-july-2016-lh/?utm_source=MGScreens&amp;utm_medium=ebook"/>
    <hyperlink ref="B461" r:id="rId460" display="http://www.moderngraham.com/2017/03/15/lhc-group-inc-valuation-initial-coverage-lhcg/?utm_source=MGScreens&amp;utm_medium=ebook"/>
    <hyperlink ref="B462" r:id="rId461" display="http://www.moderngraham.com/2017/03/16/lasalle-hotel-properties-valuation-initial-coverage-lho/?utm_source=MGScreens&amp;utm_medium=ebook"/>
    <hyperlink ref="B463" r:id="rId462" display="http://www.moderngraham.com/2017/03/18/lennox-international-inc-valuation-initial-coverage-lii/?utm_source=MGScreens&amp;utm_medium=ebook"/>
    <hyperlink ref="B464" r:id="rId463" display="http://www.moderngraham.com/2017/03/18/lumentum-holdings-inc-valuation-initial-coverage-lite/?utm_source=MGScreens&amp;utm_medium=ebook"/>
    <hyperlink ref="B465" r:id="rId464" display="http://www.moderngraham.com/2017/03/02/lkq-corporation-valuation-initial-coverage-lkq/?utm_source=MGScreens&amp;utm_medium=ebook"/>
    <hyperlink ref="B466" r:id="rId465" display="http://www.moderngraham.com/2017/03/20/lumber-liquidators-holdings-inc-valuation-initial-coverage-ll/?utm_source=MGScreens&amp;utm_medium=ebook"/>
    <hyperlink ref="B467" r:id="rId466" display="http://www.moderngraham.com/2016/07/12/l-3-communications-holdings-inc-valuation-july-2016-lll/?utm_source=MGScreens&amp;utm_medium=ebook"/>
    <hyperlink ref="B468" r:id="rId467" display="http://www.moderngraham.com/2016/07/12/linear-technology-corp-valuation-july-2016-lltc/?utm_source=MGScreens&amp;utm_medium=ebook"/>
    <hyperlink ref="B469" r:id="rId468" display="http://www.moderngraham.com/2016/07/07/eli-lilly-and-company-valuation-july-2016-lly/?utm_source=MGScreens&amp;utm_medium=ebook"/>
    <hyperlink ref="B470" r:id="rId469" display="http://www.moderngraham.com/2016/06/25/legg-mason-inc-valuation-june-2016-lm/?utm_source=MGScreens&amp;utm_medium=ebook"/>
    <hyperlink ref="B471" r:id="rId470" display="http://www.moderngraham.com/2017/03/25/luminex-corp-valuation-initial-coverage-lmnx/?utm_source=MGScreens&amp;utm_medium=ebook"/>
    <hyperlink ref="B472" r:id="rId471" display="http://www.moderngraham.com/2017/03/25/lumos-networks-corp-valuation-initial-coverage-lmos/?utm_source=MGScreens&amp;utm_medium=ebook"/>
    <hyperlink ref="B473" r:id="rId472" display="http://www.moderngraham.com/2016/06/10/lockheed-martin-corporation-valuation-june-2016-lmt/?utm_source=MGScreens&amp;utm_medium=ebook"/>
    <hyperlink ref="B474" r:id="rId473" display="http://www.moderngraham.com/2016/05/20/lincoln-national-corporation-valuation-may-2016-lnc/?utm_source=MGScreens&amp;utm_medium=ebook"/>
    <hyperlink ref="B475" r:id="rId474" display="http://www.moderngraham.com/2017/03/26/lindsay-corp-valuation-initial-coverage-lnn/?utm_source=MGScreens&amp;utm_medium=ebook"/>
    <hyperlink ref="B476" r:id="rId475" display="http://www.moderngraham.com/2017/03/02/alliant-energy-corp-valuation-initial-coverage-lnt/?utm_source=MGScreens&amp;utm_medium=ebook"/>
    <hyperlink ref="B477" r:id="rId476" display="http://www.moderngraham.com/2017/03/02/alliant-energy-corp-valuation-initial-coverage-lnt/?utm_source=MGScreens&amp;utm_medium=ebook"/>
    <hyperlink ref="B478" r:id="rId477" display="http://www.moderngraham.com/2017/04/08/logmein-inc-valuation-initial-coverage-logm/?utm_source=MGScreens&amp;utm_medium=ebook"/>
    <hyperlink ref="B479" r:id="rId478" display="http://www.moderngraham.com/2017/03/26/lowes-companies-inc-valuation-march-2017-low/?utm_source=MGScreens&amp;utm_medium=ebook"/>
    <hyperlink ref="B480" r:id="rId479" display="http://www.moderngraham.com/2017/04/09/lifepoint-health-inc-valuation-initial-coverage-lpnt/?utm_source=MGScreens&amp;utm_medium=ebook"/>
    <hyperlink ref="B481" r:id="rId480" display="http://www.moderngraham.com/2017/04/10/liveperson-inc-valuation-initial-coverage-lpsn/?utm_source=MGScreens&amp;utm_medium=ebook"/>
    <hyperlink ref="B482" r:id="rId481" display="http://www.moderngraham.com/2017/04/11/liberty-property-trust-valuation-initial-coverage-lpt/?utm_source=MGScreens&amp;utm_medium=ebook"/>
    <hyperlink ref="B483" r:id="rId482" display="http://www.moderngraham.com/2017/04/11/louisiana-pacific-corp-valuation-initial-coverage-lpx/?utm_source=MGScreens&amp;utm_medium=ebook"/>
    <hyperlink ref="B484" r:id="rId483" display="http://www.moderngraham.com/2017/04/12/liquidity-services-inc-valuation-initial-coverage-lqdt/?utm_source=MGScreens&amp;utm_medium=ebook"/>
    <hyperlink ref="B485" r:id="rId484" display="http://www.moderngraham.com/2016/06/28/lam-research-corp-valuation-june-2016-lrcx/?utm_source=MGScreens&amp;utm_medium=ebook"/>
    <hyperlink ref="B486" r:id="rId485" display="http://www.moderngraham.com/2016/07/18/leucadia-national-corp-valuation-july-2016-luk/?utm_source=MGScreens&amp;utm_medium=ebook"/>
    <hyperlink ref="B487" r:id="rId486" display="http://www.moderngraham.com/2017/02/09/southwest-airlines-co-valuation-february-2017-luv/?utm_source=MGScreens&amp;utm_medium=ebook"/>
    <hyperlink ref="B488" r:id="rId487" display="http://www.moderngraham.com/2016/08/28/level-3-communications-inc-valuation-august-2016-lvlt/?utm_source=MGScreens&amp;utm_medium=ebook"/>
    <hyperlink ref="B489" r:id="rId488" display="http://www.moderngraham.com/2016/06/21/lyondellbasell-industries-valuation-june-2016-lyb/?utm_source=MGScreens&amp;utm_medium=ebook"/>
    <hyperlink ref="B490" r:id="rId489" display="http://www.moderngraham.com/2016/07/19/macys-inc-valuation-july-2016-m/?utm_source=MGScreens&amp;utm_medium=ebook"/>
    <hyperlink ref="B491" r:id="rId490" display="http://www.moderngraham.com/2016/07/12/mastercard-inc-valuation-july-2016-ma/?utm_source=MGScreens&amp;utm_medium=ebook"/>
    <hyperlink ref="B492" r:id="rId491" display="http://www.moderngraham.com/2017/03/05/mid-america-apartment-communities-inc-valuation-initial-coverage-maa/?utm_source=MGScreens&amp;utm_medium=ebook"/>
    <hyperlink ref="B493" r:id="rId492" display="http://www.moderngraham.com/2016/07/14/macerich-co-valuation-july-2016-mac/?utm_source=MGScreens&amp;utm_medium=ebook"/>
    <hyperlink ref="B494" r:id="rId493" display="http://www.moderngraham.com/2016/09/03/main-street-capital-corporation-valuation-september-2016-main/?utm_source=MGScreens&amp;utm_medium=ebook"/>
    <hyperlink ref="B495" r:id="rId494" display="http://www.moderngraham.com/2016/07/18/marriott-international-inc-valuation-july-2016-mar/?utm_source=MGScreens&amp;utm_medium=ebook"/>
    <hyperlink ref="B496" r:id="rId495" display="http://www.moderngraham.com/2017/01/16/masco-corp-valuation-january-2017-mas/?utm_source=MGScreens&amp;utm_medium=ebook"/>
    <hyperlink ref="B497" r:id="rId496" display="http://www.moderngraham.com/2016/01/30/mattel-inc-valuation-january-2016-update-mat/?utm_source=MGScreens&amp;utm_medium=ebook"/>
    <hyperlink ref="B498" r:id="rId497" display="http://www.moderngraham.com/2016/11/20/mcdonalds-corp-valuation-november-2016-mcd/?utm_source=MGScreens&amp;utm_medium=ebook"/>
    <hyperlink ref="B499" r:id="rId498" display="http://www.moderngraham.com/2016/07/27/microchip-technology-inc-valuation-july-2016-mchp/?utm_source=MGScreens&amp;utm_medium=ebook"/>
    <hyperlink ref="B500" r:id="rId499" display="http://www.moderngraham.com/2016/07/06/mckesson-corp-valuation-july-2016-mck/?utm_source=MGScreens&amp;utm_medium=ebook"/>
    <hyperlink ref="B501" r:id="rId500" display="http://www.moderngraham.com/2017/03/27/moodys-corporation-valuation-march-2017-mco/?utm_source=MGScreens&amp;utm_medium=ebook"/>
    <hyperlink ref="B502" r:id="rId501" display="http://www.moderngraham.com/2017/03/27/mondelez-international-inc-valuation-march-2017-mdlz/?utm_source=MGScreens&amp;utm_medium=ebook"/>
    <hyperlink ref="B503" r:id="rId502" display="http://www.moderngraham.com/2016/07/12/medtronic-plc-valuation-july-2016-mdt/?utm_source=MGScreens&amp;utm_medium=ebook"/>
    <hyperlink ref="B504" r:id="rId503" display="http://www.moderngraham.com/2016/12/13/metlife-inc-valuation-december-2016-met/?utm_source=MGScreens&amp;utm_medium=ebook"/>
    <hyperlink ref="B505" r:id="rId504" display="http://www.moderngraham.com/2017/02/06/mohawk-industries-inc-valuation-february-2017-mhk/?utm_source=MGScreens&amp;utm_medium=ebook"/>
    <hyperlink ref="B506" r:id="rId505" display="http://www.moderngraham.com/2016/06/20/mead-johnson-nutrition-valuation-june-2016-mjn/?utm_source=MGScreens&amp;utm_medium=ebook"/>
    <hyperlink ref="B507" r:id="rId506" display="http://www.moderngraham.com/2017/01/03/mccormick-company-valuation-january-2017-mkc/?utm_source=MGScreens&amp;utm_medium=ebook"/>
    <hyperlink ref="B508" r:id="rId507" display="http://www.moderngraham.com/2016/12/21/martin-marietta-materials-inc-valuation-december-2016-mlm/?utm_source=MGScreens&amp;utm_medium=ebook"/>
    <hyperlink ref="B509" r:id="rId508" display="http://www.moderngraham.com/2016/07/12/marsh-mclennan-companies-inc-valuation-july-2016-mmc/?utm_source=MGScreens&amp;utm_medium=ebook"/>
    <hyperlink ref="B510" r:id="rId509" display="http://www.moderngraham.com/2016/12/13/3m-co-valuation-december-2016-mmm/?utm_source=MGScreens&amp;utm_medium=ebook"/>
    <hyperlink ref="B511" r:id="rId510" display="http://www.moderngraham.com/2016/08/28/magellan-midstream-partners-lp-valuation-august-2016-mmp/?utm_source=MGScreens&amp;utm_medium=ebook"/>
    <hyperlink ref="B512" r:id="rId511" display="http://www.moderngraham.com/2016/08/28/mallinckrodt-plc-valuation-august-2016-mnk/?utm_source=MGScreens&amp;utm_medium=ebook"/>
    <hyperlink ref="B513" r:id="rId512" display="http://www.moderngraham.com/2016/07/27/monster-beverage-corp-valuation-july-2016-mnst/?utm_source=MGScreens&amp;utm_medium=ebook"/>
    <hyperlink ref="B514" r:id="rId513" display="http://www.moderngraham.com/2016/06/25/altria-group-inc-valuation-june-2016-mo/?utm_source=MGScreens&amp;utm_medium=ebook"/>
    <hyperlink ref="B515" r:id="rId514" display="http://www.moderngraham.com/2017/03/27/monsanto-company-valuation-march-2017-mon/?utm_source=MGScreens&amp;utm_medium=ebook"/>
    <hyperlink ref="B516" r:id="rId515" display="http://www.moderngraham.com/2017/02/08/mosaic-company-valuation-february-2017-mos/?utm_source=MGScreens&amp;utm_medium=ebook"/>
    <hyperlink ref="B517" r:id="rId516" display="http://www.moderngraham.com/2016/08/29/marathon-petroleum-corp-valuation-august-2016-mpc/?utm_source=MGScreens&amp;utm_medium=ebook"/>
    <hyperlink ref="B518" r:id="rId517" display="http://www.moderngraham.com/2016/08/29/merck-co-inc-valuation-august-2016-mrk/?utm_source=MGScreens&amp;utm_medium=ebook"/>
    <hyperlink ref="B519" r:id="rId518" display="http://www.moderngraham.com/2016/07/12/marathon-oil-corp-valuation-july-2016-mro/?utm_source=MGScreens&amp;utm_medium=ebook"/>
    <hyperlink ref="B520" r:id="rId519" display="http://www.moderngraham.com/2016/06/24/morgan-stanley-valuation-june-2016-ms/?utm_source=MGScreens&amp;utm_medium=ebook"/>
    <hyperlink ref="B521" r:id="rId520" display="http://www.moderngraham.com/2017/02/02/microsoft-corporation-valuation-february-2017-msft/?utm_source=MGScreens&amp;utm_medium=ebook"/>
    <hyperlink ref="B522" r:id="rId521" display="http://www.moderngraham.com/2016/12/21/motorola-solutions-inc-valuation-december-2016-msi/?utm_source=MGScreens&amp;utm_medium=ebook"/>
    <hyperlink ref="B523" r:id="rId522" display="http://www.moderngraham.com/2016/07/22/mt-bank-corp-valuation-july-2016-mtb/?utm_source=MGScreens&amp;utm_medium=ebook"/>
    <hyperlink ref="B524" r:id="rId523" display="http://www.moderngraham.com/2017/03/05/mettler-toledo-international-inc-valuation-initial-coverage-mtd/?utm_source=MGScreens&amp;utm_medium=ebook"/>
    <hyperlink ref="B525" r:id="rId524" display="http://www.moderngraham.com/2016/07/31/mts-systems-corp-valuation-july-2016-mtsc/?utm_source=MGScreens&amp;utm_medium=ebook"/>
    <hyperlink ref="B526" r:id="rId525" display="http://www.moderngraham.com/2017/02/24/micron-technology-inc-valuation-february-2017-mu/?utm_source=MGScreens&amp;utm_medium=ebook"/>
    <hyperlink ref="B527" r:id="rId526" display="http://www.moderngraham.com/2017/03/02/murphy-oil-corporation-valuation-march-2017-mur/?utm_source=MGScreens&amp;utm_medium=ebook"/>
    <hyperlink ref="B528" r:id="rId527" display="http://www.moderngraham.com/2017/03/25/mylan-nv-valuation-march-2017-myl/?utm_source=MGScreens&amp;utm_medium=ebook"/>
    <hyperlink ref="B529" r:id="rId528" display="http://www.moderngraham.com/2016/08/31/navient-corp-valuation-august-2016-navi/?utm_source=MGScreens&amp;utm_medium=ebook"/>
    <hyperlink ref="B530" r:id="rId529" display="http://www.moderngraham.com/2016/07/14/noble-energy-inc-valuation-july-2016-nbl/?utm_source=MGScreens&amp;utm_medium=ebook"/>
    <hyperlink ref="B531" r:id="rId530" display="http://www.moderngraham.com/2016/07/12/nabors-industries-ltd-valuation-july-2016-nbr/?utm_source=MGScreens&amp;utm_medium=ebook"/>
    <hyperlink ref="B532" r:id="rId531" display="http://www.moderngraham.com/2016/07/21/nasdaq-inc-valuation-july-2016-ndaq/?utm_source=MGScreens&amp;utm_medium=ebook"/>
    <hyperlink ref="B533" r:id="rId532" display="http://www.moderngraham.com/2016/07/31/noble-corp-plc-valuation-july-2016-ne/?utm_source=MGScreens&amp;utm_medium=ebook"/>
    <hyperlink ref="B534" r:id="rId533" display="http://www.moderngraham.com/2016/12/21/nextera-energy-inc-valuation-december-2016-nee/?utm_source=MGScreens&amp;utm_medium=ebook"/>
    <hyperlink ref="B535" r:id="rId534" display="http://www.moderngraham.com/2016/06/28/newmont-mining-corp-valuation-june-2016-nem/?utm_source=MGScreens&amp;utm_medium=ebook"/>
    <hyperlink ref="B536" r:id="rId535" display="http://www.moderngraham.com/2017/02/26/netflix-inc-valuation-february-2017-nflx/?utm_source=MGScreens&amp;utm_medium=ebook"/>
    <hyperlink ref="B537" r:id="rId536" display="http://www.moderngraham.com/2016/12/22/newfield-exploration-co-valuation-december-2016-nfx/?utm_source=MGScreens&amp;utm_medium=ebook"/>
    <hyperlink ref="B538" r:id="rId537" display="http://www.moderngraham.com/2017/03/14/nisource-inc-valuation-march-2017-ni/?utm_source=MGScreens&amp;utm_medium=ebook"/>
    <hyperlink ref="B539" r:id="rId538" display="http://www.moderngraham.com/2016/11/19/nike-inc-valuation-november-2016-nke/?utm_source=MGScreens&amp;utm_medium=ebook"/>
    <hyperlink ref="B540" r:id="rId539" display="http://www.moderngraham.com/2016/08/26/nielsen-nv-valuation-august-2016-nlsn/?utm_source=MGScreens&amp;utm_medium=ebook"/>
    <hyperlink ref="B541" r:id="rId540" display="http://www.moderngraham.com/2016/12/04/national-retail-properties-inc-valuation-november-2016-nnn/?utm_source=MGScreens&amp;utm_medium=ebook"/>
    <hyperlink ref="B542" r:id="rId541" display="http://www.moderngraham.com/2017/02/20/northrop-grumman-corp-valuation-february-2017-noc/?utm_source=MGScreens&amp;utm_medium=ebook"/>
    <hyperlink ref="B543" r:id="rId542" display="http://www.moderngraham.com/2016/12/28/national-oilwell-varco-valuation-december-2016-nov/?utm_source=MGScreens&amp;utm_medium=ebook"/>
    <hyperlink ref="B544" r:id="rId543" display="http://www.moderngraham.com/2016/07/14/national-presto-industries-inc-valuation-july-2016-npk/?utm_source=MGScreens&amp;utm_medium=ebook"/>
    <hyperlink ref="B545" r:id="rId544" display="http://www.moderngraham.com/2017/02/04/natural-resource-partners-lp-valuation-february-2017-nrp/?utm_source=MGScreens&amp;utm_medium=ebook"/>
    <hyperlink ref="B546" r:id="rId545" display="http://www.moderngraham.com/2016/12/14/norfolk-southern-corp-valuation-december-2016-nsc/?utm_source=MGScreens&amp;utm_medium=ebook"/>
    <hyperlink ref="B547" r:id="rId546" display="http://www.moderngraham.com/2016/08/31/netapp-inc-valuation-august-2016-ntap/?utm_source=MGScreens&amp;utm_medium=ebook"/>
    <hyperlink ref="B548" r:id="rId547" display="http://www.moderngraham.com/2016/07/28/northern-trust-corp-valuation-july-2016-ntrs/?utm_source=MGScreens&amp;utm_medium=ebook"/>
    <hyperlink ref="B549" r:id="rId548" display="http://www.moderngraham.com/2016/12/29/nucor-corporation-valuation-december-2016-nue/?utm_source=MGScreens&amp;utm_medium=ebook"/>
    <hyperlink ref="B550" r:id="rId549" display="http://www.moderngraham.com/2016/06/11/nvidia-corporation-valuation-june-2016-nvda/?utm_source=MGScreens&amp;utm_medium=ebook"/>
    <hyperlink ref="B551" r:id="rId550" display="http://www.moderngraham.com/2017/02/09/newell-brands-inc-valuation-february-2017-nwl/?utm_source=MGScreens&amp;utm_medium=ebook"/>
    <hyperlink ref="B552" r:id="rId551" display="http://www.moderngraham.com/2017/03/06/news-corp-valuation-initial-coverage-nws/?utm_source=MGScreens&amp;utm_medium=ebook"/>
    <hyperlink ref="B553" r:id="rId552" display="http://www.moderngraham.com/2017/03/06/news-corp-valuation-initial-coverage-nws/?utm_source=MGScreens&amp;utm_medium=ebook"/>
    <hyperlink ref="B554" r:id="rId553" display="http://www.moderngraham.com/2016/11/21/realty-income-corp-valuation-november-2016-o/?utm_source=MGScreens&amp;utm_medium=ebook"/>
    <hyperlink ref="B555" r:id="rId554" display="http://www.moderngraham.com/2016/06/23/owens-illinois-inc-valuation-june-2016-oi/?utm_source=MGScreens&amp;utm_medium=ebook"/>
    <hyperlink ref="B556" r:id="rId555" display="http://www.moderngraham.com/2016/07/12/oneok-inc-valuation-july-2016-oke/?utm_source=MGScreens&amp;utm_medium=ebook"/>
    <hyperlink ref="B557" r:id="rId556" display="http://www.moderngraham.com/2016/06/30/olin-corporation-valuation-june-2016-oln/?utm_source=MGScreens&amp;utm_medium=ebook"/>
    <hyperlink ref="B558" r:id="rId557" display="http://www.moderngraham.com/2016/07/24/omnicon-group-inc-valuation-july-2016-omc/?utm_source=MGScreens&amp;utm_medium=ebook"/>
    <hyperlink ref="B559" r:id="rId558" display="http://www.moderngraham.com/2016/07/17/oracle-corporation-valuation-july-2016-orcl/?utm_source=MGScreens&amp;utm_medium=ebook"/>
    <hyperlink ref="B560" r:id="rId559" display="http://www.moderngraham.com/2016/07/24/oreilly-automotive-inc-valuation-july-2016-orly/?utm_source=MGScreens&amp;utm_medium=ebook"/>
    <hyperlink ref="B561" r:id="rId560" display="http://www.moderngraham.com/2017/02/27/occidental-petroleum-corp-valuation-february-2017-oxy/?utm_source=MGScreens&amp;utm_medium=ebook"/>
    <hyperlink ref="B562" r:id="rId561" display="http://www.moderngraham.com/2016/06/12/paychex-inc-valuation-june-2016-payx/?utm_source=MGScreens&amp;utm_medium=ebook"/>
    <hyperlink ref="B563" r:id="rId562" display="http://www.moderngraham.com/2016/06/20/peoples-united-financial-inc-valuation-june-2016-pbct/?utm_source=MGScreens&amp;utm_medium=ebook"/>
    <hyperlink ref="B564" r:id="rId563" display="http://www.moderngraham.com/2016/07/19/pitney-bowes-inc-valuation-july-2016-pbi/?utm_source=MGScreens&amp;utm_medium=ebook"/>
    <hyperlink ref="B565" r:id="rId564" display="http://www.moderngraham.com/2017/02/05/paccar-inc-valuation-february-2017-pcar/?utm_source=MGScreens&amp;utm_medium=ebook"/>
    <hyperlink ref="B566" r:id="rId565" display="http://www.moderngraham.com/2016/07/31/pge-corp-valuation-july-2016-pcg/?utm_source=MGScreens&amp;utm_medium=ebook"/>
    <hyperlink ref="B567" r:id="rId566" display="http://www.moderngraham.com/2016/07/20/priceline-group-inc-valuation-july-2016-pcln/?utm_source=MGScreens&amp;utm_medium=ebook"/>
    <hyperlink ref="B568" r:id="rId567" display="http://www.moderngraham.com/2017/04/08/patterson-companies-inc-valuation-april-2017-pdco/?utm_source=MGScreens&amp;utm_medium=ebook"/>
    <hyperlink ref="B569" r:id="rId568" display="http://www.moderngraham.com/2016/08/26/public-service-enterprise-group-inc-valuation-august-2016-peg/?utm_source=MGScreens&amp;utm_medium=ebook"/>
    <hyperlink ref="B570" r:id="rId569" display="http://www.moderngraham.com/2016/07/13/pepsico-inc-valuation-july-2016-pep/?utm_source=MGScreens&amp;utm_medium=ebook"/>
    <hyperlink ref="B571" r:id="rId570" display="http://www.moderngraham.com/2017/03/09/pfizer-inc-valuation-march-2017-pfe/?utm_source=MGScreens&amp;utm_medium=ebook"/>
    <hyperlink ref="B572" r:id="rId571" display="http://www.moderngraham.com/2016/08/29/principal-financial-group-inc-valuation-august-2016-pfg/?utm_source=MGScreens&amp;utm_medium=ebook"/>
    <hyperlink ref="B573" r:id="rId572" display="http://www.moderngraham.com/2016/07/08/proctor-gamble-co-valuation-july-2016-pg/?utm_source=MGScreens&amp;utm_medium=ebook"/>
    <hyperlink ref="B574" r:id="rId573" display="http://www.moderngraham.com/2016/06/10/progressive-corporation-valuation-june-2016-pgr/?utm_source=MGScreens&amp;utm_medium=ebook"/>
    <hyperlink ref="B575" r:id="rId574" display="http://www.moderngraham.com/2016/07/15/parker-hannifin-corp-valuation-july-2016-ph/?utm_source=MGScreens&amp;utm_medium=ebook"/>
    <hyperlink ref="B576" r:id="rId575" display="http://www.moderngraham.com/2016/07/18/pultegroup-inc-valuation-july-2016-phm/?utm_source=MGScreens&amp;utm_medium=ebook"/>
    <hyperlink ref="B577" r:id="rId576" display="http://www.moderngraham.com/2016/07/03/perkinelmer-inc-valuation-july-2016-pki/?utm_source=MGScreens&amp;utm_medium=ebook"/>
    <hyperlink ref="B578" r:id="rId577" display="http://www.moderngraham.com/2017/02/10/prologis-inc-valuation-february-2017-pld/?utm_source=MGScreens&amp;utm_medium=ebook"/>
    <hyperlink ref="B579" r:id="rId578" display="http://www.moderngraham.com/2016/06/29/philip-morris-international-inc-valuation-june-2016-pm/?utm_source=MGScreens&amp;utm_medium=ebook"/>
    <hyperlink ref="B580" r:id="rId579" display="http://www.moderngraham.com/2017/04/09/psychemedics-corp-valuation-april-2017-pmd/?utm_source=MGScreens&amp;utm_medium=ebook"/>
    <hyperlink ref="B581" r:id="rId580" display="http://www.moderngraham.com/2016/06/24/pnc-financial-services-group-inc-valuation-june-2016-pnc/?utm_source=MGScreens&amp;utm_medium=ebook"/>
    <hyperlink ref="B582" r:id="rId581" display="http://www.moderngraham.com/2017/03/15/pentair-plc-valuation-march-2017-pnr/?utm_source=MGScreens&amp;utm_medium=ebook"/>
    <hyperlink ref="B583" r:id="rId582" display="http://www.moderngraham.com/2017/03/18/pinnacle-west-corp-valuation-march-2017-pnw/?utm_source=MGScreens&amp;utm_medium=ebook"/>
    <hyperlink ref="B584" r:id="rId583" display="http://www.moderngraham.com/2017/01/16/ppg-industries-inc-valuation-january-2017-ppg/?utm_source=MGScreens&amp;utm_medium=ebook"/>
    <hyperlink ref="B585" r:id="rId584" display="http://www.moderngraham.com/2016/01/30/ppl-corporation-valuation-january-2016-update-ppl/?utm_source=MGScreens&amp;utm_medium=ebook"/>
    <hyperlink ref="B586" r:id="rId585" display="http://www.moderngraham.com/2016/07/30/perrigo-co-plc-valuation-july-2016-prgo/?utm_source=MGScreens&amp;utm_medium=ebook"/>
    <hyperlink ref="B587" r:id="rId586" display="http://www.moderngraham.com/2016/02/11/prudential-financial-inc-valuation-february-2016-pru/?utm_source=MGScreens&amp;utm_medium=ebook"/>
    <hyperlink ref="B588" r:id="rId587" display="http://www.moderngraham.com/2016/07/15/public-storage-valuation-july-2016-psa/?utm_source=MGScreens&amp;utm_medium=ebook"/>
    <hyperlink ref="B589" r:id="rId588" display="http://www.moderngraham.com/2016/08/30/phillips-66-valuation-august-2016-psx/?utm_source=MGScreens&amp;utm_medium=ebook"/>
    <hyperlink ref="B590" r:id="rId589" display="http://www.moderngraham.com/2017/01/13/pvh-corp-valuation-january-2017-pvh/?utm_source=MGScreens&amp;utm_medium=ebook"/>
    <hyperlink ref="B591" r:id="rId590" display="http://www.moderngraham.com/2017/02/08/quanta-services-inc-valuation-february-2017-pwr/?utm_source=MGScreens&amp;utm_medium=ebook"/>
    <hyperlink ref="B592" r:id="rId591" display="http://www.moderngraham.com/2016/06/13/praxair-inc-valuation-june-2016-px/?utm_source=MGScreens&amp;utm_medium=ebook"/>
    <hyperlink ref="B593" r:id="rId592" display="http://www.moderngraham.com/2016/06/13/pioneer-natural-resources-valuation-june-2016-pxd/?utm_source=MGScreens&amp;utm_medium=ebook"/>
    <hyperlink ref="B594" r:id="rId593" display="http://www.moderngraham.com/2017/03/06/paypal-holdings-inc-valuation-initial-coverage-pypl/?utm_source=MGScreens&amp;utm_medium=ebook"/>
    <hyperlink ref="B595" r:id="rId594" display="http://www.moderngraham.com/2017/02/09/qualcomm-inc-valuation-february-2017-qcom/?utm_source=MGScreens&amp;utm_medium=ebook"/>
    <hyperlink ref="B596" r:id="rId595" display="http://www.moderngraham.com/2016/07/02/qep-resources-inc-valuation-july-2016-qep/?utm_source=MGScreens&amp;utm_medium=ebook"/>
    <hyperlink ref="B597" r:id="rId596" display="http://www.moderngraham.com/2016/12/05/qorvo-inc-valuation-december-2016-update-qrvo/?utm_source=MGScreens&amp;utm_medium=ebook"/>
    <hyperlink ref="B598" r:id="rId597" display="http://www.moderngraham.com/2016/07/02/ryder-system-inc-valuation-july-2016-r/?utm_source=MGScreens&amp;utm_medium=ebook"/>
    <hyperlink ref="B599" r:id="rId598" display="http://www.moderngraham.com/2016/07/20/reynolds-american-inc-valuation-july-2016-rai/?utm_source=MGScreens&amp;utm_medium=ebook"/>
    <hyperlink ref="B600" r:id="rId599" display="http://www.moderngraham.com/2016/07/06/raven-industries-inc-valuation-july-2016-ravn/?utm_source=MGScreens&amp;utm_medium=ebook"/>
    <hyperlink ref="B601" r:id="rId600" display="http://www.moderngraham.com/2017/02/27/regal-beloit-corp-valuation-february-2017-rbc/?utm_source=MGScreens&amp;utm_medium=ebook"/>
    <hyperlink ref="B602" r:id="rId601" display="http://www.moderngraham.com/2016/07/24/rowan-companies-plc-valuation-july-2016-rdc/?utm_source=MGScreens&amp;utm_medium=ebook"/>
    <hyperlink ref="B603" r:id="rId602" display="http://www.moderngraham.com/2016/12/04/regeneron-pharmaceuticals-inc-valuation-november-2016-regn/?utm_source=MGScreens&amp;utm_medium=ebook"/>
    <hyperlink ref="B604" r:id="rId603" display="http://www.moderngraham.com/2016/06/27/regions-financial-corp-june-2016-rf/?utm_source=MGScreens&amp;utm_medium=ebook"/>
    <hyperlink ref="B605" r:id="rId604" display="http://www.moderngraham.com/2017/02/27/robert-half-international-inc-valuation-february-2017-rhi/?utm_source=MGScreens&amp;utm_medium=ebook"/>
    <hyperlink ref="B606" r:id="rId605" display="http://www.moderngraham.com/2016/06/30/red-hat-inc-valuation-june-2016-rht/?utm_source=MGScreens&amp;utm_medium=ebook"/>
    <hyperlink ref="B607" r:id="rId606" display="http://www.moderngraham.com/2016/07/12/transocean-ltd-valuation-july-2016-rig/?utm_source=MGScreens&amp;utm_medium=ebook"/>
    <hyperlink ref="B608" r:id="rId607" display="http://www.moderngraham.com/2017/04/10/ralph-lauren-corp-valuation-april-2017-rl/?utm_source=MGScreens&amp;utm_medium=ebook"/>
    <hyperlink ref="B609" r:id="rId608" display="http://www.moderngraham.com/2016/07/31/rockwell-automation-inc-valuation-july-2016-rok/?utm_source=MGScreens&amp;utm_medium=ebook"/>
    <hyperlink ref="B610" r:id="rId609" display="http://www.moderngraham.com/2016/07/30/roper-technologies-inc-valuation-july-2016-rop/?utm_source=MGScreens&amp;utm_medium=ebook"/>
    <hyperlink ref="B611" r:id="rId610" display="http://www.moderngraham.com/2016/06/21/ross-stores-inc-valuation-june-2016-rost/?utm_source=MGScreens&amp;utm_medium=ebook"/>
    <hyperlink ref="B612" r:id="rId611" display="http://www.moderngraham.com/2017/01/07/range-resources-corp-valuation-january-2017-rrc/?utm_source=MGScreens&amp;utm_medium=ebook"/>
    <hyperlink ref="B613" r:id="rId612" display="http://www.moderngraham.com/2017/01/24/republic-services-inc-valuation-january-2017-rsg/?utm_source=MGScreens&amp;utm_medium=ebook"/>
    <hyperlink ref="B614" r:id="rId613" display="http://www.moderngraham.com/2017/04/11/raytheon-company-valuation-april-2017-rtn/?utm_source=MGScreens&amp;utm_medium=ebook"/>
    <hyperlink ref="B615" r:id="rId614" display="http://www.moderngraham.com/2016/12/02/saia-inc-valuation-initial-coverage-saia/?utm_source=MGScreens&amp;utm_medium=ebook"/>
    <hyperlink ref="B616" r:id="rId615" display="http://www.moderngraham.com/2016/12/03/science-applications-international-corp-valuation-initial-coverage-saic/?utm_source=MGScreens&amp;utm_medium=ebook"/>
    <hyperlink ref="B617" r:id="rId616" display="http://www.moderngraham.com/2016/12/04/boston-beer-company-inc-valuation-initial-coverage-sam/?utm_source=MGScreens&amp;utm_medium=ebook"/>
    <hyperlink ref="B618" r:id="rId617" display="http://www.moderngraham.com/2016/12/05/sanmina-corp-valuation-initial-coverage-sanm/?utm_source=MGScreens&amp;utm_medium=ebook"/>
    <hyperlink ref="B619" r:id="rId618" display="http://www.moderngraham.com/2016/12/07/signature-bank-valuation-initial-coverage-sbny/?utm_source=MGScreens&amp;utm_medium=ebook"/>
    <hyperlink ref="B620" r:id="rId619" display="http://www.moderngraham.com/2016/12/08/sabra-health-care-reit-inc-valuation-initial-coverage-sbra/?utm_source=MGScreens&amp;utm_medium=ebook"/>
    <hyperlink ref="B621" r:id="rId620" display="http://www.moderngraham.com/2016/12/09/southside-bancshares-inc-valuation-initial-coverage-sbsi/?utm_source=MGScreens&amp;utm_medium=ebook"/>
    <hyperlink ref="B622" r:id="rId621" display="http://www.moderngraham.com/2016/06/30/starbucks-corp-valuation-june-2016-sbux/?utm_source=MGScreens&amp;utm_medium=ebook"/>
    <hyperlink ref="B623" r:id="rId622" display="http://www.moderngraham.com/2016/12/10/surgical-care-affiliates-inc-valuation-initial-coverage-scai/?utm_source=MGScreens&amp;utm_medium=ebook"/>
    <hyperlink ref="B624" r:id="rId623" display="http://www.moderngraham.com/2016/07/27/scana-corporation-valuation-july-2016-scg/?utm_source=MGScreens&amp;utm_medium=ebook"/>
    <hyperlink ref="B625" r:id="rId624" display="http://www.moderngraham.com/2016/12/12/scholastic-corp-valuation-initial-coverage-schl/?utm_source=MGScreens&amp;utm_medium=ebook"/>
    <hyperlink ref="B626" r:id="rId625" display="http://www.moderngraham.com/2017/03/11/charles-schwab-corp-valuation-march-2017-schw/?utm_source=MGScreens&amp;utm_medium=ebook"/>
    <hyperlink ref="B627" r:id="rId626" display="http://www.moderngraham.com/2016/12/13/service-corporation-intl-valuation-initial-coverage-sci/?utm_source=MGScreens&amp;utm_medium=ebook"/>
    <hyperlink ref="B628" r:id="rId627" display="http://www.moderngraham.com/2016/12/14/sciclone-pharmaceuticals-inc-valuation-initial-coverage-scln/?utm_source=MGScreens&amp;utm_medium=ebook"/>
    <hyperlink ref="B629" r:id="rId628" display="http://www.moderngraham.com/2016/12/15/scansource-inc-valuation-initial-coverage-scsc/?utm_source=MGScreens&amp;utm_medium=ebook"/>
    <hyperlink ref="B630" r:id="rId629" display="http://www.moderngraham.com/2016/12/16/select-comfort-corp-valuation-initial-coverage-scss/?utm_source=MGScreens&amp;utm_medium=ebook"/>
    <hyperlink ref="B631" r:id="rId630" display="http://www.moderngraham.com/2016/12/19/shoe-carnival-inc-valuation-initial-coverage-scvl/?utm_source=MGScreens&amp;utm_medium=ebook"/>
    <hyperlink ref="B632" r:id="rId631" display="http://www.moderngraham.com/2016/06/25/spectra-energy-corp-valuation-june-2016-se/?utm_source=MGScreens&amp;utm_medium=ebook"/>
    <hyperlink ref="B633" r:id="rId632" display="http://www.moderngraham.com/2016/12/02/sealed-air-corp-valuation-november-2016-see/?utm_source=MGScreens&amp;utm_medium=ebook"/>
    <hyperlink ref="B634" r:id="rId633" display="http://www.moderngraham.com/2016/12/20/sei-investments-company-valuation-initial-coverage-seic/?utm_source=MGScreens&amp;utm_medium=ebook"/>
    <hyperlink ref="B635" r:id="rId634" display="http://www.moderngraham.com/2016/12/21/select-medical-holdings-corp-valuation-initial-coverage-sem/?utm_source=MGScreens&amp;utm_medium=ebook"/>
    <hyperlink ref="B636" r:id="rId635" display="http://www.moderngraham.com/2016/12/22/seneca-foods-corp-valuation-initial-coverage-senea/?utm_source=MGScreens&amp;utm_medium=ebook"/>
    <hyperlink ref="B637" r:id="rId636" display="http://www.moderngraham.com/2016/12/29/stifel-financial-corp-valuation-initial-coverage-sf/?utm_source=MGScreens&amp;utm_medium=ebook"/>
    <hyperlink ref="B638" r:id="rId637" display="http://www.moderngraham.com/2016/12/31/servisfirst-bancshares-inc-valuation-initial-coverage-sfbs/?utm_source=MGScreens&amp;utm_medium=ebook"/>
    <hyperlink ref="B639" r:id="rId638" display="http://www.moderngraham.com/2017/01/04/simmons-first-national-corporation-valuation-initial-coverage-sfnc/?utm_source=MGScreens&amp;utm_medium=ebook"/>
    <hyperlink ref="B640" r:id="rId639" display="http://www.moderngraham.com/2017/01/07/scientific-games-corp-valuation-initial-coverage-sgms/?utm_source=MGScreens&amp;utm_medium=ebook"/>
    <hyperlink ref="B641" r:id="rId640" display="http://www.moderngraham.com/2017/01/08/a-schulman-inc-valuation-initial-coverage-shlm/?utm_source=MGScreens&amp;utm_medium=ebook"/>
    <hyperlink ref="B642" r:id="rId641" display="http://www.moderngraham.com/2017/01/08/steve-madden-ltd-valuation-initial-coverage-shoo/?utm_source=MGScreens&amp;utm_medium=ebook"/>
    <hyperlink ref="B643" r:id="rId642" display="http://www.moderngraham.com/2016/07/12/sherwin-williams-co-valuation-july-2016-shw/?utm_source=MGScreens&amp;utm_medium=ebook"/>
    <hyperlink ref="B644" r:id="rId643" display="http://www.moderngraham.com/2017/01/09/signet-jewelers-ltd-valuation-initial-coverage-sig/?utm_source=MGScreens&amp;utm_medium=ebook"/>
    <hyperlink ref="B645" r:id="rId644" display="http://www.moderngraham.com/2017/01/09/selective-insurance-group-valuation-initial-coverage-sigi/?utm_source=MGScreens&amp;utm_medium=ebook"/>
    <hyperlink ref="B646" r:id="rId645" display="http://www.moderngraham.com/2017/01/11/svb-financial-group-valuation-initial-coverage-sivb/?utm_source=MGScreens&amp;utm_medium=ebook"/>
    <hyperlink ref="B647" r:id="rId646" display="http://www.moderngraham.com/2017/01/12/south-jersey-industries-inc-valuation-initial-coverage-sji/?utm_source=MGScreens&amp;utm_medium=ebook"/>
    <hyperlink ref="B648" r:id="rId647" display="http://www.moderngraham.com/2017/02/13/j-m-smucker-co-valuation-february-2017-sjm/?utm_source=MGScreens&amp;utm_medium=ebook"/>
    <hyperlink ref="B649" r:id="rId648" display="http://www.moderngraham.com/2017/01/16/tanger-factory-outlet-centers-inc-valuation-initial-coverage-skt/?utm_source=MGScreens&amp;utm_medium=ebook"/>
    <hyperlink ref="B650" r:id="rId649" display="http://www.moderngraham.com/2017/01/16/skywest-inc-valuation-initial-coverage-skyw/?utm_source=MGScreens&amp;utm_medium=ebook"/>
    <hyperlink ref="B651" r:id="rId650" display="http://www.moderngraham.com/2017/01/16/silicon-laboratories-valuation-initial-coverage-slab/?utm_source=MGScreens&amp;utm_medium=ebook"/>
    <hyperlink ref="B652" r:id="rId651" display="http://www.moderngraham.com/2016/02/04/schlumberger-ltd-valuation-february-2016-slb/?utm_source=MGScreens&amp;utm_medium=ebook"/>
    <hyperlink ref="B653" r:id="rId652" display="http://www.moderngraham.com/2017/01/24/u-s-silica-holdings-inc-valuation-initial-coverage-slca/?utm_source=MGScreens&amp;utm_medium=ebook"/>
    <hyperlink ref="B654" r:id="rId653" display="http://www.moderngraham.com/2016/08/30/sl-green-realty-corp-valuation-august-2016-slg/?utm_source=MGScreens&amp;utm_medium=ebook"/>
    <hyperlink ref="B655" r:id="rId654" display="http://www.moderngraham.com/2017/01/26/silgan-holdings-inc-valuation-initial-coverage-slgn/?utm_source=MGScreens&amp;utm_medium=ebook"/>
    <hyperlink ref="B656" r:id="rId655" display="http://www.moderngraham.com/2016/12/13/slm-corp-valuation-december-2016-slm/?utm_source=MGScreens&amp;utm_medium=ebook"/>
    <hyperlink ref="B657" r:id="rId656" display="http://www.moderngraham.com/2016/12/05/silver-wheaton-corp-valuation-december-2016-slw/?utm_source=MGScreens&amp;utm_medium=ebook"/>
    <hyperlink ref="B658" r:id="rId657" display="http://www.moderngraham.com/2017/01/27/sm-energy-co-valuation-initial-coverage-sm/?utm_source=MGScreens&amp;utm_medium=ebook"/>
    <hyperlink ref="B659" r:id="rId658" display="http://www.moderngraham.com/2017/01/28/super-micro-computer-inc-valuation-initial-coverage-smci/?utm_source=MGScreens&amp;utm_medium=ebook"/>
    <hyperlink ref="B660" r:id="rId659" display="http://www.moderngraham.com/2017/01/30/scotts-miracle-gro-inc-valuation-initial-coverage-smg/?utm_source=MGScreens&amp;utm_medium=ebook"/>
    <hyperlink ref="B661" r:id="rId660" display="http://www.moderngraham.com/2017/01/31/standard-motor-products-inc-valuation-initial-coverage-smp/?utm_source=MGScreens&amp;utm_medium=ebook"/>
    <hyperlink ref="B662" r:id="rId661" display="http://www.moderngraham.com/2017/02/02/stein-mart-inc-valuation-initial-coverage-smrt/?utm_source=MGScreens&amp;utm_medium=ebook"/>
    <hyperlink ref="B663" r:id="rId662" display="http://www.moderngraham.com/2017/02/02/semtech-corporation-valuation-initial-coverage-smtc/?utm_source=MGScreens&amp;utm_medium=ebook"/>
    <hyperlink ref="B664" r:id="rId663" display="http://www.moderngraham.com/2017/02/13/snap-on-inc-valuation-february-2017-sna/?utm_source=MGScreens&amp;utm_medium=ebook"/>
    <hyperlink ref="B665" r:id="rId664" display="http://www.moderngraham.com/2017/02/03/synchronoss-technologies-inc-valuation-initial-coverage-sncr/?utm_source=MGScreens&amp;utm_medium=ebook"/>
    <hyperlink ref="B666" r:id="rId665" display="http://www.moderngraham.com/2017/02/04/senior-housing-properties-trust-valuation-initial-coverage-snh/?utm_source=MGScreens&amp;utm_medium=ebook"/>
    <hyperlink ref="B667" r:id="rId666" display="http://www.moderngraham.com/2016/07/31/scripps-networks-valuation-july-2016-sni/?utm_source=MGScreens&amp;utm_medium=ebook"/>
    <hyperlink ref="B668" r:id="rId667" display="http://www.moderngraham.com/2017/02/04/synopsys-inc-valuation-initial-coverage-snps/?utm_source=MGScreens&amp;utm_medium=ebook"/>
    <hyperlink ref="B669" r:id="rId668" display="http://www.moderngraham.com/2017/02/05/synovus-financial-corp-valuation-initial-coverage-snv/?utm_source=MGScreens&amp;utm_medium=ebook"/>
    <hyperlink ref="B670" r:id="rId669" display="http://www.moderngraham.com/2016/06/28/southern-company-valuation-june-2016-so/?utm_source=MGScreens&amp;utm_medium=ebook"/>
    <hyperlink ref="B671" r:id="rId670" display="http://www.moderngraham.com/2017/02/06/sonoco-products-co-valuation-initial-coverage-son/?utm_source=MGScreens&amp;utm_medium=ebook"/>
    <hyperlink ref="B672" r:id="rId671" display="http://www.moderngraham.com/2017/02/06/sonic-corporation-valuation-initial-coverage-sonc/?utm_source=MGScreens&amp;utm_medium=ebook"/>
    <hyperlink ref="B673" r:id="rId672" display="http://www.moderngraham.com/2016/06/12/simon-property-group-inc-valuation-june-2016-spg/?utm_source=MGScreens&amp;utm_medium=ebook"/>
    <hyperlink ref="B674" r:id="rId673" display="http://www.moderngraham.com/2017/02/08/sp-global-inc-valuation-initial-coverage-spgi/?utm_source=MGScreens&amp;utm_medium=ebook"/>
    <hyperlink ref="B675" r:id="rId674" display="http://www.moderngraham.com/2016/06/26/suburban-propane-partners-valuation-june-2016-sph/?utm_source=MGScreens&amp;utm_medium=ebook"/>
    <hyperlink ref="B676" r:id="rId675" display="http://www.moderngraham.com/2017/02/02/staples-inc-valuation-february-2017-spls/?utm_source=MGScreens&amp;utm_medium=ebook"/>
    <hyperlink ref="B677" r:id="rId676" display="http://www.moderngraham.com/2017/02/08/superior-energy-services-inc-valuation-initial-coverage-spn/?utm_source=MGScreens&amp;utm_medium=ebook"/>
    <hyperlink ref="B678" r:id="rId677" display="http://www.moderngraham.com/2017/02/09/spok-holdings-inc-valuation-initial-coverage-spok/?utm_source=MGScreens&amp;utm_medium=ebook"/>
    <hyperlink ref="B679" r:id="rId678" display="http://www.moderngraham.com/2017/02/09/spectrum-pharmaceuticals-inc-valuation-initial-coverage-sppi/?utm_source=MGScreens&amp;utm_medium=ebook"/>
    <hyperlink ref="B680" r:id="rId679" display="http://www.moderngraham.com/2017/02/10/sps-commerce-inc-valuation-initial-coverage-spsc/?utm_source=MGScreens&amp;utm_medium=ebook"/>
    <hyperlink ref="B681" r:id="rId680" display="http://www.moderngraham.com/2017/02/11/spartannash-co-valuation-initial-coverage-sptn/?utm_source=MGScreens&amp;utm_medium=ebook"/>
    <hyperlink ref="B682" r:id="rId681" display="http://www.moderngraham.com/2017/02/12/spx-corporation-valuation-initial-coverage-spxc/?utm_source=MGScreens&amp;utm_medium=ebook"/>
    <hyperlink ref="B683" r:id="rId682" display="http://www.moderngraham.com/2017/02/13/spire-inc-valuation-initial-coverage-sr/?utm_source=MGScreens&amp;utm_medium=ebook"/>
    <hyperlink ref="B684" r:id="rId683" display="http://www.moderngraham.com/2017/02/06/stericycle-inc-valuation-february-2017-srcl/?utm_source=MGScreens&amp;utm_medium=ebook"/>
    <hyperlink ref="B685" r:id="rId684" display="http://www.moderngraham.com/2017/02/13/surmodics-inc-valuation-initial-coverage-srdx/?utm_source=MGScreens&amp;utm_medium=ebook"/>
    <hyperlink ref="B686" r:id="rId685" display="http://www.moderngraham.com/2017/02/11/sempra-energy-valuation-february-2017-sre/?utm_source=MGScreens&amp;utm_medium=ebook"/>
    <hyperlink ref="B687" r:id="rId686" display="http://www.moderngraham.com/2017/02/14/simpson-manufacturing-co-valuation-february-2017-ssd/?utm_source=MGScreens&amp;utm_medium=ebook"/>
    <hyperlink ref="B688" r:id="rId687" display="http://www.moderngraham.com/2017/02/20/stage-stores-inc-valuation-initial-coverage-ssi/?utm_source=MGScreens&amp;utm_medium=ebook"/>
    <hyperlink ref="B689" r:id="rId688" display="http://www.moderngraham.com/2017/02/22/e-w-scripps-co-valuation-initial-coverage-ssp/?utm_source=MGScreens&amp;utm_medium=ebook"/>
    <hyperlink ref="B690" r:id="rId689" display="http://www.moderngraham.com/2017/02/23/shutterstock-inc-valuation-initial-coverage-sstk/?utm_source=MGScreens&amp;utm_medium=ebook"/>
    <hyperlink ref="B691" r:id="rId690" display="http://www.moderngraham.com/2017/02/23/st-bancorp-inc-valuation-initial-coverage-stba/?utm_source=MGScreens&amp;utm_medium=ebook"/>
    <hyperlink ref="B692" r:id="rId691" display="http://www.moderngraham.com/2017/02/25/stewart-information-services-corp-valuation-initial-coverage-stc/?utm_source=MGScreens&amp;utm_medium=ebook"/>
    <hyperlink ref="B693" r:id="rId692" display="http://www.moderngraham.com/2017/02/26/steris-plc-valuation-initial-coverage-ste/?utm_source=MGScreens&amp;utm_medium=ebook"/>
    <hyperlink ref="B694" r:id="rId693" display="http://www.moderngraham.com/2017/04/11/suntrust-banks-inc-valuation-april-2017-sti/?utm_source=MGScreens&amp;utm_medium=ebook"/>
    <hyperlink ref="B695" r:id="rId694" display="http://www.moderngraham.com/2017/02/26/sterling-bancorp-valuation-initial-coverage-stl/?utm_source=MGScreens&amp;utm_medium=ebook"/>
    <hyperlink ref="B696" r:id="rId695" display="http://www.moderngraham.com/2017/02/27/steel-dynamics-inc-valuation-initial-coverage-stld/?utm_source=MGScreens&amp;utm_medium=ebook"/>
    <hyperlink ref="B697" r:id="rId696" display="http://www.moderngraham.com/2017/02/27/stamps-com-inc-valuation-initial-coverage-stmp/?utm_source=MGScreens&amp;utm_medium=ebook"/>
    <hyperlink ref="B698" r:id="rId697" display="http://www.moderngraham.com/2017/02/28/strayer-education-inc-valuation-initial-coverage-stra/?utm_source=MGScreens&amp;utm_medium=ebook"/>
    <hyperlink ref="B699" r:id="rId698" display="http://www.moderngraham.com/2016/06/25/state-street-corp-valuation-june-2016-stt/?utm_source=MGScreens&amp;utm_medium=ebook"/>
    <hyperlink ref="B700" r:id="rId699" display="http://www.moderngraham.com/2017/04/11/starwood-property-trust-inc-valuation-april-2017-stwd/?utm_source=MGScreens&amp;utm_medium=ebook"/>
    <hyperlink ref="B701" r:id="rId700" display="http://www.moderngraham.com/2016/07/30/seagate-technology-plc-valuation-july-2016-stx/?utm_source=MGScreens&amp;utm_medium=ebook"/>
    <hyperlink ref="B702" r:id="rId701" display="http://www.moderngraham.com/2017/02/03/constellation-brands-inc-valuation-february-2017-stz/?utm_source=MGScreens&amp;utm_medium=ebook"/>
    <hyperlink ref="B703" r:id="rId702" display="http://www.moderngraham.com/2017/03/07/superior-industries-international-inc-valuation-initial-coverage-sup/?utm_source=MGScreens&amp;utm_medium=ebook"/>
    <hyperlink ref="B704" r:id="rId703" display="http://www.moderngraham.com/2017/03/07/supernus-pharmaceuticals-inc-valuation-initial-coverage-supn/?utm_source=MGScreens&amp;utm_medium=ebook"/>
    <hyperlink ref="B705" r:id="rId704" display="http://www.moderngraham.com/2017/03/08/supervalu-inc-valuation-initial-coverage-svu/?utm_source=MGScreens&amp;utm_medium=ebook"/>
    <hyperlink ref="B706" r:id="rId705" display="http://www.moderngraham.com/2017/04/10/stanley-black-decker-inc-valuation-april-2017-swk/?utm_source=MGScreens&amp;utm_medium=ebook"/>
    <hyperlink ref="B707" r:id="rId706" display="http://www.moderngraham.com/2017/04/12/skyworks-solutions-inc-valuation-april-2017-swks/?utm_source=MGScreens&amp;utm_medium=ebook"/>
    <hyperlink ref="B708" r:id="rId707" display="http://www.moderngraham.com/2017/03/15/schweitzer-mauduit-international-inc-valuation-initial-coverage-swm/?utm_source=MGScreens&amp;utm_medium=ebook"/>
    <hyperlink ref="B709" r:id="rId708" display="http://www.moderngraham.com/2016/02/02/southwestern-energy-company-valuation-february-2016-update-swn/?utm_source=MGScreens&amp;utm_medium=ebook"/>
    <hyperlink ref="B710" r:id="rId709" display="http://www.moderngraham.com/2017/03/16/suncoke-energy-inc-valuation-initial-coverage-sxc/?utm_source=MGScreens&amp;utm_medium=ebook"/>
    <hyperlink ref="B711" r:id="rId710" display="http://www.moderngraham.com/2017/03/17/standex-intl-corp-valuation-initial-coverage-sxi/?utm_source=MGScreens&amp;utm_medium=ebook"/>
    <hyperlink ref="B712" r:id="rId711" display="http://www.moderngraham.com/2017/03/18/sensient-technologies-corp-valuation-initial-coverage-sxt/?utm_source=MGScreens&amp;utm_medium=ebook"/>
    <hyperlink ref="B713" r:id="rId712" display="http://www.moderngraham.com/2017/03/02/synchrony-financial-valuation-initial-coverage-syf/?utm_source=MGScreens&amp;utm_medium=ebook"/>
    <hyperlink ref="B714" r:id="rId713" display="http://www.moderngraham.com/2016/08/02/stryker-corporation-valuation-august-2016-syk/?utm_source=MGScreens&amp;utm_medium=ebook"/>
    <hyperlink ref="B715" r:id="rId714" display="http://www.moderngraham.com/2017/03/20/sykes-enterprises-inc-valuation-initial-coverage-syke/?utm_source=MGScreens&amp;utm_medium=ebook"/>
    <hyperlink ref="B716" r:id="rId715" display="http://www.moderngraham.com/2016/08/26/symantec-corporation-valuation-august-2016-symc/?utm_source=MGScreens&amp;utm_medium=ebook"/>
    <hyperlink ref="B717" r:id="rId716" display="http://www.moderngraham.com/2017/01/25/sysco-corporation-valuation-january-2017-syy/?utm_source=MGScreens&amp;utm_medium=ebook"/>
    <hyperlink ref="B718" r:id="rId717" display="http://www.moderngraham.com/2016/07/19/att-inc-valuation-july-2016-t/?utm_source=MGScreens&amp;utm_medium=ebook"/>
    <hyperlink ref="B719" r:id="rId718" display="http://www.moderngraham.com/2017/02/20/molson-coors-brewing-co-valuation-initial-coverage-tap/?utm_source=MGScreens&amp;utm_medium=ebook"/>
    <hyperlink ref="B720" r:id="rId719" display="http://www.moderngraham.com/2017/03/26/trueblue-inc-valuation-initial-coverage-tbi/?utm_source=MGScreens&amp;utm_medium=ebook"/>
    <hyperlink ref="B721" r:id="rId720" display="http://www.moderngraham.com/2017/03/27/texas-capital-banchares-inc-valuation-initial-coverage-tcbi/?utm_source=MGScreens&amp;utm_medium=ebook"/>
    <hyperlink ref="B722" r:id="rId721" display="http://www.moderngraham.com/2017/03/26/tcf-financial-corp-valuation-initial-coverage-tcb/?utm_source=MGScreens&amp;utm_medium=ebook"/>
    <hyperlink ref="B723" r:id="rId722" display="http://www.moderngraham.com/2017/04/10/taubman-centers-inc-valuation-initial-coverage-tco/?utm_source=MGScreens&amp;utm_medium=ebook"/>
    <hyperlink ref="B724" r:id="rId723" display="http://www.moderngraham.com/2017/01/26/teradata-corp-valuation-january-2017-tdc/?utm_source=MGScreens&amp;utm_medium=ebook"/>
    <hyperlink ref="B725" r:id="rId724" display="http://www.moderngraham.com/2017/03/04/transdigm-group-inc-valuation-initial-coverage-tdg/?utm_source=MGScreens&amp;utm_medium=ebook"/>
    <hyperlink ref="B726" r:id="rId725" display="http://www.moderngraham.com/2017/04/12/telephone-data-systems-inc-valuation-initial-coverage-tds/?utm_source=MGScreens&amp;utm_medium=ebook"/>
    <hyperlink ref="B727" r:id="rId726" display="http://www.moderngraham.com/2017/02/28/tidewater-inc-valuation-february-2017-tdw/?utm_source=MGScreens&amp;utm_medium=ebook"/>
    <hyperlink ref="B728" r:id="rId727" display="http://www.moderngraham.com/2016/06/23/te-connectivity-ltd-valuation-june-2016-tel/?utm_source=MGScreens&amp;utm_medium=ebook"/>
    <hyperlink ref="B729" r:id="rId728" display="http://www.moderngraham.com/2017/02/27/tegna-inc-valuation-february-2017-tgna/?utm_source=MGScreens&amp;utm_medium=ebook"/>
    <hyperlink ref="B730" r:id="rId729" display="http://www.moderngraham.com/2017/03/07/target-corp-valuation-march-2017-tgt/?utm_source=MGScreens&amp;utm_medium=ebook"/>
    <hyperlink ref="B731" r:id="rId730" display="http://www.moderngraham.com/2016/07/18/tenet-healthcare-corp-valuation-july-2016-thc/?utm_source=MGScreens&amp;utm_medium=ebook"/>
    <hyperlink ref="B732" r:id="rId731" display="http://www.moderngraham.com/2016/08/01/tiffany-co-valuation-august-2016-tif/?utm_source=MGScreens&amp;utm_medium=ebook"/>
    <hyperlink ref="B733" r:id="rId732" display="http://www.moderngraham.com/2016/12/31/tjx-companies-inc-valuation-december-2016-tjx/?utm_source=MGScreens&amp;utm_medium=ebook"/>
    <hyperlink ref="B734" r:id="rId733" display="http://www.moderngraham.com/2017/03/11/torchmark-corporation-valuation-march-2017-tmk/?utm_source=MGScreens&amp;utm_medium=ebook"/>
    <hyperlink ref="B735" r:id="rId734" display="http://www.moderngraham.com/2016/12/08/thermo-fisher-scientific-inc-valuation-december-2016-tmo/?utm_source=MGScreens&amp;utm_medium=ebook"/>
    <hyperlink ref="B736" r:id="rId735" display="http://www.moderngraham.com/2016/06/20/tripadvisor-inc-valuation-june-2016-trip/?utm_source=MGScreens&amp;utm_medium=ebook"/>
    <hyperlink ref="B737" r:id="rId736" display="http://www.moderngraham.com/2016/08/25/t-rowe-price-group-inc-valuation-august-2016-trow/?utm_source=MGScreens&amp;utm_medium=ebook"/>
    <hyperlink ref="B738" r:id="rId737" display="http://www.moderngraham.com/2016/12/01/travelers-companies-inc-valuation-november-2016-trv/?utm_source=MGScreens&amp;utm_medium=ebook"/>
    <hyperlink ref="B739" r:id="rId738" display="http://www.moderngraham.com/2016/09/01/tractor-supply-company-valuation-august-2016-tsco/?utm_source=MGScreens&amp;utm_medium=ebook"/>
    <hyperlink ref="B740" r:id="rId739" display="http://www.moderngraham.com/2017/01/10/aecon-group-inc-valuation-initial-coverage-tseare/?utm_source=MGScreens&amp;utm_medium=ebook"/>
    <hyperlink ref="B741" r:id="rId740" display="http://www.moderngraham.com/2016/12/03/canadian-energy-services-technology-corp-valuation-initial-coverage-ceu/?utm_source=MGScreens&amp;utm_medium=ebook"/>
    <hyperlink ref="B742" r:id="rId741" display="http://www.moderngraham.com/2016/12/07/canfor-corporation-valuation-initial-coverage-cfr/?utm_source=MGScreens&amp;utm_medium=ebook"/>
    <hyperlink ref="B743" r:id="rId742" display="http://www.moderngraham.com/2016/12/10/centerra-gold-inc-valuation-initial-coverage-tsecg/?utm_source=MGScreens&amp;utm_medium=ebook"/>
    <hyperlink ref="B744" r:id="rId743" display="http://www.moderngraham.com/2016/12/13/cineplex-inc-valuation-initial-coverage-tsecgx/?utm_source=MGScreens&amp;utm_medium=ebook"/>
    <hyperlink ref="B745" r:id="rId744" display="http://www.moderngraham.com/2016/12/16/chemtrade-logistics-income-fund-valuation-initial-coverage-tseche-un/?utm_source=MGScreens&amp;utm_medium=ebook"/>
    <hyperlink ref="B746" r:id="rId745" display="http://www.moderngraham.com/2017/01/03/ci-financial-corp-valuation-initial-coverage-tse-cix/?utm_source=MGScreens&amp;utm_medium=ebook"/>
    <hyperlink ref="B747" r:id="rId746" display="http://www.moderngraham.com/2017/01/04/corus-entertainment-inc-valuation-initial-coverage-tsecjr-b/?utm_source=MGScreens&amp;utm_medium=ebook"/>
    <hyperlink ref="B748" r:id="rId747" display="http://www.moderngraham.com/2017/01/11/celestica-inc-valuation-initial-coverage-tsecls/?utm_source=MGScreens&amp;utm_medium=ebook"/>
    <hyperlink ref="B749" r:id="rId748" display="http://www.moderngraham.com/2017/01/12/canadian-imperial-bank-of-commerce-valuation-initial-coverage-tsecm/?utm_source=MGScreens&amp;utm_medium=ebook"/>
    <hyperlink ref="B750" r:id="rId749" display="http://www.moderngraham.com/2017/01/29/canadian-national-resources-ltd-valuation-initial-coverage-tsecnq/?utm_source=MGScreens&amp;utm_medium=ebook"/>
    <hyperlink ref="B751" r:id="rId750" display="http://www.moderngraham.com/2017/01/30/canadian-national-railway-co-valuation-initial-valuation-tsecnr/?utm_source=MGScreens&amp;utm_medium=ebook"/>
    <hyperlink ref="B752" r:id="rId751" display="http://www.moderngraham.com/2017/02/06/canadian-pacific-railway-ltd-valuation-initial-coverage-tsecp/?utm_source=MGScreens&amp;utm_medium=ebook"/>
    <hyperlink ref="B753" r:id="rId752" display="http://www.moderngraham.com/2017/02/07/crescent-point-energy-corp-valuation-initial-coverage-tsecpg/?utm_source=MGScreens&amp;utm_medium=ebook"/>
    <hyperlink ref="B754" r:id="rId753" display="http://www.moderngraham.com/2017/02/11/capital-power-corp-valuation-initial-coverage-tsecpx/?utm_source=MGScreens&amp;utm_medium=ebook"/>
    <hyperlink ref="B755" r:id="rId754" display="http://www.moderngraham.com/2017/02/12/crew-energy-inc-valuation-initial-coverage-tsecr/?utm_source=MGScreens&amp;utm_medium=ebook"/>
    <hyperlink ref="B756" r:id="rId755" display="http://www.moderngraham.com/2017/02/21/crombie-real-estate-investment-trust-valuation-initial-coverage-tsecrr-un/?utm_source=MGScreens&amp;utm_medium=ebook"/>
    <hyperlink ref="B757" r:id="rId756" display="http://www.moderngraham.com/2017/02/27/chartwell-retirement-residences-valuation-initial-coverage-tsecsh-un/?utm_source=MGScreens&amp;utm_medium=ebook"/>
    <hyperlink ref="B758" r:id="rId757" display="http://www.moderngraham.com/2017/03/02/constellation-software-inc-valuation-initial-coverage-tsecsu/?utm_source=MGScreens&amp;utm_medium=ebook"/>
    <hyperlink ref="B759" r:id="rId758" display="http://www.moderngraham.com/2017/03/07/canadian-tire-corp-limited-valuation-initial-coverage-tsectc-a/?utm_source=MGScreens&amp;utm_medium=ebook"/>
    <hyperlink ref="B760" r:id="rId759" display="http://www.moderngraham.com/2017/03/09/canadian-utilities-ltd-valuation-initial-coverage-tsecu/?utm_source=MGScreens&amp;utm_medium=ebook"/>
    <hyperlink ref="B761" r:id="rId760" display="http://www.moderngraham.com/2017/03/14/cominar-real-estate-investment-trust-initial-coverage-tsecuf-un/?utm_source=MGScreens&amp;utm_medium=ebook"/>
    <hyperlink ref="B762" r:id="rId761" display="http://www.moderngraham.com/2017/03/18/cenovus-energy-inc-valuation-initial-coverage-tsecve/?utm_source=MGScreens&amp;utm_medium=ebook"/>
    <hyperlink ref="B763" r:id="rId762" display="http://www.moderngraham.com/2017/03/25/canadian-western-bank-valuation-initial-coverage-tsecwb/?utm_source=MGScreens&amp;utm_medium=ebook"/>
    <hyperlink ref="B764" r:id="rId763" display="http://www.moderngraham.com/2017/04/11/dream-office-reit-initial-coverage-tsed-un/?utm_source=MGScreens&amp;utm_medium=ebook"/>
    <hyperlink ref="B765" r:id="rId764" display="http://www.moderngraham.com/2016/12/03/igm-financial-inc-valuation-initial-coverage-igm/?utm_source=MGScreens&amp;utm_medium=ebook"/>
    <hyperlink ref="B766" r:id="rId765" display="http://www.moderngraham.com/2016/12/07/iamgold-corp-valuation-initial-coverage-img/?utm_source=MGScreens&amp;utm_medium=ebook"/>
    <hyperlink ref="B767" r:id="rId766" display="http://www.moderngraham.com/2016/12/10/innergex-renewable-energy-inc-valuation-initial-coverage-tseine/?utm_source=MGScreens&amp;utm_medium=ebook"/>
    <hyperlink ref="B768" r:id="rId767" display="http://www.moderngraham.com/2017/01/03/inter-pipeline-ltd-valuation-initial-coverage-tseipl/?utm_source=MGScreens&amp;utm_medium=ebook"/>
    <hyperlink ref="B769" r:id="rId768" display="http://www.moderngraham.com/2017/01/11/intertape-polymer-group-valuation-initial-coverage-tseitp/?utm_source=MGScreens&amp;utm_medium=ebook"/>
    <hyperlink ref="B770" r:id="rId769" display="http://www.moderngraham.com/2017/01/16/ivanhoe-mines-ltd-valuation-initial-coverage-tseivn/?utm_source=MGScreens&amp;utm_medium=ebook"/>
    <hyperlink ref="B771" r:id="rId770" display="http://www.moderngraham.com/2017/01/28/just-energy-group-inc-valuation-initial-coverage-tse-je/?utm_source=MGScreens&amp;utm_medium=ebook"/>
    <hyperlink ref="B772" r:id="rId771" display="http://www.moderngraham.com/2017/02/06/klondex-mines-ltd-valuation-initial-coverage-tsekdx/?utm_source=MGScreens&amp;utm_medium=ebook"/>
    <hyperlink ref="B773" r:id="rId772" display="http://www.moderngraham.com/2017/02/06/kelt-exploration-ltd-valuation-initial-coverage-tsekel/?utm_source=MGScreens&amp;utm_medium=ebook"/>
    <hyperlink ref="B774" r:id="rId773" display="http://www.moderngraham.com/2017/02/10/kirkland-lakes-gold-ltd-valuation-initial-coverage-tsekl/?utm_source=MGScreens&amp;utm_medium=ebook"/>
    <hyperlink ref="B775" r:id="rId774" display="http://www.moderngraham.com/2017/02/26/kinaxis-inc-valuation-initial-coverage-tsekxs/?utm_source=MGScreens&amp;utm_medium=ebook"/>
    <hyperlink ref="B776" r:id="rId775" display="http://www.moderngraham.com/2017/03/17/labrador-iron-ore-royalty-corp-valuation-initial-coverage-tselif/?utm_source=MGScreens&amp;utm_medium=ebook"/>
    <hyperlink ref="B777" r:id="rId776" display="http://www.moderngraham.com/2017/03/26/linamar-corp-valuation-initial-coverage-tselnr/?utm_source=MGScreens&amp;utm_medium=ebook"/>
    <hyperlink ref="B778" r:id="rId777" display="http://www.moderngraham.com/2016/12/06/saputo-inc-valuation-initial-coverage-sap/?utm_source=MGScreens&amp;utm_medium=ebook"/>
    <hyperlink ref="B779" r:id="rId778" display="http://www.moderngraham.com/2016/12/13/shawcor-ltd-valuation-initial-coverage-tsescl/?utm_source=MGScreens&amp;utm_medium=ebook"/>
    <hyperlink ref="B780" r:id="rId779" display="http://www.moderngraham.com/2017/01/08/secure-energy-services-inc-valuation-initial-coverage-tseses/?utm_source=MGScreens&amp;utm_medium=ebook"/>
    <hyperlink ref="B781" r:id="rId780" display="http://www.moderngraham.com/2017/01/08/surge-energy-inc-valuation-initial-coverage-tsesgy/?utm_source=MGScreens&amp;utm_medium=ebook"/>
    <hyperlink ref="B782" r:id="rId781" display="http://www.moderngraham.com/2017/01/11/stella-jones-inc-valuation-initial-coverage-tsesj/?utm_source=MGScreens&amp;utm_medium=ebook"/>
    <hyperlink ref="B783" r:id="rId782" display="http://www.moderngraham.com/2017/01/13/shaw-communications-inc-valuation-initial-coverage-tse-sjr-b/?utm_source=MGScreens&amp;utm_medium=ebook"/>
    <hyperlink ref="B784" r:id="rId783" display="http://www.moderngraham.com/2017/01/25/sun-life-financial-inc-valuation-initial-coverage-tseslf/?utm_source=MGScreens&amp;utm_medium=ebook"/>
    <hyperlink ref="B785" r:id="rId784" display="http://www.moderngraham.com/2017/01/29/semafo-inc-valuation-initial-coverage-tsesmf/?utm_source=MGScreens&amp;utm_medium=ebook"/>
    <hyperlink ref="B786" r:id="rId785" display="http://www.moderngraham.com/2017/02/03/snc-lavalin-group-inc-valuation-initial-coverage-tsesnc/?utm_source=MGScreens&amp;utm_medium=ebook"/>
    <hyperlink ref="B787" r:id="rId786" display="http://www.moderngraham.com/2017/02/07/superior-plus-corp-valuation-initial-coverage-tsespb/?utm_source=MGScreens&amp;utm_medium=ebook"/>
    <hyperlink ref="B788" r:id="rId787" display="http://www.moderngraham.com/2017/02/07/spartan-energy-corp-valuation-initial-coverage-tsespe/?utm_source=MGScreens&amp;utm_medium=ebook"/>
    <hyperlink ref="B789" r:id="rId788" display="http://www.moderngraham.com/2017/02/14/smart-reit-valuation-initial-coverage-tsesru-un/?utm_source=MGScreens&amp;utm_medium=ebook"/>
    <hyperlink ref="B790" r:id="rId789" display="http://www.moderngraham.com/2017/02/20/sandstorm-gold-ltd-valuation-initial-coverage-tsessl/?utm_source=MGScreens&amp;utm_medium=ebook"/>
    <hyperlink ref="B791" r:id="rId790" display="http://www.moderngraham.com/2017/02/21/silver-standard-resources-inc-valuation-initial-coverage-tsesso/?utm_source=MGScreens&amp;utm_medium=ebook"/>
    <hyperlink ref="B792" r:id="rId791" display="http://www.moderngraham.com/2017/02/28/stantec-inc-valuation-initial-coverage-tsestn/?utm_source=MGScreens&amp;utm_medium=ebook"/>
    <hyperlink ref="B793" r:id="rId792" display="http://www.moderngraham.com/2017/03/01/suncor-energy-inc-valuation-initial-coverage-tsesu/?utm_source=MGScreens&amp;utm_medium=ebook"/>
    <hyperlink ref="B794" r:id="rId793" display="http://www.moderngraham.com/2017/03/10/sierra-wireless-inc-valuation-initial-coverage-tsesw/?utm_source=MGScreens&amp;utm_medium=ebook"/>
    <hyperlink ref="B795" r:id="rId794" display="http://www.moderngraham.com/2017/03/26/transalta-corporation-initial-coverage-tseta/?utm_source=MGScreens&amp;utm_medium=ebook"/>
    <hyperlink ref="B796" r:id="rId795" display="http://www.moderngraham.com/2017/04/08/transcontinental-inc-valuation-initial-coverage-tsetcl-a/?utm_source=MGScreens&amp;utm_medium=ebook"/>
    <hyperlink ref="B797" r:id="rId796" display="http://www.moderngraham.com/2017/04/09/tricon-capital-group-inc-valuation-initial-coverage-tsetcn/?utm_source=MGScreens&amp;utm_medium=ebook"/>
    <hyperlink ref="B798" r:id="rId797" display="http://www.moderngraham.com/2017/04/11/toronto-dominion-bank-valuation-initial-coverage-tsetd/?utm_source=MGScreens&amp;utm_medium=ebook"/>
    <hyperlink ref="B799" r:id="rId798" display="http://www.moderngraham.com/2017/03/26/transalta-corporation-initial-coverage-tseta/?utm_source=MGScreens&amp;utm_medium=ebook"/>
    <hyperlink ref="B800" r:id="rId799" display="http://www.moderngraham.com/2016/08/25/tyson-foods-inc-valuation-august-2016-tsn/?utm_source=MGScreens&amp;utm_medium=ebook"/>
    <hyperlink ref="B801" r:id="rId800" display="http://www.moderngraham.com/2017/02/07/tesoro-corporation-valuation-february-2017-tso/?utm_source=MGScreens&amp;utm_medium=ebook"/>
    <hyperlink ref="B802" r:id="rId801" display="http://www.moderngraham.com/2016/05/19/total-system-services-inc-valuation-may-2016-tss/?utm_source=MGScreens&amp;utm_medium=ebook"/>
    <hyperlink ref="B803" r:id="rId802" display="http://www.moderngraham.com/2016/07/04/time-warner-inc-valuation-july-2016-twx/?utm_source=MGScreens&amp;utm_medium=ebook"/>
    <hyperlink ref="B804" r:id="rId803" display="http://www.moderngraham.com/2017/02/14/texas-instruments-inc-valuation-february-2017-txn/?utm_source=MGScreens&amp;utm_medium=ebook"/>
    <hyperlink ref="B805" r:id="rId804" display="http://www.moderngraham.com/2016/06/26/textron-inc-valuation-june-2016-txt/?utm_source=MGScreens&amp;utm_medium=ebook"/>
    <hyperlink ref="B806" r:id="rId805" display="http://www.moderngraham.com/2016/06/12/under-armour-inc-valuation-june-2016-ua/?utm_source=MGScreens&amp;utm_medium=ebook"/>
    <hyperlink ref="B807" r:id="rId806" display="http://www.moderngraham.com/2016/06/12/under-armour-inc-valuation-june-2016-ua/?utm_source=MGScreens&amp;utm_medium=ebook"/>
    <hyperlink ref="B808" r:id="rId807" display="http://www.moderngraham.com/2017/03/05/udr-inc-valuation-initial-coverage-udr/?utm_source=MGScreens&amp;utm_medium=ebook"/>
    <hyperlink ref="B809" r:id="rId808" display="http://www.moderngraham.com/2016/08/26/universal-health-services-inc-valuation-august-2016-uhs/?utm_source=MGScreens&amp;utm_medium=ebook"/>
    <hyperlink ref="B810" r:id="rId809" display="http://www.moderngraham.com/2017/03/05/ulta-beauty-inc-valuation-initial-coverage-ulta/?utm_source=MGScreens&amp;utm_medium=ebook"/>
    <hyperlink ref="B811" r:id="rId810" display="http://www.moderngraham.com/2017/02/28/unitedhealth-group-inc-valuation-february-2017-unh/?utm_source=MGScreens&amp;utm_medium=ebook"/>
    <hyperlink ref="B812" r:id="rId811" display="http://www.moderngraham.com/2017/02/26/communications-sales-leasing-valuation-initial-coverage-csal/?utm_source=MGScreens&amp;utm_medium=ebook"/>
    <hyperlink ref="B813" r:id="rId812" display="http://www.moderngraham.com/2016/08/31/unum-group-valuation-august-2016-unm/?utm_source=MGScreens&amp;utm_medium=ebook"/>
    <hyperlink ref="B814" r:id="rId813" display="http://www.moderngraham.com/2016/08/01/union-pacific-corp-valuation-august-2016-unp/?utm_source=MGScreens&amp;utm_medium=ebook"/>
    <hyperlink ref="B815" r:id="rId814" display="http://www.moderngraham.com/2017/02/12/united-parcel-service-inc-valuation-february-2017-ups/?utm_source=MGScreens&amp;utm_medium=ebook"/>
    <hyperlink ref="B816" r:id="rId815" display="http://www.moderngraham.com/2016/07/19/urban-outfitters-inc-valuation-july-2016-urbn/?utm_source=MGScreens&amp;utm_medium=ebook"/>
    <hyperlink ref="B817" r:id="rId816" display="http://www.moderngraham.com/2016/08/26/united-rentals-inc-valuation-august-2016-uri/?utm_source=MGScreens&amp;utm_medium=ebook"/>
    <hyperlink ref="B818" r:id="rId817" display="http://www.moderngraham.com/2017/02/03/u-s-bancorp-valuation-february-2017-usb/?utm_source=MGScreens&amp;utm_medium=ebook"/>
    <hyperlink ref="B819" r:id="rId818" display="http://www.moderngraham.com/2016/05/18/united-technologies-corporation-valuation-may-2016-utx/?utm_source=MGScreens&amp;utm_medium=ebook"/>
    <hyperlink ref="B820" r:id="rId819" display="http://www.moderngraham.com/2016/06/26/visa-inc-valuation-june-2016-v/?utm_source=MGScreens&amp;utm_medium=ebook"/>
    <hyperlink ref="B821" r:id="rId820" display="http://www.moderngraham.com/2016/07/01/varian-medical-systems-inc-valuation-july-2016-var/?utm_source=MGScreens&amp;utm_medium=ebook"/>
    <hyperlink ref="B822" r:id="rId821" display="http://www.moderngraham.com/2016/08/01/vf-corp-valuation-august-2016-vfc/?utm_source=MGScreens&amp;utm_medium=ebook"/>
    <hyperlink ref="B823" r:id="rId822" display="http://www.moderngraham.com/2016/06/11/viacom-inc-valuation-june-2016-viab/?utm_source=MGScreens&amp;utm_medium=ebook"/>
    <hyperlink ref="B824" r:id="rId823" display="http://www.moderngraham.com/2017/02/28/valero-energy-corp-valuation-february-2017-vlo/?utm_source=MGScreens&amp;utm_medium=ebook"/>
    <hyperlink ref="B825" r:id="rId824" display="http://www.moderngraham.com/2016/07/20/vulcan-materials-co-valuation-july-2016-vmc/?utm_source=MGScreens&amp;utm_medium=ebook"/>
    <hyperlink ref="B826" r:id="rId825" display="http://www.moderngraham.com/2016/07/18/vornado-realty-trust-valuation-july-2016-vno/?utm_source=MGScreens&amp;utm_medium=ebook"/>
    <hyperlink ref="B827" r:id="rId826" display="http://www.moderngraham.com/2017/03/05/verisk-analytics-inc-valuation-initial-coverage-vrsk/?utm_source=MGScreens&amp;utm_medium=ebook"/>
    <hyperlink ref="B828" r:id="rId827" display="http://www.moderngraham.com/2017/02/07/verisign-inc-valuation-february-2017-vrsn/?utm_source=MGScreens&amp;utm_medium=ebook"/>
    <hyperlink ref="B829" r:id="rId828" display="http://www.moderngraham.com/2016/08/27/vertex-pharmaceuticals-inc-valuation-august-2016-vrtx/?utm_source=MGScreens&amp;utm_medium=ebook"/>
    <hyperlink ref="B830" r:id="rId829" display="http://www.moderngraham.com/2016/08/31/ventas-inc-valuation-august-2016-vtr/?utm_source=MGScreens&amp;utm_medium=ebook"/>
    <hyperlink ref="B831" r:id="rId830" display="http://www.moderngraham.com/2016/07/28/verizon-communications-inc-valuation-july-2016-vz/?utm_source=MGScreens&amp;utm_medium=ebook"/>
    <hyperlink ref="B832" r:id="rId831" display="http://www.moderngraham.com/2016/11/20/waters-corporation-valuation-november-2016-wat/?utm_source=MGScreens&amp;utm_medium=ebook"/>
    <hyperlink ref="B833" r:id="rId832" display="http://www.moderngraham.com/2016/07/06/walgreens-boots-alliance-inc-valuation-july-2016-wba/?utm_source=MGScreens&amp;utm_medium=ebook"/>
    <hyperlink ref="B834" r:id="rId833" display="http://www.moderngraham.com/2017/02/20/western-digital-corporation-valuation-february-2017-wdc/?utm_source=MGScreens&amp;utm_medium=ebook"/>
    <hyperlink ref="B835" r:id="rId834" display="http://www.moderngraham.com/2016/06/29/wec-energy-group-inc-valuation-june-2016-wec/?utm_source=MGScreens&amp;utm_medium=ebook"/>
    <hyperlink ref="B836" r:id="rId835" display="http://www.moderngraham.com/2016/06/27/wells-fargo-co-valuation-june-2016-wfc/?utm_source=MGScreens&amp;utm_medium=ebook"/>
    <hyperlink ref="B837" r:id="rId836" display="http://www.moderngraham.com/2016/05/19/whole-foods-market-inc-valuation-may-2016-wfm/?utm_source=MGScreens&amp;utm_medium=ebook"/>
    <hyperlink ref="B838" r:id="rId837" display="http://www.moderngraham.com/2016/12/09/whirlpool-corporation-valuation-december-2016-whr/?utm_source=MGScreens&amp;utm_medium=ebook"/>
    <hyperlink ref="B839" r:id="rId838" display="http://www.moderngraham.com/2017/03/15/windstream-holdings-inc-valuation-march-2017-win/?utm_source=MGScreens&amp;utm_medium=ebook"/>
    <hyperlink ref="B840" r:id="rId839" display="http://www.moderngraham.com/2016/08/27/waste-management-inc-valuation-august-2016-wm/?utm_source=MGScreens&amp;utm_medium=ebook"/>
    <hyperlink ref="B841" r:id="rId840" display="http://www.moderngraham.com/2016/06/11/williams-companies-inc-valuation-june-2016-wmb/?utm_source=MGScreens&amp;utm_medium=ebook"/>
    <hyperlink ref="B842" r:id="rId841" display="http://www.moderngraham.com/2016/05/20/wal-mart-stores-inc-valuation-may-2016-wmt/?utm_source=MGScreens&amp;utm_medium=ebook"/>
    <hyperlink ref="B843" r:id="rId842" display="http://www.moderngraham.com/2016/06/11/western-refining-inc-valuation-june-2016-wnr/?utm_source=MGScreens&amp;utm_medium=ebook"/>
    <hyperlink ref="B844" r:id="rId843" display="http://www.moderngraham.com/2016/09/03/wpx-energy-inc-valuation-september-2016-wpx/?utm_source=MGScreens&amp;utm_medium=ebook"/>
    <hyperlink ref="B845" r:id="rId844" display="http://www.moderngraham.com/2016/09/01/westar-energy-inc-valuation-august-2016-wr/?utm_source=MGScreens&amp;utm_medium=ebook"/>
    <hyperlink ref="B846" r:id="rId845" display="http://www.moderngraham.com/2016/12/06/westrock-co-valuation-december-2016-wrk/?utm_source=MGScreens&amp;utm_medium=ebook"/>
    <hyperlink ref="B847" r:id="rId846" display="http://www.moderngraham.com/2016/12/10/the-western-union-company-valuation-december-2016-wu/?utm_source=MGScreens&amp;utm_medium=ebook"/>
    <hyperlink ref="B848" r:id="rId847" display="http://www.moderngraham.com/2016/09/03/wolverine-world-wide-inc-valuation-september-2016-www/?utm_source=MGScreens&amp;utm_medium=ebook"/>
    <hyperlink ref="B849" r:id="rId848" display="http://www.moderngraham.com/2016/05/18/weyerhaeuser-company-valuation-may-2016-wy/?utm_source=MGScreens&amp;utm_medium=ebook"/>
    <hyperlink ref="B850" r:id="rId849" display="http://www.moderngraham.com/2017/01/09/wyndham-worldwide-corp-valuation-january-2017-wyn/?utm_source=MGScreens&amp;utm_medium=ebook"/>
    <hyperlink ref="B851" r:id="rId850" display="http://www.moderngraham.com/2017/03/09/wynn-resorts-ltd-valuation-march-2017-wynn/?utm_source=MGScreens&amp;utm_medium=ebook"/>
    <hyperlink ref="B852" r:id="rId851" display="http://www.moderngraham.com/2016/07/07/united-states-steel-corp-valuation-july-2016-x/?utm_source=MGScreens&amp;utm_medium=ebook"/>
    <hyperlink ref="B853" r:id="rId852" display="http://www.moderngraham.com/2016/05/17/xcel-energy-inc-valuation-may-2016-xel/?utm_source=MGScreens&amp;utm_medium=ebook"/>
    <hyperlink ref="B854" r:id="rId853" display="http://www.moderngraham.com/2016/08/08/xylem-inc-valuation-august-2016-xyl/?utm_source=MGScreens&amp;utm_medium=ebook"/>
    <hyperlink ref="B855" r:id="rId854" display="http://www.moderngraham.com/2017/02/20/xilinx-inc-valuation-february-2017-xlnx/?utm_source=MGScreens&amp;utm_medium=ebook"/>
    <hyperlink ref="B856" r:id="rId855" display="http://www.moderngraham.com/2017/02/09/exxon-mobil-corp-valuation-february-2017-xom/?utm_source=MGScreens&amp;utm_medium=ebook"/>
    <hyperlink ref="B857" r:id="rId856" display="http://www.moderngraham.com/2017/03/09/dentsply-sirona-inc-valuation-march-2017-xray/?utm_source=MGScreens&amp;utm_medium=ebook"/>
    <hyperlink ref="B858" r:id="rId857" display="http://www.moderngraham.com/2016/06/30/xerox-corp-valuation-june-2016-xrx/?utm_source=MGScreens&amp;utm_medium=ebook"/>
    <hyperlink ref="B859" r:id="rId858" display="http://www.moderngraham.com/2017/01/08/xylem-inc-valuation-january-2017-xyl/?utm_source=MGScreens&amp;utm_medium=ebook"/>
    <hyperlink ref="B860" r:id="rId859" display="http://www.moderngraham.com/2016/06/22/yahoo-inc-valuation-june-2016-yhoo/?utm_source=MGScreens&amp;utm_medium=ebook"/>
    <hyperlink ref="B861" r:id="rId860" display="http://www.moderngraham.com/2016/12/07/yum-brands-inc-valuation-december-2016-yum/?utm_source=MGScreens&amp;utm_medium=ebook"/>
    <hyperlink ref="B862" r:id="rId861" display="http://www.moderngraham.com/2016/06/12/zimmer-biomet-holdings-inc-valuation-june-2016-zbh/?utm_source=MGScreens&amp;utm_medium=ebook"/>
    <hyperlink ref="B863" r:id="rId862" display="http://www.moderngraham.com/2016/06/28/zions-bancorp-valuation-june-2016-zion/?utm_source=MGScreens&amp;utm_medium=ebook"/>
  </hyperlinks>
  <pageMargins left="0.7" right="0.7" top="0.75" bottom="0.75" header="0.51180555555555551" footer="0.51180555555555551"/>
  <pageSetup firstPageNumber="0" orientation="portrait" horizontalDpi="300" verticalDpi="300" r:id="rId863"/>
  <headerFooter alignWithMargins="0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33"/>
  <sheetViews>
    <sheetView workbookViewId="0"/>
  </sheetViews>
  <sheetFormatPr defaultRowHeight="14.4" x14ac:dyDescent="0.55000000000000004"/>
  <cols>
    <col min="2" max="2" width="25.83984375" bestFit="1" customWidth="1"/>
    <col min="3" max="3" width="25.83984375" customWidth="1"/>
    <col min="4" max="4" width="8.26171875" bestFit="1" customWidth="1"/>
    <col min="5" max="5" width="8.15625" bestFit="1" customWidth="1"/>
    <col min="6" max="6" width="7.68359375" bestFit="1" customWidth="1"/>
    <col min="7" max="7" width="14.26171875" style="17" bestFit="1" customWidth="1"/>
    <col min="8" max="8" width="9.578125" style="13" bestFit="1" customWidth="1"/>
    <col min="9" max="9" width="9" style="13" bestFit="1" customWidth="1"/>
    <col min="10" max="10" width="15.83984375" style="5" bestFit="1" customWidth="1"/>
    <col min="11" max="11" width="6" bestFit="1" customWidth="1"/>
    <col min="12" max="12" width="9.26171875" style="5" bestFit="1" customWidth="1"/>
    <col min="13" max="13" width="5" bestFit="1" customWidth="1"/>
    <col min="14" max="14" width="7.68359375" bestFit="1" customWidth="1"/>
    <col min="15" max="15" width="8.68359375" style="13" bestFit="1" customWidth="1"/>
    <col min="16" max="16" width="15" style="5" bestFit="1" customWidth="1"/>
    <col min="17" max="17" width="18.578125" bestFit="1" customWidth="1"/>
    <col min="18" max="18" width="9" style="13" bestFit="1" customWidth="1"/>
  </cols>
  <sheetData>
    <row r="1" spans="1:18" s="27" customFormat="1" ht="33.75" customHeight="1" x14ac:dyDescent="0.55000000000000004">
      <c r="A1" s="23" t="str">
        <f>'MG Universe'!A1</f>
        <v>Ticker</v>
      </c>
      <c r="B1" s="23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</row>
    <row r="2" spans="1:18" x14ac:dyDescent="0.55000000000000004">
      <c r="A2" s="14" t="s">
        <v>147</v>
      </c>
      <c r="B2" s="15" t="str">
        <f>VLOOKUP($A2,'MG Universe'!$A$2:$R$9992,2)</f>
        <v>Apple Inc.</v>
      </c>
      <c r="C2" s="15" t="str">
        <f>VLOOKUP($A2,'MG Universe'!$A$2:$R$9992,3)</f>
        <v>C-</v>
      </c>
      <c r="D2" s="15" t="str">
        <f>VLOOKUP($A2,'MG Universe'!$A$2:$R$9992,4)</f>
        <v>S</v>
      </c>
      <c r="E2" s="15" t="str">
        <f>VLOOKUP($A2,'MG Universe'!$A$2:$R$9992,5)</f>
        <v>U</v>
      </c>
      <c r="F2" s="16" t="str">
        <f>VLOOKUP($A2,'MG Universe'!$A$2:$R$9992,6)</f>
        <v>SU</v>
      </c>
      <c r="G2" s="85">
        <f>VLOOKUP($A2,'MG Universe'!$A$2:$R$9992,7)</f>
        <v>42759</v>
      </c>
      <c r="H2" s="18">
        <f>VLOOKUP($A2,'MG Universe'!$A$2:$R$9992,8)</f>
        <v>231.48</v>
      </c>
      <c r="I2" s="18">
        <f>VLOOKUP($A2,'MG Universe'!$A$2:$R$9992,9)</f>
        <v>150.25</v>
      </c>
      <c r="J2" s="19">
        <f>VLOOKUP($A2,'MG Universe'!$A$2:$R$9992,10)</f>
        <v>0.64910000000000001</v>
      </c>
      <c r="K2" s="86">
        <f>VLOOKUP($A2,'MG Universe'!$A$2:$R$9992,11)</f>
        <v>18.829999999999998</v>
      </c>
      <c r="L2" s="19">
        <f>VLOOKUP($A2,'MG Universe'!$A$2:$R$9992,12)</f>
        <v>1.4500000000000001E-2</v>
      </c>
      <c r="M2" s="87">
        <f>VLOOKUP($A2,'MG Universe'!$A$2:$R$9992,13)</f>
        <v>1.2</v>
      </c>
      <c r="N2" s="88">
        <f>VLOOKUP($A2,'MG Universe'!$A$2:$R$9992,14)</f>
        <v>1.35</v>
      </c>
      <c r="O2" s="18">
        <f>VLOOKUP($A2,'MG Universe'!$A$2:$R$9992,15)</f>
        <v>-15.74</v>
      </c>
      <c r="P2" s="19">
        <f>VLOOKUP($A2,'MG Universe'!$A$2:$R$9992,16)</f>
        <v>5.16E-2</v>
      </c>
      <c r="Q2" s="89">
        <f>VLOOKUP($A2,'MG Universe'!$A$2:$R$9992,17)</f>
        <v>6</v>
      </c>
      <c r="R2" s="18">
        <f>VLOOKUP($A2,'MG Universe'!$A$2:$R$9992,18)</f>
        <v>65.98</v>
      </c>
    </row>
    <row r="3" spans="1:18" x14ac:dyDescent="0.55000000000000004">
      <c r="A3" s="14" t="s">
        <v>298</v>
      </c>
      <c r="B3" s="15" t="str">
        <f>VLOOKUP($A3,'MG Universe'!$A$2:$R$9992,2)</f>
        <v>American Express Company</v>
      </c>
      <c r="C3" s="15" t="str">
        <f>VLOOKUP($A3,'MG Universe'!$A$2:$R$9992,3)</f>
        <v>B</v>
      </c>
      <c r="D3" s="15" t="str">
        <f>VLOOKUP($A3,'MG Universe'!$A$2:$R$9992,4)</f>
        <v>D</v>
      </c>
      <c r="E3" s="15" t="str">
        <f>VLOOKUP($A3,'MG Universe'!$A$2:$R$9992,5)</f>
        <v>U</v>
      </c>
      <c r="F3" s="16" t="str">
        <f>VLOOKUP($A3,'MG Universe'!$A$2:$R$9992,6)</f>
        <v>DU</v>
      </c>
      <c r="G3" s="85">
        <f>VLOOKUP($A3,'MG Universe'!$A$2:$R$9992,7)</f>
        <v>42509</v>
      </c>
      <c r="H3" s="18">
        <f>VLOOKUP($A3,'MG Universe'!$A$2:$R$9992,8)</f>
        <v>117.34</v>
      </c>
      <c r="I3" s="18">
        <f>VLOOKUP($A3,'MG Universe'!$A$2:$R$9992,9)</f>
        <v>76.37</v>
      </c>
      <c r="J3" s="19">
        <f>VLOOKUP($A3,'MG Universe'!$A$2:$R$9992,10)</f>
        <v>0.65080000000000005</v>
      </c>
      <c r="K3" s="86">
        <f>VLOOKUP($A3,'MG Universe'!$A$2:$R$9992,11)</f>
        <v>15</v>
      </c>
      <c r="L3" s="19">
        <f>VLOOKUP($A3,'MG Universe'!$A$2:$R$9992,12)</f>
        <v>1.52E-2</v>
      </c>
      <c r="M3" s="87">
        <f>VLOOKUP($A3,'MG Universe'!$A$2:$R$9992,13)</f>
        <v>1.2</v>
      </c>
      <c r="N3" s="88" t="str">
        <f>VLOOKUP($A3,'MG Universe'!$A$2:$R$9992,14)</f>
        <v>N/A</v>
      </c>
      <c r="O3" s="18" t="str">
        <f>VLOOKUP($A3,'MG Universe'!$A$2:$R$9992,15)</f>
        <v>N/A</v>
      </c>
      <c r="P3" s="19">
        <f>VLOOKUP($A3,'MG Universe'!$A$2:$R$9992,16)</f>
        <v>3.2500000000000001E-2</v>
      </c>
      <c r="Q3" s="89">
        <f>VLOOKUP($A3,'MG Universe'!$A$2:$R$9992,17)</f>
        <v>1</v>
      </c>
      <c r="R3" s="18">
        <f>VLOOKUP($A3,'MG Universe'!$A$2:$R$9992,18)</f>
        <v>49.96</v>
      </c>
    </row>
    <row r="4" spans="1:18" x14ac:dyDescent="0.55000000000000004">
      <c r="A4" s="14" t="s">
        <v>304</v>
      </c>
      <c r="B4" s="15" t="str">
        <f>VLOOKUP($A4,'MG Universe'!$A$2:$R$9992,2)</f>
        <v>Boeing Co</v>
      </c>
      <c r="C4" s="15" t="str">
        <f>VLOOKUP($A4,'MG Universe'!$A$2:$R$9992,3)</f>
        <v>C+</v>
      </c>
      <c r="D4" s="15" t="str">
        <f>VLOOKUP($A4,'MG Universe'!$A$2:$R$9992,4)</f>
        <v>E</v>
      </c>
      <c r="E4" s="15" t="str">
        <f>VLOOKUP($A4,'MG Universe'!$A$2:$R$9992,5)</f>
        <v>F</v>
      </c>
      <c r="F4" s="16" t="str">
        <f>VLOOKUP($A4,'MG Universe'!$A$2:$R$9992,6)</f>
        <v>EF</v>
      </c>
      <c r="G4" s="85">
        <f>VLOOKUP($A4,'MG Universe'!$A$2:$R$9992,7)</f>
        <v>42534</v>
      </c>
      <c r="H4" s="18">
        <f>VLOOKUP($A4,'MG Universe'!$A$2:$R$9992,8)</f>
        <v>201.69</v>
      </c>
      <c r="I4" s="18">
        <f>VLOOKUP($A4,'MG Universe'!$A$2:$R$9992,9)</f>
        <v>178.78</v>
      </c>
      <c r="J4" s="19">
        <f>VLOOKUP($A4,'MG Universe'!$A$2:$R$9992,10)</f>
        <v>0.88639999999999997</v>
      </c>
      <c r="K4" s="86">
        <f>VLOOKUP($A4,'MG Universe'!$A$2:$R$9992,11)</f>
        <v>24.32</v>
      </c>
      <c r="L4" s="19">
        <f>VLOOKUP($A4,'MG Universe'!$A$2:$R$9992,12)</f>
        <v>2.1399999999999999E-2</v>
      </c>
      <c r="M4" s="87">
        <f>VLOOKUP($A4,'MG Universe'!$A$2:$R$9992,13)</f>
        <v>1.2</v>
      </c>
      <c r="N4" s="88">
        <f>VLOOKUP($A4,'MG Universe'!$A$2:$R$9992,14)</f>
        <v>1.32</v>
      </c>
      <c r="O4" s="18">
        <f>VLOOKUP($A4,'MG Universe'!$A$2:$R$9992,15)</f>
        <v>-32.92</v>
      </c>
      <c r="P4" s="19">
        <f>VLOOKUP($A4,'MG Universe'!$A$2:$R$9992,16)</f>
        <v>7.9100000000000004E-2</v>
      </c>
      <c r="Q4" s="89">
        <f>VLOOKUP($A4,'MG Universe'!$A$2:$R$9992,17)</f>
        <v>5</v>
      </c>
      <c r="R4" s="18">
        <f>VLOOKUP($A4,'MG Universe'!$A$2:$R$9992,18)</f>
        <v>34.29</v>
      </c>
    </row>
    <row r="5" spans="1:18" x14ac:dyDescent="0.55000000000000004">
      <c r="A5" s="14" t="s">
        <v>359</v>
      </c>
      <c r="B5" s="15" t="str">
        <f>VLOOKUP($A5,'MG Universe'!$A$2:$R$9992,2)</f>
        <v>Caterpillar Inc.</v>
      </c>
      <c r="C5" s="15" t="str">
        <f>VLOOKUP($A5,'MG Universe'!$A$2:$R$9992,3)</f>
        <v>D+</v>
      </c>
      <c r="D5" s="15" t="str">
        <f>VLOOKUP($A5,'MG Universe'!$A$2:$R$9992,4)</f>
        <v>S</v>
      </c>
      <c r="E5" s="15" t="str">
        <f>VLOOKUP($A5,'MG Universe'!$A$2:$R$9992,5)</f>
        <v>O</v>
      </c>
      <c r="F5" s="16" t="str">
        <f>VLOOKUP($A5,'MG Universe'!$A$2:$R$9992,6)</f>
        <v>SO</v>
      </c>
      <c r="G5" s="85">
        <f>VLOOKUP($A5,'MG Universe'!$A$2:$R$9992,7)</f>
        <v>42609</v>
      </c>
      <c r="H5" s="18">
        <f>VLOOKUP($A5,'MG Universe'!$A$2:$R$9992,8)</f>
        <v>0</v>
      </c>
      <c r="I5" s="18">
        <f>VLOOKUP($A5,'MG Universe'!$A$2:$R$9992,9)</f>
        <v>100.14</v>
      </c>
      <c r="J5" s="19" t="str">
        <f>VLOOKUP($A5,'MG Universe'!$A$2:$R$9992,10)</f>
        <v>N/A</v>
      </c>
      <c r="K5" s="86">
        <f>VLOOKUP($A5,'MG Universe'!$A$2:$R$9992,11)</f>
        <v>22.71</v>
      </c>
      <c r="L5" s="19">
        <f>VLOOKUP($A5,'MG Universe'!$A$2:$R$9992,12)</f>
        <v>3.0800000000000001E-2</v>
      </c>
      <c r="M5" s="87">
        <f>VLOOKUP($A5,'MG Universe'!$A$2:$R$9992,13)</f>
        <v>1.3</v>
      </c>
      <c r="N5" s="88">
        <f>VLOOKUP($A5,'MG Universe'!$A$2:$R$9992,14)</f>
        <v>1.24</v>
      </c>
      <c r="O5" s="18">
        <f>VLOOKUP($A5,'MG Universe'!$A$2:$R$9992,15)</f>
        <v>-50.05</v>
      </c>
      <c r="P5" s="19">
        <f>VLOOKUP($A5,'MG Universe'!$A$2:$R$9992,16)</f>
        <v>7.0999999999999994E-2</v>
      </c>
      <c r="Q5" s="89">
        <f>VLOOKUP($A5,'MG Universe'!$A$2:$R$9992,17)</f>
        <v>3</v>
      </c>
      <c r="R5" s="18">
        <f>VLOOKUP($A5,'MG Universe'!$A$2:$R$9992,18)</f>
        <v>41.25</v>
      </c>
    </row>
    <row r="6" spans="1:18" x14ac:dyDescent="0.55000000000000004">
      <c r="A6" s="14" t="s">
        <v>542</v>
      </c>
      <c r="B6" s="15" t="str">
        <f>VLOOKUP($A6,'MG Universe'!$A$2:$R$9992,2)</f>
        <v>Cisco Systems, Inc.</v>
      </c>
      <c r="C6" s="15" t="str">
        <f>VLOOKUP($A6,'MG Universe'!$A$2:$R$9992,3)</f>
        <v>B</v>
      </c>
      <c r="D6" s="15" t="str">
        <f>VLOOKUP($A6,'MG Universe'!$A$2:$R$9992,4)</f>
        <v>D</v>
      </c>
      <c r="E6" s="15" t="str">
        <f>VLOOKUP($A6,'MG Universe'!$A$2:$R$9992,5)</f>
        <v>F</v>
      </c>
      <c r="F6" s="16" t="str">
        <f>VLOOKUP($A6,'MG Universe'!$A$2:$R$9992,6)</f>
        <v>DF</v>
      </c>
      <c r="G6" s="85">
        <f>VLOOKUP($A6,'MG Universe'!$A$2:$R$9992,7)</f>
        <v>42746</v>
      </c>
      <c r="H6" s="18">
        <f>VLOOKUP($A6,'MG Universe'!$A$2:$R$9992,8)</f>
        <v>37.19</v>
      </c>
      <c r="I6" s="18">
        <f>VLOOKUP($A6,'MG Universe'!$A$2:$R$9992,9)</f>
        <v>33.82</v>
      </c>
      <c r="J6" s="19">
        <f>VLOOKUP($A6,'MG Universe'!$A$2:$R$9992,10)</f>
        <v>0.90939999999999999</v>
      </c>
      <c r="K6" s="86">
        <f>VLOOKUP($A6,'MG Universe'!$A$2:$R$9992,11)</f>
        <v>16.91</v>
      </c>
      <c r="L6" s="19">
        <f>VLOOKUP($A6,'MG Universe'!$A$2:$R$9992,12)</f>
        <v>2.93E-2</v>
      </c>
      <c r="M6" s="87">
        <f>VLOOKUP($A6,'MG Universe'!$A$2:$R$9992,13)</f>
        <v>1.4</v>
      </c>
      <c r="N6" s="88">
        <f>VLOOKUP($A6,'MG Universe'!$A$2:$R$9992,14)</f>
        <v>3.58</v>
      </c>
      <c r="O6" s="18">
        <f>VLOOKUP($A6,'MG Universe'!$A$2:$R$9992,15)</f>
        <v>4</v>
      </c>
      <c r="P6" s="19">
        <f>VLOOKUP($A6,'MG Universe'!$A$2:$R$9992,16)</f>
        <v>4.2099999999999999E-2</v>
      </c>
      <c r="Q6" s="89">
        <f>VLOOKUP($A6,'MG Universe'!$A$2:$R$9992,17)</f>
        <v>7</v>
      </c>
      <c r="R6" s="18">
        <f>VLOOKUP($A6,'MG Universe'!$A$2:$R$9992,18)</f>
        <v>25.55</v>
      </c>
    </row>
    <row r="7" spans="1:18" x14ac:dyDescent="0.55000000000000004">
      <c r="A7" s="14" t="s">
        <v>584</v>
      </c>
      <c r="B7" s="15" t="str">
        <f>VLOOKUP($A7,'MG Universe'!$A$2:$R$9992,2)</f>
        <v>Chevron Corporation</v>
      </c>
      <c r="C7" s="15" t="str">
        <f>VLOOKUP($A7,'MG Universe'!$A$2:$R$9992,3)</f>
        <v>C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42809</v>
      </c>
      <c r="H7" s="18">
        <f>VLOOKUP($A7,'MG Universe'!$A$2:$R$9992,8)</f>
        <v>0</v>
      </c>
      <c r="I7" s="18">
        <f>VLOOKUP($A7,'MG Universe'!$A$2:$R$9992,9)</f>
        <v>104.7</v>
      </c>
      <c r="J7" s="19" t="str">
        <f>VLOOKUP($A7,'MG Universe'!$A$2:$R$9992,10)</f>
        <v>N/A</v>
      </c>
      <c r="K7" s="86">
        <f>VLOOKUP($A7,'MG Universe'!$A$2:$R$9992,11)</f>
        <v>28.37</v>
      </c>
      <c r="L7" s="19">
        <f>VLOOKUP($A7,'MG Universe'!$A$2:$R$9992,12)</f>
        <v>4.1000000000000002E-2</v>
      </c>
      <c r="M7" s="87">
        <f>VLOOKUP($A7,'MG Universe'!$A$2:$R$9992,13)</f>
        <v>1.2</v>
      </c>
      <c r="N7" s="88">
        <f>VLOOKUP($A7,'MG Universe'!$A$2:$R$9992,14)</f>
        <v>0.93</v>
      </c>
      <c r="O7" s="18">
        <f>VLOOKUP($A7,'MG Universe'!$A$2:$R$9992,15)</f>
        <v>-45.33</v>
      </c>
      <c r="P7" s="19">
        <f>VLOOKUP($A7,'MG Universe'!$A$2:$R$9992,16)</f>
        <v>9.9400000000000002E-2</v>
      </c>
      <c r="Q7" s="89">
        <f>VLOOKUP($A7,'MG Universe'!$A$2:$R$9992,17)</f>
        <v>20</v>
      </c>
      <c r="R7" s="18">
        <f>VLOOKUP($A7,'MG Universe'!$A$2:$R$9992,18)</f>
        <v>78.37</v>
      </c>
    </row>
    <row r="8" spans="1:18" x14ac:dyDescent="0.55000000000000004">
      <c r="A8" s="14" t="s">
        <v>590</v>
      </c>
      <c r="B8" s="15" t="str">
        <f>VLOOKUP($A8,'MG Universe'!$A$2:$R$9992,2)</f>
        <v>E I Du Pont De Nemours And Co</v>
      </c>
      <c r="C8" s="15" t="str">
        <f>VLOOKUP($A8,'MG Universe'!$A$2:$R$9992,3)</f>
        <v>C</v>
      </c>
      <c r="D8" s="15" t="str">
        <f>VLOOKUP($A8,'MG Universe'!$A$2:$R$9992,4)</f>
        <v>E</v>
      </c>
      <c r="E8" s="15" t="str">
        <f>VLOOKUP($A8,'MG Universe'!$A$2:$R$9992,5)</f>
        <v>O</v>
      </c>
      <c r="F8" s="16" t="str">
        <f>VLOOKUP($A8,'MG Universe'!$A$2:$R$9992,6)</f>
        <v>EO</v>
      </c>
      <c r="G8" s="85">
        <f>VLOOKUP($A8,'MG Universe'!$A$2:$R$9992,7)</f>
        <v>42610</v>
      </c>
      <c r="H8" s="18">
        <f>VLOOKUP($A8,'MG Universe'!$A$2:$R$9992,8)</f>
        <v>36.35</v>
      </c>
      <c r="I8" s="18">
        <f>VLOOKUP($A8,'MG Universe'!$A$2:$R$9992,9)</f>
        <v>76.56</v>
      </c>
      <c r="J8" s="19">
        <f>VLOOKUP($A8,'MG Universe'!$A$2:$R$9992,10)</f>
        <v>2.1061999999999999</v>
      </c>
      <c r="K8" s="86">
        <f>VLOOKUP($A8,'MG Universe'!$A$2:$R$9992,11)</f>
        <v>23.27</v>
      </c>
      <c r="L8" s="19">
        <f>VLOOKUP($A8,'MG Universe'!$A$2:$R$9992,12)</f>
        <v>1.9900000000000001E-2</v>
      </c>
      <c r="M8" s="87">
        <f>VLOOKUP($A8,'MG Universe'!$A$2:$R$9992,13)</f>
        <v>1.7</v>
      </c>
      <c r="N8" s="88">
        <f>VLOOKUP($A8,'MG Universe'!$A$2:$R$9992,14)</f>
        <v>2.16</v>
      </c>
      <c r="O8" s="18">
        <f>VLOOKUP($A8,'MG Universe'!$A$2:$R$9992,15)</f>
        <v>-15.74</v>
      </c>
      <c r="P8" s="19">
        <f>VLOOKUP($A8,'MG Universe'!$A$2:$R$9992,16)</f>
        <v>7.3899999999999993E-2</v>
      </c>
      <c r="Q8" s="89">
        <f>VLOOKUP($A8,'MG Universe'!$A$2:$R$9992,17)</f>
        <v>0</v>
      </c>
      <c r="R8" s="18">
        <f>VLOOKUP($A8,'MG Universe'!$A$2:$R$9992,18)</f>
        <v>28.57</v>
      </c>
    </row>
    <row r="9" spans="1:18" x14ac:dyDescent="0.55000000000000004">
      <c r="A9" s="14" t="s">
        <v>605</v>
      </c>
      <c r="B9" s="15" t="str">
        <f>VLOOKUP($A9,'MG Universe'!$A$2:$R$9992,2)</f>
        <v>Walt Disney Co</v>
      </c>
      <c r="C9" s="15" t="str">
        <f>VLOOKUP($A9,'MG Universe'!$A$2:$R$9992,3)</f>
        <v>C-</v>
      </c>
      <c r="D9" s="15" t="str">
        <f>VLOOKUP($A9,'MG Universe'!$A$2:$R$9992,4)</f>
        <v>S</v>
      </c>
      <c r="E9" s="15" t="str">
        <f>VLOOKUP($A9,'MG Universe'!$A$2:$R$9992,5)</f>
        <v>U</v>
      </c>
      <c r="F9" s="16" t="str">
        <f>VLOOKUP($A9,'MG Universe'!$A$2:$R$9992,6)</f>
        <v>SU</v>
      </c>
      <c r="G9" s="85">
        <f>VLOOKUP($A9,'MG Universe'!$A$2:$R$9992,7)</f>
        <v>42811</v>
      </c>
      <c r="H9" s="18">
        <f>VLOOKUP($A9,'MG Universe'!$A$2:$R$9992,8)</f>
        <v>174.08</v>
      </c>
      <c r="I9" s="18">
        <f>VLOOKUP($A9,'MG Universe'!$A$2:$R$9992,9)</f>
        <v>106.31</v>
      </c>
      <c r="J9" s="19">
        <f>VLOOKUP($A9,'MG Universe'!$A$2:$R$9992,10)</f>
        <v>0.61070000000000002</v>
      </c>
      <c r="K9" s="86">
        <f>VLOOKUP($A9,'MG Universe'!$A$2:$R$9992,11)</f>
        <v>20.37</v>
      </c>
      <c r="L9" s="19">
        <f>VLOOKUP($A9,'MG Universe'!$A$2:$R$9992,12)</f>
        <v>1.4E-2</v>
      </c>
      <c r="M9" s="87">
        <f>VLOOKUP($A9,'MG Universe'!$A$2:$R$9992,13)</f>
        <v>1.2</v>
      </c>
      <c r="N9" s="88">
        <f>VLOOKUP($A9,'MG Universe'!$A$2:$R$9992,14)</f>
        <v>0.86</v>
      </c>
      <c r="O9" s="18">
        <f>VLOOKUP($A9,'MG Universe'!$A$2:$R$9992,15)</f>
        <v>-19.78</v>
      </c>
      <c r="P9" s="19">
        <f>VLOOKUP($A9,'MG Universe'!$A$2:$R$9992,16)</f>
        <v>5.9299999999999999E-2</v>
      </c>
      <c r="Q9" s="89">
        <f>VLOOKUP($A9,'MG Universe'!$A$2:$R$9992,17)</f>
        <v>1</v>
      </c>
      <c r="R9" s="18">
        <f>VLOOKUP($A9,'MG Universe'!$A$2:$R$9992,18)</f>
        <v>59.11</v>
      </c>
    </row>
    <row r="10" spans="1:18" x14ac:dyDescent="0.55000000000000004">
      <c r="A10" s="14" t="s">
        <v>741</v>
      </c>
      <c r="B10" s="15" t="str">
        <f>VLOOKUP($A10,'MG Universe'!$A$2:$R$9992,2)</f>
        <v>General Electric Company</v>
      </c>
      <c r="C10" s="15" t="str">
        <f>VLOOKUP($A10,'MG Universe'!$A$2:$R$9992,3)</f>
        <v>D</v>
      </c>
      <c r="D10" s="15" t="str">
        <f>VLOOKUP($A10,'MG Universe'!$A$2:$R$9992,4)</f>
        <v>S</v>
      </c>
      <c r="E10" s="15" t="str">
        <f>VLOOKUP($A10,'MG Universe'!$A$2:$R$9992,5)</f>
        <v>O</v>
      </c>
      <c r="F10" s="16" t="str">
        <f>VLOOKUP($A10,'MG Universe'!$A$2:$R$9992,6)</f>
        <v>SO</v>
      </c>
      <c r="G10" s="85">
        <f>VLOOKUP($A10,'MG Universe'!$A$2:$R$9992,7)</f>
        <v>42572</v>
      </c>
      <c r="H10" s="18">
        <f>VLOOKUP($A10,'MG Universe'!$A$2:$R$9992,8)</f>
        <v>0.26</v>
      </c>
      <c r="I10" s="18">
        <f>VLOOKUP($A10,'MG Universe'!$A$2:$R$9992,9)</f>
        <v>27.41</v>
      </c>
      <c r="J10" s="19">
        <f>VLOOKUP($A10,'MG Universe'!$A$2:$R$9992,10)</f>
        <v>105.42310000000001</v>
      </c>
      <c r="K10" s="86">
        <f>VLOOKUP($A10,'MG Universe'!$A$2:$R$9992,11)</f>
        <v>30.8</v>
      </c>
      <c r="L10" s="19">
        <f>VLOOKUP($A10,'MG Universe'!$A$2:$R$9992,12)</f>
        <v>3.3599999999999998E-2</v>
      </c>
      <c r="M10" s="87">
        <f>VLOOKUP($A10,'MG Universe'!$A$2:$R$9992,13)</f>
        <v>1.2</v>
      </c>
      <c r="N10" s="88">
        <f>VLOOKUP($A10,'MG Universe'!$A$2:$R$9992,14)</f>
        <v>1.69</v>
      </c>
      <c r="O10" s="18">
        <f>VLOOKUP($A10,'MG Universe'!$A$2:$R$9992,15)</f>
        <v>-20.8</v>
      </c>
      <c r="P10" s="19">
        <f>VLOOKUP($A10,'MG Universe'!$A$2:$R$9992,16)</f>
        <v>0.1115</v>
      </c>
      <c r="Q10" s="89">
        <f>VLOOKUP($A10,'MG Universe'!$A$2:$R$9992,17)</f>
        <v>6</v>
      </c>
      <c r="R10" s="18">
        <f>VLOOKUP($A10,'MG Universe'!$A$2:$R$9992,18)</f>
        <v>18.16</v>
      </c>
    </row>
    <row r="11" spans="1:18" x14ac:dyDescent="0.55000000000000004">
      <c r="A11" s="14" t="s">
        <v>772</v>
      </c>
      <c r="B11" s="15" t="str">
        <f>VLOOKUP($A11,'MG Universe'!$A$2:$R$9992,2)</f>
        <v>Goldman Sachs Group Inc</v>
      </c>
      <c r="C11" s="15" t="str">
        <f>VLOOKUP($A11,'MG Universe'!$A$2:$R$9992,3)</f>
        <v>C-</v>
      </c>
      <c r="D11" s="15" t="str">
        <f>VLOOKUP($A11,'MG Universe'!$A$2:$R$9992,4)</f>
        <v>S</v>
      </c>
      <c r="E11" s="15" t="str">
        <f>VLOOKUP($A11,'MG Universe'!$A$2:$R$9992,5)</f>
        <v>O</v>
      </c>
      <c r="F11" s="16" t="str">
        <f>VLOOKUP($A11,'MG Universe'!$A$2:$R$9992,6)</f>
        <v>SO</v>
      </c>
      <c r="G11" s="85">
        <f>VLOOKUP($A11,'MG Universe'!$A$2:$R$9992,7)</f>
        <v>42541</v>
      </c>
      <c r="H11" s="18">
        <f>VLOOKUP($A11,'MG Universe'!$A$2:$R$9992,8)</f>
        <v>174.21</v>
      </c>
      <c r="I11" s="18">
        <f>VLOOKUP($A11,'MG Universe'!$A$2:$R$9992,9)</f>
        <v>213.72</v>
      </c>
      <c r="J11" s="19">
        <f>VLOOKUP($A11,'MG Universe'!$A$2:$R$9992,10)</f>
        <v>1.2267999999999999</v>
      </c>
      <c r="K11" s="86">
        <f>VLOOKUP($A11,'MG Universe'!$A$2:$R$9992,11)</f>
        <v>15.81</v>
      </c>
      <c r="L11" s="19">
        <f>VLOOKUP($A11,'MG Universe'!$A$2:$R$9992,12)</f>
        <v>1.2200000000000001E-2</v>
      </c>
      <c r="M11" s="87">
        <f>VLOOKUP($A11,'MG Universe'!$A$2:$R$9992,13)</f>
        <v>1.5</v>
      </c>
      <c r="N11" s="88" t="str">
        <f>VLOOKUP($A11,'MG Universe'!$A$2:$R$9992,14)</f>
        <v>N/A</v>
      </c>
      <c r="O11" s="18" t="str">
        <f>VLOOKUP($A11,'MG Universe'!$A$2:$R$9992,15)</f>
        <v>N/A</v>
      </c>
      <c r="P11" s="19">
        <f>VLOOKUP($A11,'MG Universe'!$A$2:$R$9992,16)</f>
        <v>3.6499999999999998E-2</v>
      </c>
      <c r="Q11" s="89">
        <f>VLOOKUP($A11,'MG Universe'!$A$2:$R$9992,17)</f>
        <v>0</v>
      </c>
      <c r="R11" s="18">
        <f>VLOOKUP($A11,'MG Universe'!$A$2:$R$9992,18)</f>
        <v>217.43</v>
      </c>
    </row>
    <row r="12" spans="1:18" x14ac:dyDescent="0.55000000000000004">
      <c r="A12" s="14" t="s">
        <v>793</v>
      </c>
      <c r="B12" s="15" t="str">
        <f>VLOOKUP($A12,'MG Universe'!$A$2:$R$9992,2)</f>
        <v>Home Depot Inc</v>
      </c>
      <c r="C12" s="15" t="str">
        <f>VLOOKUP($A12,'MG Universe'!$A$2:$R$9992,3)</f>
        <v>D</v>
      </c>
      <c r="D12" s="15" t="str">
        <f>VLOOKUP($A12,'MG Universe'!$A$2:$R$9992,4)</f>
        <v>S</v>
      </c>
      <c r="E12" s="15" t="str">
        <f>VLOOKUP($A12,'MG Universe'!$A$2:$R$9992,5)</f>
        <v>F</v>
      </c>
      <c r="F12" s="16" t="str">
        <f>VLOOKUP($A12,'MG Universe'!$A$2:$R$9992,6)</f>
        <v>SF</v>
      </c>
      <c r="G12" s="85">
        <f>VLOOKUP($A12,'MG Universe'!$A$2:$R$9992,7)</f>
        <v>42788</v>
      </c>
      <c r="H12" s="18">
        <f>VLOOKUP($A12,'MG Universe'!$A$2:$R$9992,8)</f>
        <v>203.38</v>
      </c>
      <c r="I12" s="18">
        <f>VLOOKUP($A12,'MG Universe'!$A$2:$R$9992,9)</f>
        <v>156.09</v>
      </c>
      <c r="J12" s="19">
        <f>VLOOKUP($A12,'MG Universe'!$A$2:$R$9992,10)</f>
        <v>0.76749999999999996</v>
      </c>
      <c r="K12" s="86">
        <f>VLOOKUP($A12,'MG Universe'!$A$2:$R$9992,11)</f>
        <v>29.56</v>
      </c>
      <c r="L12" s="19">
        <f>VLOOKUP($A12,'MG Universe'!$A$2:$R$9992,12)</f>
        <v>1.7000000000000001E-2</v>
      </c>
      <c r="M12" s="87">
        <f>VLOOKUP($A12,'MG Universe'!$A$2:$R$9992,13)</f>
        <v>1.1000000000000001</v>
      </c>
      <c r="N12" s="88">
        <f>VLOOKUP($A12,'MG Universe'!$A$2:$R$9992,14)</f>
        <v>1.34</v>
      </c>
      <c r="O12" s="18">
        <f>VLOOKUP($A12,'MG Universe'!$A$2:$R$9992,15)</f>
        <v>-15.89</v>
      </c>
      <c r="P12" s="19">
        <f>VLOOKUP($A12,'MG Universe'!$A$2:$R$9992,16)</f>
        <v>0.1053</v>
      </c>
      <c r="Q12" s="89">
        <f>VLOOKUP($A12,'MG Universe'!$A$2:$R$9992,17)</f>
        <v>7</v>
      </c>
      <c r="R12" s="18">
        <f>VLOOKUP($A12,'MG Universe'!$A$2:$R$9992,18)</f>
        <v>26.06</v>
      </c>
    </row>
    <row r="13" spans="1:18" x14ac:dyDescent="0.55000000000000004">
      <c r="A13" s="14" t="s">
        <v>825</v>
      </c>
      <c r="B13" s="15" t="str">
        <f>VLOOKUP($A13,'MG Universe'!$A$2:$R$9992,2)</f>
        <v>International Business Machines Corp.</v>
      </c>
      <c r="C13" s="15" t="str">
        <f>VLOOKUP($A13,'MG Universe'!$A$2:$R$9992,3)</f>
        <v>C</v>
      </c>
      <c r="D13" s="15" t="str">
        <f>VLOOKUP($A13,'MG Universe'!$A$2:$R$9992,4)</f>
        <v>S</v>
      </c>
      <c r="E13" s="15" t="str">
        <f>VLOOKUP($A13,'MG Universe'!$A$2:$R$9992,5)</f>
        <v>O</v>
      </c>
      <c r="F13" s="16" t="str">
        <f>VLOOKUP($A13,'MG Universe'!$A$2:$R$9992,6)</f>
        <v>SO</v>
      </c>
      <c r="G13" s="85">
        <f>VLOOKUP($A13,'MG Universe'!$A$2:$R$9992,7)</f>
        <v>42807</v>
      </c>
      <c r="H13" s="18">
        <f>VLOOKUP($A13,'MG Universe'!$A$2:$R$9992,8)</f>
        <v>94.03</v>
      </c>
      <c r="I13" s="18">
        <f>VLOOKUP($A13,'MG Universe'!$A$2:$R$9992,9)</f>
        <v>150.93</v>
      </c>
      <c r="J13" s="19">
        <f>VLOOKUP($A13,'MG Universe'!$A$2:$R$9992,10)</f>
        <v>1.6051</v>
      </c>
      <c r="K13" s="86">
        <f>VLOOKUP($A13,'MG Universe'!$A$2:$R$9992,11)</f>
        <v>11.57</v>
      </c>
      <c r="L13" s="19">
        <f>VLOOKUP($A13,'MG Universe'!$A$2:$R$9992,12)</f>
        <v>3.6400000000000002E-2</v>
      </c>
      <c r="M13" s="87">
        <f>VLOOKUP($A13,'MG Universe'!$A$2:$R$9992,13)</f>
        <v>1</v>
      </c>
      <c r="N13" s="88">
        <f>VLOOKUP($A13,'MG Universe'!$A$2:$R$9992,14)</f>
        <v>1.21</v>
      </c>
      <c r="O13" s="18">
        <f>VLOOKUP($A13,'MG Universe'!$A$2:$R$9992,15)</f>
        <v>-57.72</v>
      </c>
      <c r="P13" s="19">
        <f>VLOOKUP($A13,'MG Universe'!$A$2:$R$9992,16)</f>
        <v>1.54E-2</v>
      </c>
      <c r="Q13" s="89">
        <f>VLOOKUP($A13,'MG Universe'!$A$2:$R$9992,17)</f>
        <v>20</v>
      </c>
      <c r="R13" s="18">
        <f>VLOOKUP($A13,'MG Universe'!$A$2:$R$9992,18)</f>
        <v>76.12</v>
      </c>
    </row>
    <row r="14" spans="1:18" x14ac:dyDescent="0.55000000000000004">
      <c r="A14" s="14" t="s">
        <v>855</v>
      </c>
      <c r="B14" s="15" t="str">
        <f>VLOOKUP($A14,'MG Universe'!$A$2:$R$9992,2)</f>
        <v>Intel Corporation</v>
      </c>
      <c r="C14" s="15" t="str">
        <f>VLOOKUP($A14,'MG Universe'!$A$2:$R$9992,3)</f>
        <v>B-</v>
      </c>
      <c r="D14" s="15" t="str">
        <f>VLOOKUP($A14,'MG Universe'!$A$2:$R$9992,4)</f>
        <v>D</v>
      </c>
      <c r="E14" s="15" t="str">
        <f>VLOOKUP($A14,'MG Universe'!$A$2:$R$9992,5)</f>
        <v>O</v>
      </c>
      <c r="F14" s="16" t="str">
        <f>VLOOKUP($A14,'MG Universe'!$A$2:$R$9992,6)</f>
        <v>DO</v>
      </c>
      <c r="G14" s="85">
        <f>VLOOKUP($A14,'MG Universe'!$A$2:$R$9992,7)</f>
        <v>42510</v>
      </c>
      <c r="H14" s="18">
        <f>VLOOKUP($A14,'MG Universe'!$A$2:$R$9992,8)</f>
        <v>26.44</v>
      </c>
      <c r="I14" s="18">
        <f>VLOOKUP($A14,'MG Universe'!$A$2:$R$9992,9)</f>
        <v>35.04</v>
      </c>
      <c r="J14" s="19">
        <f>VLOOKUP($A14,'MG Universe'!$A$2:$R$9992,10)</f>
        <v>1.3252999999999999</v>
      </c>
      <c r="K14" s="86">
        <f>VLOOKUP($A14,'MG Universe'!$A$2:$R$9992,11)</f>
        <v>16.3</v>
      </c>
      <c r="L14" s="19">
        <f>VLOOKUP($A14,'MG Universe'!$A$2:$R$9992,12)</f>
        <v>2.8000000000000001E-2</v>
      </c>
      <c r="M14" s="87">
        <f>VLOOKUP($A14,'MG Universe'!$A$2:$R$9992,13)</f>
        <v>1</v>
      </c>
      <c r="N14" s="88">
        <f>VLOOKUP($A14,'MG Universe'!$A$2:$R$9992,14)</f>
        <v>1.56</v>
      </c>
      <c r="O14" s="18">
        <f>VLOOKUP($A14,'MG Universe'!$A$2:$R$9992,15)</f>
        <v>-3.47</v>
      </c>
      <c r="P14" s="19">
        <f>VLOOKUP($A14,'MG Universe'!$A$2:$R$9992,16)</f>
        <v>3.9E-2</v>
      </c>
      <c r="Q14" s="89">
        <f>VLOOKUP($A14,'MG Universe'!$A$2:$R$9992,17)</f>
        <v>2</v>
      </c>
      <c r="R14" s="18">
        <f>VLOOKUP($A14,'MG Universe'!$A$2:$R$9992,18)</f>
        <v>24.32</v>
      </c>
    </row>
    <row r="15" spans="1:18" x14ac:dyDescent="0.55000000000000004">
      <c r="A15" s="14" t="s">
        <v>926</v>
      </c>
      <c r="B15" s="15" t="str">
        <f>VLOOKUP($A15,'MG Universe'!$A$2:$R$9992,2)</f>
        <v>Johnson &amp; Johnson</v>
      </c>
      <c r="C15" s="15" t="str">
        <f>VLOOKUP($A15,'MG Universe'!$A$2:$R$9992,3)</f>
        <v>B</v>
      </c>
      <c r="D15" s="15" t="str">
        <f>VLOOKUP($A15,'MG Universe'!$A$2:$R$9992,4)</f>
        <v>E</v>
      </c>
      <c r="E15" s="15" t="str">
        <f>VLOOKUP($A15,'MG Universe'!$A$2:$R$9992,5)</f>
        <v>O</v>
      </c>
      <c r="F15" s="16" t="str">
        <f>VLOOKUP($A15,'MG Universe'!$A$2:$R$9992,6)</f>
        <v>EO</v>
      </c>
      <c r="G15" s="85">
        <f>VLOOKUP($A15,'MG Universe'!$A$2:$R$9992,7)</f>
        <v>42751</v>
      </c>
      <c r="H15" s="18">
        <f>VLOOKUP($A15,'MG Universe'!$A$2:$R$9992,8)</f>
        <v>105.81</v>
      </c>
      <c r="I15" s="18">
        <f>VLOOKUP($A15,'MG Universe'!$A$2:$R$9992,9)</f>
        <v>126.67</v>
      </c>
      <c r="J15" s="19">
        <f>VLOOKUP($A15,'MG Universe'!$A$2:$R$9992,10)</f>
        <v>1.1971000000000001</v>
      </c>
      <c r="K15" s="86">
        <f>VLOOKUP($A15,'MG Universe'!$A$2:$R$9992,11)</f>
        <v>22.99</v>
      </c>
      <c r="L15" s="19">
        <f>VLOOKUP($A15,'MG Universe'!$A$2:$R$9992,12)</f>
        <v>2.4500000000000001E-2</v>
      </c>
      <c r="M15" s="87">
        <f>VLOOKUP($A15,'MG Universe'!$A$2:$R$9992,13)</f>
        <v>0.8</v>
      </c>
      <c r="N15" s="88">
        <f>VLOOKUP($A15,'MG Universe'!$A$2:$R$9992,14)</f>
        <v>2.73</v>
      </c>
      <c r="O15" s="18">
        <f>VLOOKUP($A15,'MG Universe'!$A$2:$R$9992,15)</f>
        <v>-1.54</v>
      </c>
      <c r="P15" s="19">
        <f>VLOOKUP($A15,'MG Universe'!$A$2:$R$9992,16)</f>
        <v>7.2400000000000006E-2</v>
      </c>
      <c r="Q15" s="89">
        <f>VLOOKUP($A15,'MG Universe'!$A$2:$R$9992,17)</f>
        <v>20</v>
      </c>
      <c r="R15" s="18">
        <f>VLOOKUP($A15,'MG Universe'!$A$2:$R$9992,18)</f>
        <v>60.27</v>
      </c>
    </row>
    <row r="16" spans="1:18" x14ac:dyDescent="0.55000000000000004">
      <c r="A16" s="14" t="s">
        <v>934</v>
      </c>
      <c r="B16" s="15" t="str">
        <f>VLOOKUP($A16,'MG Universe'!$A$2:$R$9992,2)</f>
        <v>JPMorgan Chase &amp; Co.</v>
      </c>
      <c r="C16" s="15" t="str">
        <f>VLOOKUP($A16,'MG Universe'!$A$2:$R$9992,3)</f>
        <v>A-</v>
      </c>
      <c r="D16" s="15" t="str">
        <f>VLOOKUP($A16,'MG Universe'!$A$2:$R$9992,4)</f>
        <v>D</v>
      </c>
      <c r="E16" s="15" t="str">
        <f>VLOOKUP($A16,'MG Universe'!$A$2:$R$9992,5)</f>
        <v>F</v>
      </c>
      <c r="F16" s="16" t="str">
        <f>VLOOKUP($A16,'MG Universe'!$A$2:$R$9992,6)</f>
        <v>DF</v>
      </c>
      <c r="G16" s="85">
        <f>VLOOKUP($A16,'MG Universe'!$A$2:$R$9992,7)</f>
        <v>42575</v>
      </c>
      <c r="H16" s="18">
        <f>VLOOKUP($A16,'MG Universe'!$A$2:$R$9992,8)</f>
        <v>96.69</v>
      </c>
      <c r="I16" s="18">
        <f>VLOOKUP($A16,'MG Universe'!$A$2:$R$9992,9)</f>
        <v>84.27</v>
      </c>
      <c r="J16" s="19">
        <f>VLOOKUP($A16,'MG Universe'!$A$2:$R$9992,10)</f>
        <v>0.87150000000000005</v>
      </c>
      <c r="K16" s="86">
        <f>VLOOKUP($A16,'MG Universe'!$A$2:$R$9992,11)</f>
        <v>15.61</v>
      </c>
      <c r="L16" s="19">
        <f>VLOOKUP($A16,'MG Universe'!$A$2:$R$9992,12)</f>
        <v>2.1399999999999999E-2</v>
      </c>
      <c r="M16" s="87">
        <f>VLOOKUP($A16,'MG Universe'!$A$2:$R$9992,13)</f>
        <v>1.4</v>
      </c>
      <c r="N16" s="88" t="str">
        <f>VLOOKUP($A16,'MG Universe'!$A$2:$R$9992,14)</f>
        <v>N/A</v>
      </c>
      <c r="O16" s="18" t="str">
        <f>VLOOKUP($A16,'MG Universe'!$A$2:$R$9992,15)</f>
        <v>N/A</v>
      </c>
      <c r="P16" s="19">
        <f>VLOOKUP($A16,'MG Universe'!$A$2:$R$9992,16)</f>
        <v>3.5499999999999997E-2</v>
      </c>
      <c r="Q16" s="89">
        <f>VLOOKUP($A16,'MG Universe'!$A$2:$R$9992,17)</f>
        <v>6</v>
      </c>
      <c r="R16" s="18">
        <f>VLOOKUP($A16,'MG Universe'!$A$2:$R$9992,18)</f>
        <v>87.12</v>
      </c>
    </row>
    <row r="17" spans="1:18" x14ac:dyDescent="0.55000000000000004">
      <c r="A17" s="14" t="s">
        <v>990</v>
      </c>
      <c r="B17" s="15" t="str">
        <f>VLOOKUP($A17,'MG Universe'!$A$2:$R$9992,2)</f>
        <v>The Coca-Cola Co</v>
      </c>
      <c r="C17" s="15" t="str">
        <f>VLOOKUP($A17,'MG Universe'!$A$2:$R$9992,3)</f>
        <v>C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42579</v>
      </c>
      <c r="H17" s="18">
        <f>VLOOKUP($A17,'MG Universe'!$A$2:$R$9992,8)</f>
        <v>10.76</v>
      </c>
      <c r="I17" s="18">
        <f>VLOOKUP($A17,'MG Universe'!$A$2:$R$9992,9)</f>
        <v>43.93</v>
      </c>
      <c r="J17" s="19">
        <f>VLOOKUP($A17,'MG Universe'!$A$2:$R$9992,10)</f>
        <v>4.0827</v>
      </c>
      <c r="K17" s="86">
        <f>VLOOKUP($A17,'MG Universe'!$A$2:$R$9992,11)</f>
        <v>24.68</v>
      </c>
      <c r="L17" s="19">
        <f>VLOOKUP($A17,'MG Universe'!$A$2:$R$9992,12)</f>
        <v>3.0499999999999999E-2</v>
      </c>
      <c r="M17" s="87">
        <f>VLOOKUP($A17,'MG Universe'!$A$2:$R$9992,13)</f>
        <v>0.7</v>
      </c>
      <c r="N17" s="88">
        <f>VLOOKUP($A17,'MG Universe'!$A$2:$R$9992,14)</f>
        <v>1.18</v>
      </c>
      <c r="O17" s="18">
        <f>VLOOKUP($A17,'MG Universe'!$A$2:$R$9992,15)</f>
        <v>-6.81</v>
      </c>
      <c r="P17" s="19">
        <f>VLOOKUP($A17,'MG Universe'!$A$2:$R$9992,16)</f>
        <v>8.09E-2</v>
      </c>
      <c r="Q17" s="89">
        <f>VLOOKUP($A17,'MG Universe'!$A$2:$R$9992,17)</f>
        <v>20</v>
      </c>
      <c r="R17" s="18">
        <f>VLOOKUP($A17,'MG Universe'!$A$2:$R$9992,18)</f>
        <v>15.6</v>
      </c>
    </row>
    <row r="18" spans="1:18" x14ac:dyDescent="0.55000000000000004">
      <c r="A18" s="14" t="s">
        <v>1098</v>
      </c>
      <c r="B18" s="15" t="str">
        <f>VLOOKUP($A18,'MG Universe'!$A$2:$R$9992,2)</f>
        <v>McDonald's Corporation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O</v>
      </c>
      <c r="F18" s="16" t="str">
        <f>VLOOKUP($A18,'MG Universe'!$A$2:$R$9992,6)</f>
        <v>SO</v>
      </c>
      <c r="G18" s="85">
        <f>VLOOKUP($A18,'MG Universe'!$A$2:$R$9992,7)</f>
        <v>42694</v>
      </c>
      <c r="H18" s="18">
        <f>VLOOKUP($A18,'MG Universe'!$A$2:$R$9992,8)</f>
        <v>49.98</v>
      </c>
      <c r="I18" s="18">
        <f>VLOOKUP($A18,'MG Universe'!$A$2:$R$9992,9)</f>
        <v>146.41</v>
      </c>
      <c r="J18" s="19">
        <f>VLOOKUP($A18,'MG Universe'!$A$2:$R$9992,10)</f>
        <v>2.9293999999999998</v>
      </c>
      <c r="K18" s="86">
        <f>VLOOKUP($A18,'MG Universe'!$A$2:$R$9992,11)</f>
        <v>28.65</v>
      </c>
      <c r="L18" s="19">
        <f>VLOOKUP($A18,'MG Universe'!$A$2:$R$9992,12)</f>
        <v>2.4299999999999999E-2</v>
      </c>
      <c r="M18" s="87">
        <f>VLOOKUP($A18,'MG Universe'!$A$2:$R$9992,13)</f>
        <v>0.7</v>
      </c>
      <c r="N18" s="88">
        <f>VLOOKUP($A18,'MG Universe'!$A$2:$R$9992,14)</f>
        <v>0.96</v>
      </c>
      <c r="O18" s="18">
        <f>VLOOKUP($A18,'MG Universe'!$A$2:$R$9992,15)</f>
        <v>-35.159999999999997</v>
      </c>
      <c r="P18" s="19">
        <f>VLOOKUP($A18,'MG Universe'!$A$2:$R$9992,16)</f>
        <v>0.1008</v>
      </c>
      <c r="Q18" s="89">
        <f>VLOOKUP($A18,'MG Universe'!$A$2:$R$9992,17)</f>
        <v>20</v>
      </c>
      <c r="R18" s="18">
        <f>VLOOKUP($A18,'MG Universe'!$A$2:$R$9992,18)</f>
        <v>0</v>
      </c>
    </row>
    <row r="19" spans="1:18" x14ac:dyDescent="0.55000000000000004">
      <c r="A19" s="14" t="s">
        <v>1118</v>
      </c>
      <c r="B19" s="15" t="str">
        <f>VLOOKUP($A19,'MG Universe'!$A$2:$R$9992,2)</f>
        <v>3M Co</v>
      </c>
      <c r="C19" s="15" t="str">
        <f>VLOOKUP($A19,'MG Universe'!$A$2:$R$9992,3)</f>
        <v>B</v>
      </c>
      <c r="D19" s="15" t="str">
        <f>VLOOKUP($A19,'MG Universe'!$A$2:$R$9992,4)</f>
        <v>E</v>
      </c>
      <c r="E19" s="15" t="str">
        <f>VLOOKUP($A19,'MG Universe'!$A$2:$R$9992,5)</f>
        <v>O</v>
      </c>
      <c r="F19" s="16" t="str">
        <f>VLOOKUP($A19,'MG Universe'!$A$2:$R$9992,6)</f>
        <v>EO</v>
      </c>
      <c r="G19" s="85">
        <f>VLOOKUP($A19,'MG Universe'!$A$2:$R$9992,7)</f>
        <v>42717</v>
      </c>
      <c r="H19" s="18">
        <f>VLOOKUP($A19,'MG Universe'!$A$2:$R$9992,8)</f>
        <v>135.24</v>
      </c>
      <c r="I19" s="18">
        <f>VLOOKUP($A19,'MG Universe'!$A$2:$R$9992,9)</f>
        <v>194.84</v>
      </c>
      <c r="J19" s="19">
        <f>VLOOKUP($A19,'MG Universe'!$A$2:$R$9992,10)</f>
        <v>1.4407000000000001</v>
      </c>
      <c r="K19" s="86">
        <f>VLOOKUP($A19,'MG Universe'!$A$2:$R$9992,11)</f>
        <v>25.81</v>
      </c>
      <c r="L19" s="19">
        <f>VLOOKUP($A19,'MG Universe'!$A$2:$R$9992,12)</f>
        <v>2.24E-2</v>
      </c>
      <c r="M19" s="87">
        <f>VLOOKUP($A19,'MG Universe'!$A$2:$R$9992,13)</f>
        <v>1.1000000000000001</v>
      </c>
      <c r="N19" s="88">
        <f>VLOOKUP($A19,'MG Universe'!$A$2:$R$9992,14)</f>
        <v>1.9</v>
      </c>
      <c r="O19" s="18">
        <f>VLOOKUP($A19,'MG Universe'!$A$2:$R$9992,15)</f>
        <v>-15.95</v>
      </c>
      <c r="P19" s="19">
        <f>VLOOKUP($A19,'MG Universe'!$A$2:$R$9992,16)</f>
        <v>8.6499999999999994E-2</v>
      </c>
      <c r="Q19" s="89">
        <f>VLOOKUP($A19,'MG Universe'!$A$2:$R$9992,17)</f>
        <v>20</v>
      </c>
      <c r="R19" s="18">
        <f>VLOOKUP($A19,'MG Universe'!$A$2:$R$9992,18)</f>
        <v>60.49</v>
      </c>
    </row>
    <row r="20" spans="1:18" x14ac:dyDescent="0.55000000000000004">
      <c r="A20" s="14" t="s">
        <v>1132</v>
      </c>
      <c r="B20" s="15" t="str">
        <f>VLOOKUP($A20,'MG Universe'!$A$2:$R$9992,2)</f>
        <v>Merck &amp; Co., Inc.</v>
      </c>
      <c r="C20" s="15" t="str">
        <f>VLOOKUP($A20,'MG Universe'!$A$2:$R$9992,3)</f>
        <v>C+</v>
      </c>
      <c r="D20" s="15" t="str">
        <f>VLOOKUP($A20,'MG Universe'!$A$2:$R$9992,4)</f>
        <v>E</v>
      </c>
      <c r="E20" s="15" t="str">
        <f>VLOOKUP($A20,'MG Universe'!$A$2:$R$9992,5)</f>
        <v>O</v>
      </c>
      <c r="F20" s="16" t="str">
        <f>VLOOKUP($A20,'MG Universe'!$A$2:$R$9992,6)</f>
        <v>EO</v>
      </c>
      <c r="G20" s="85">
        <f>VLOOKUP($A20,'MG Universe'!$A$2:$R$9992,7)</f>
        <v>42611</v>
      </c>
      <c r="H20" s="18">
        <f>VLOOKUP($A20,'MG Universe'!$A$2:$R$9992,8)</f>
        <v>26.8</v>
      </c>
      <c r="I20" s="18">
        <f>VLOOKUP($A20,'MG Universe'!$A$2:$R$9992,9)</f>
        <v>63</v>
      </c>
      <c r="J20" s="19">
        <f>VLOOKUP($A20,'MG Universe'!$A$2:$R$9992,10)</f>
        <v>2.3506999999999998</v>
      </c>
      <c r="K20" s="86">
        <f>VLOOKUP($A20,'MG Universe'!$A$2:$R$9992,11)</f>
        <v>25.82</v>
      </c>
      <c r="L20" s="19">
        <f>VLOOKUP($A20,'MG Universe'!$A$2:$R$9992,12)</f>
        <v>2.9000000000000001E-2</v>
      </c>
      <c r="M20" s="87">
        <f>VLOOKUP($A20,'MG Universe'!$A$2:$R$9992,13)</f>
        <v>0.9</v>
      </c>
      <c r="N20" s="88">
        <f>VLOOKUP($A20,'MG Universe'!$A$2:$R$9992,14)</f>
        <v>1.87</v>
      </c>
      <c r="O20" s="18">
        <f>VLOOKUP($A20,'MG Universe'!$A$2:$R$9992,15)</f>
        <v>-9.0299999999999994</v>
      </c>
      <c r="P20" s="19">
        <f>VLOOKUP($A20,'MG Universe'!$A$2:$R$9992,16)</f>
        <v>8.6599999999999996E-2</v>
      </c>
      <c r="Q20" s="89">
        <f>VLOOKUP($A20,'MG Universe'!$A$2:$R$9992,17)</f>
        <v>6</v>
      </c>
      <c r="R20" s="18">
        <f>VLOOKUP($A20,'MG Universe'!$A$2:$R$9992,18)</f>
        <v>30.56</v>
      </c>
    </row>
    <row r="21" spans="1:18" x14ac:dyDescent="0.55000000000000004">
      <c r="A21" s="14" t="s">
        <v>1138</v>
      </c>
      <c r="B21" s="15" t="str">
        <f>VLOOKUP($A21,'MG Universe'!$A$2:$R$9992,2)</f>
        <v>Microsoft Corporation</v>
      </c>
      <c r="C21" s="15" t="str">
        <f>VLOOKUP($A21,'MG Universe'!$A$2:$R$9992,3)</f>
        <v>C+</v>
      </c>
      <c r="D21" s="15" t="str">
        <f>VLOOKUP($A21,'MG Universe'!$A$2:$R$9992,4)</f>
        <v>E</v>
      </c>
      <c r="E21" s="15" t="str">
        <f>VLOOKUP($A21,'MG Universe'!$A$2:$R$9992,5)</f>
        <v>O</v>
      </c>
      <c r="F21" s="16" t="str">
        <f>VLOOKUP($A21,'MG Universe'!$A$2:$R$9992,6)</f>
        <v>EO</v>
      </c>
      <c r="G21" s="85">
        <f>VLOOKUP($A21,'MG Universe'!$A$2:$R$9992,7)</f>
        <v>42768</v>
      </c>
      <c r="H21" s="18">
        <f>VLOOKUP($A21,'MG Universe'!$A$2:$R$9992,8)</f>
        <v>15.97</v>
      </c>
      <c r="I21" s="18">
        <f>VLOOKUP($A21,'MG Universe'!$A$2:$R$9992,9)</f>
        <v>67.48</v>
      </c>
      <c r="J21" s="19">
        <f>VLOOKUP($A21,'MG Universe'!$A$2:$R$9992,10)</f>
        <v>4.2253999999999996</v>
      </c>
      <c r="K21" s="86">
        <f>VLOOKUP($A21,'MG Universe'!$A$2:$R$9992,11)</f>
        <v>30.4</v>
      </c>
      <c r="L21" s="19">
        <f>VLOOKUP($A21,'MG Universe'!$A$2:$R$9992,12)</f>
        <v>2.18E-2</v>
      </c>
      <c r="M21" s="87">
        <f>VLOOKUP($A21,'MG Universe'!$A$2:$R$9992,13)</f>
        <v>1</v>
      </c>
      <c r="N21" s="88">
        <f>VLOOKUP($A21,'MG Universe'!$A$2:$R$9992,14)</f>
        <v>2.0499999999999998</v>
      </c>
      <c r="O21" s="18">
        <f>VLOOKUP($A21,'MG Universe'!$A$2:$R$9992,15)</f>
        <v>-1.39</v>
      </c>
      <c r="P21" s="19">
        <f>VLOOKUP($A21,'MG Universe'!$A$2:$R$9992,16)</f>
        <v>0.1095</v>
      </c>
      <c r="Q21" s="89">
        <f>VLOOKUP($A21,'MG Universe'!$A$2:$R$9992,17)</f>
        <v>15</v>
      </c>
      <c r="R21" s="18">
        <f>VLOOKUP($A21,'MG Universe'!$A$2:$R$9992,18)</f>
        <v>22.47</v>
      </c>
    </row>
    <row r="22" spans="1:18" x14ac:dyDescent="0.55000000000000004">
      <c r="A22" s="14" t="s">
        <v>1172</v>
      </c>
      <c r="B22" s="15" t="str">
        <f>VLOOKUP($A22,'MG Universe'!$A$2:$R$9992,2)</f>
        <v>Nike Inc</v>
      </c>
      <c r="C22" s="15" t="str">
        <f>VLOOKUP($A22,'MG Universe'!$A$2:$R$9992,3)</f>
        <v>C+</v>
      </c>
      <c r="D22" s="15" t="str">
        <f>VLOOKUP($A22,'MG Universe'!$A$2:$R$9992,4)</f>
        <v>E</v>
      </c>
      <c r="E22" s="15" t="str">
        <f>VLOOKUP($A22,'MG Universe'!$A$2:$R$9992,5)</f>
        <v>F</v>
      </c>
      <c r="F22" s="16" t="str">
        <f>VLOOKUP($A22,'MG Universe'!$A$2:$R$9992,6)</f>
        <v>EF</v>
      </c>
      <c r="G22" s="85">
        <f>VLOOKUP($A22,'MG Universe'!$A$2:$R$9992,7)</f>
        <v>42693</v>
      </c>
      <c r="H22" s="18">
        <f>VLOOKUP($A22,'MG Universe'!$A$2:$R$9992,8)</f>
        <v>59.52</v>
      </c>
      <c r="I22" s="18">
        <f>VLOOKUP($A22,'MG Universe'!$A$2:$R$9992,9)</f>
        <v>51.8</v>
      </c>
      <c r="J22" s="19">
        <f>VLOOKUP($A22,'MG Universe'!$A$2:$R$9992,10)</f>
        <v>0.87029999999999996</v>
      </c>
      <c r="K22" s="86">
        <f>VLOOKUP($A22,'MG Universe'!$A$2:$R$9992,11)</f>
        <v>26.03</v>
      </c>
      <c r="L22" s="19">
        <f>VLOOKUP($A22,'MG Universe'!$A$2:$R$9992,12)</f>
        <v>1.24E-2</v>
      </c>
      <c r="M22" s="87">
        <f>VLOOKUP($A22,'MG Universe'!$A$2:$R$9992,13)</f>
        <v>0.5</v>
      </c>
      <c r="N22" s="88">
        <f>VLOOKUP($A22,'MG Universe'!$A$2:$R$9992,14)</f>
        <v>2.72</v>
      </c>
      <c r="O22" s="18">
        <f>VLOOKUP($A22,'MG Universe'!$A$2:$R$9992,15)</f>
        <v>3.28</v>
      </c>
      <c r="P22" s="19">
        <f>VLOOKUP($A22,'MG Universe'!$A$2:$R$9992,16)</f>
        <v>8.77E-2</v>
      </c>
      <c r="Q22" s="89">
        <f>VLOOKUP($A22,'MG Universe'!$A$2:$R$9992,17)</f>
        <v>9</v>
      </c>
      <c r="R22" s="18">
        <f>VLOOKUP($A22,'MG Universe'!$A$2:$R$9992,18)</f>
        <v>19.3</v>
      </c>
    </row>
    <row r="23" spans="1:18" x14ac:dyDescent="0.55000000000000004">
      <c r="A23" s="14" t="s">
        <v>1235</v>
      </c>
      <c r="B23" s="15" t="str">
        <f>VLOOKUP($A23,'MG Universe'!$A$2:$R$9992,2)</f>
        <v>Pfizer Inc.</v>
      </c>
      <c r="C23" s="15" t="str">
        <f>VLOOKUP($A23,'MG Universe'!$A$2:$R$9992,3)</f>
        <v>D+</v>
      </c>
      <c r="D23" s="15" t="str">
        <f>VLOOKUP($A23,'MG Universe'!$A$2:$R$9992,4)</f>
        <v>S</v>
      </c>
      <c r="E23" s="15" t="str">
        <f>VLOOKUP($A23,'MG Universe'!$A$2:$R$9992,5)</f>
        <v>O</v>
      </c>
      <c r="F23" s="16" t="str">
        <f>VLOOKUP($A23,'MG Universe'!$A$2:$R$9992,6)</f>
        <v>SO</v>
      </c>
      <c r="G23" s="85">
        <f>VLOOKUP($A23,'MG Universe'!$A$2:$R$9992,7)</f>
        <v>42803</v>
      </c>
      <c r="H23" s="18">
        <f>VLOOKUP($A23,'MG Universe'!$A$2:$R$9992,8)</f>
        <v>7.21</v>
      </c>
      <c r="I23" s="18">
        <f>VLOOKUP($A23,'MG Universe'!$A$2:$R$9992,9)</f>
        <v>32.229999999999997</v>
      </c>
      <c r="J23" s="19">
        <f>VLOOKUP($A23,'MG Universe'!$A$2:$R$9992,10)</f>
        <v>4.4702000000000002</v>
      </c>
      <c r="K23" s="86">
        <f>VLOOKUP($A23,'MG Universe'!$A$2:$R$9992,11)</f>
        <v>18.420000000000002</v>
      </c>
      <c r="L23" s="19">
        <f>VLOOKUP($A23,'MG Universe'!$A$2:$R$9992,12)</f>
        <v>3.7199999999999997E-2</v>
      </c>
      <c r="M23" s="87">
        <f>VLOOKUP($A23,'MG Universe'!$A$2:$R$9992,13)</f>
        <v>1</v>
      </c>
      <c r="N23" s="88">
        <f>VLOOKUP($A23,'MG Universe'!$A$2:$R$9992,14)</f>
        <v>1.25</v>
      </c>
      <c r="O23" s="18">
        <f>VLOOKUP($A23,'MG Universe'!$A$2:$R$9992,15)</f>
        <v>-11.87</v>
      </c>
      <c r="P23" s="19">
        <f>VLOOKUP($A23,'MG Universe'!$A$2:$R$9992,16)</f>
        <v>4.9599999999999998E-2</v>
      </c>
      <c r="Q23" s="89">
        <f>VLOOKUP($A23,'MG Universe'!$A$2:$R$9992,17)</f>
        <v>7</v>
      </c>
      <c r="R23" s="18">
        <f>VLOOKUP($A23,'MG Universe'!$A$2:$R$9992,18)</f>
        <v>23.25</v>
      </c>
    </row>
    <row r="24" spans="1:18" x14ac:dyDescent="0.55000000000000004">
      <c r="A24" s="14" t="s">
        <v>1239</v>
      </c>
      <c r="B24" s="15" t="str">
        <f>VLOOKUP($A24,'MG Universe'!$A$2:$R$9992,2)</f>
        <v>Procter &amp; Gamble Co</v>
      </c>
      <c r="C24" s="15" t="str">
        <f>VLOOKUP($A24,'MG Universe'!$A$2:$R$9992,3)</f>
        <v>C</v>
      </c>
      <c r="D24" s="15" t="str">
        <f>VLOOKUP($A24,'MG Universe'!$A$2:$R$9992,4)</f>
        <v>S</v>
      </c>
      <c r="E24" s="15" t="str">
        <f>VLOOKUP($A24,'MG Universe'!$A$2:$R$9992,5)</f>
        <v>O</v>
      </c>
      <c r="F24" s="16" t="str">
        <f>VLOOKUP($A24,'MG Universe'!$A$2:$R$9992,6)</f>
        <v>SO</v>
      </c>
      <c r="G24" s="85">
        <f>VLOOKUP($A24,'MG Universe'!$A$2:$R$9992,7)</f>
        <v>42559</v>
      </c>
      <c r="H24" s="18">
        <f>VLOOKUP($A24,'MG Universe'!$A$2:$R$9992,8)</f>
        <v>17.2</v>
      </c>
      <c r="I24" s="18">
        <f>VLOOKUP($A24,'MG Universe'!$A$2:$R$9992,9)</f>
        <v>86.26</v>
      </c>
      <c r="J24" s="19">
        <f>VLOOKUP($A24,'MG Universe'!$A$2:$R$9992,10)</f>
        <v>5.0151000000000003</v>
      </c>
      <c r="K24" s="86">
        <f>VLOOKUP($A24,'MG Universe'!$A$2:$R$9992,11)</f>
        <v>25.08</v>
      </c>
      <c r="L24" s="19">
        <f>VLOOKUP($A24,'MG Universe'!$A$2:$R$9992,12)</f>
        <v>3.0700000000000002E-2</v>
      </c>
      <c r="M24" s="87">
        <f>VLOOKUP($A24,'MG Universe'!$A$2:$R$9992,13)</f>
        <v>0.6</v>
      </c>
      <c r="N24" s="88">
        <f>VLOOKUP($A24,'MG Universe'!$A$2:$R$9992,14)</f>
        <v>1.0900000000000001</v>
      </c>
      <c r="O24" s="18">
        <f>VLOOKUP($A24,'MG Universe'!$A$2:$R$9992,15)</f>
        <v>-11.99</v>
      </c>
      <c r="P24" s="19">
        <f>VLOOKUP($A24,'MG Universe'!$A$2:$R$9992,16)</f>
        <v>8.2900000000000001E-2</v>
      </c>
      <c r="Q24" s="89">
        <f>VLOOKUP($A24,'MG Universe'!$A$2:$R$9992,17)</f>
        <v>20</v>
      </c>
      <c r="R24" s="18">
        <f>VLOOKUP($A24,'MG Universe'!$A$2:$R$9992,18)</f>
        <v>42.64</v>
      </c>
    </row>
    <row r="25" spans="1:18" x14ac:dyDescent="0.55000000000000004">
      <c r="A25" s="14" t="s">
        <v>1557</v>
      </c>
      <c r="B25" s="15" t="str">
        <f>VLOOKUP($A25,'MG Universe'!$A$2:$R$9992,2)</f>
        <v>Travelers Companies Inc</v>
      </c>
      <c r="C25" s="15" t="str">
        <f>VLOOKUP($A25,'MG Universe'!$A$2:$R$9992,3)</f>
        <v>A-</v>
      </c>
      <c r="D25" s="15" t="str">
        <f>VLOOKUP($A25,'MG Universe'!$A$2:$R$9992,4)</f>
        <v>D</v>
      </c>
      <c r="E25" s="15" t="str">
        <f>VLOOKUP($A25,'MG Universe'!$A$2:$R$9992,5)</f>
        <v>U</v>
      </c>
      <c r="F25" s="16" t="str">
        <f>VLOOKUP($A25,'MG Universe'!$A$2:$R$9992,6)</f>
        <v>DU</v>
      </c>
      <c r="G25" s="85">
        <f>VLOOKUP($A25,'MG Universe'!$A$2:$R$9992,7)</f>
        <v>42705</v>
      </c>
      <c r="H25" s="18">
        <f>VLOOKUP($A25,'MG Universe'!$A$2:$R$9992,8)</f>
        <v>320.64999999999998</v>
      </c>
      <c r="I25" s="18">
        <f>VLOOKUP($A25,'MG Universe'!$A$2:$R$9992,9)</f>
        <v>120.25</v>
      </c>
      <c r="J25" s="19">
        <f>VLOOKUP($A25,'MG Universe'!$A$2:$R$9992,10)</f>
        <v>0.375</v>
      </c>
      <c r="K25" s="86">
        <f>VLOOKUP($A25,'MG Universe'!$A$2:$R$9992,11)</f>
        <v>12.18</v>
      </c>
      <c r="L25" s="19">
        <f>VLOOKUP($A25,'MG Universe'!$A$2:$R$9992,12)</f>
        <v>1.6199999999999999E-2</v>
      </c>
      <c r="M25" s="87">
        <f>VLOOKUP($A25,'MG Universe'!$A$2:$R$9992,13)</f>
        <v>1.1000000000000001</v>
      </c>
      <c r="N25" s="88" t="str">
        <f>VLOOKUP($A25,'MG Universe'!$A$2:$R$9992,14)</f>
        <v>N/A</v>
      </c>
      <c r="O25" s="18" t="str">
        <f>VLOOKUP($A25,'MG Universe'!$A$2:$R$9992,15)</f>
        <v>N/A</v>
      </c>
      <c r="P25" s="19">
        <f>VLOOKUP($A25,'MG Universe'!$A$2:$R$9992,16)</f>
        <v>1.84E-2</v>
      </c>
      <c r="Q25" s="89">
        <f>VLOOKUP($A25,'MG Universe'!$A$2:$R$9992,17)</f>
        <v>1</v>
      </c>
      <c r="R25" s="18">
        <f>VLOOKUP($A25,'MG Universe'!$A$2:$R$9992,18)</f>
        <v>134.38</v>
      </c>
    </row>
    <row r="26" spans="1:18" x14ac:dyDescent="0.55000000000000004">
      <c r="A26" s="14" t="s">
        <v>1686</v>
      </c>
      <c r="B26" s="15" t="str">
        <f>VLOOKUP($A26,'MG Universe'!$A$2:$R$9992,2)</f>
        <v>UnitedHealth Group Inc</v>
      </c>
      <c r="C26" s="15" t="str">
        <f>VLOOKUP($A26,'MG Universe'!$A$2:$R$9992,3)</f>
        <v>D+</v>
      </c>
      <c r="D26" s="15" t="str">
        <f>VLOOKUP($A26,'MG Universe'!$A$2:$R$9992,4)</f>
        <v>S</v>
      </c>
      <c r="E26" s="15" t="str">
        <f>VLOOKUP($A26,'MG Universe'!$A$2:$R$9992,5)</f>
        <v>F</v>
      </c>
      <c r="F26" s="16" t="str">
        <f>VLOOKUP($A26,'MG Universe'!$A$2:$R$9992,6)</f>
        <v>SF</v>
      </c>
      <c r="G26" s="85">
        <f>VLOOKUP($A26,'MG Universe'!$A$2:$R$9992,7)</f>
        <v>42794</v>
      </c>
      <c r="H26" s="18">
        <f>VLOOKUP($A26,'MG Universe'!$A$2:$R$9992,8)</f>
        <v>173.14</v>
      </c>
      <c r="I26" s="18">
        <f>VLOOKUP($A26,'MG Universe'!$A$2:$R$9992,9)</f>
        <v>168.86</v>
      </c>
      <c r="J26" s="19">
        <f>VLOOKUP($A26,'MG Universe'!$A$2:$R$9992,10)</f>
        <v>0.97529999999999994</v>
      </c>
      <c r="K26" s="86">
        <f>VLOOKUP($A26,'MG Universe'!$A$2:$R$9992,11)</f>
        <v>22.79</v>
      </c>
      <c r="L26" s="19">
        <f>VLOOKUP($A26,'MG Universe'!$A$2:$R$9992,12)</f>
        <v>1.41E-2</v>
      </c>
      <c r="M26" s="87">
        <f>VLOOKUP($A26,'MG Universe'!$A$2:$R$9992,13)</f>
        <v>0.6</v>
      </c>
      <c r="N26" s="88">
        <f>VLOOKUP($A26,'MG Universe'!$A$2:$R$9992,14)</f>
        <v>0.69</v>
      </c>
      <c r="O26" s="18">
        <f>VLOOKUP($A26,'MG Universe'!$A$2:$R$9992,15)</f>
        <v>-52.33</v>
      </c>
      <c r="P26" s="19">
        <f>VLOOKUP($A26,'MG Universe'!$A$2:$R$9992,16)</f>
        <v>7.1400000000000005E-2</v>
      </c>
      <c r="Q26" s="89">
        <f>VLOOKUP($A26,'MG Universe'!$A$2:$R$9992,17)</f>
        <v>8</v>
      </c>
      <c r="R26" s="18">
        <f>VLOOKUP($A26,'MG Universe'!$A$2:$R$9992,18)</f>
        <v>92.37</v>
      </c>
    </row>
    <row r="27" spans="1:18" x14ac:dyDescent="0.55000000000000004">
      <c r="A27" s="14" t="s">
        <v>1702</v>
      </c>
      <c r="B27" s="15" t="str">
        <f>VLOOKUP($A27,'MG Universe'!$A$2:$R$9992,2)</f>
        <v>United Technologies Corporation</v>
      </c>
      <c r="C27" s="15" t="str">
        <f>VLOOKUP($A27,'MG Universe'!$A$2:$R$9992,3)</f>
        <v>A</v>
      </c>
      <c r="D27" s="15" t="str">
        <f>VLOOKUP($A27,'MG Universe'!$A$2:$R$9992,4)</f>
        <v>D</v>
      </c>
      <c r="E27" s="15" t="str">
        <f>VLOOKUP($A27,'MG Universe'!$A$2:$R$9992,5)</f>
        <v>U</v>
      </c>
      <c r="F27" s="16" t="str">
        <f>VLOOKUP($A27,'MG Universe'!$A$2:$R$9992,6)</f>
        <v>DU</v>
      </c>
      <c r="G27" s="85">
        <f>VLOOKUP($A27,'MG Universe'!$A$2:$R$9992,7)</f>
        <v>42508</v>
      </c>
      <c r="H27" s="18">
        <f>VLOOKUP($A27,'MG Universe'!$A$2:$R$9992,8)</f>
        <v>174.94</v>
      </c>
      <c r="I27" s="18">
        <f>VLOOKUP($A27,'MG Universe'!$A$2:$R$9992,9)</f>
        <v>119.58</v>
      </c>
      <c r="J27" s="19">
        <f>VLOOKUP($A27,'MG Universe'!$A$2:$R$9992,10)</f>
        <v>0.6835</v>
      </c>
      <c r="K27" s="86">
        <f>VLOOKUP($A27,'MG Universe'!$A$2:$R$9992,11)</f>
        <v>15.63</v>
      </c>
      <c r="L27" s="19">
        <f>VLOOKUP($A27,'MG Universe'!$A$2:$R$9992,12)</f>
        <v>2.1399999999999999E-2</v>
      </c>
      <c r="M27" s="87">
        <f>VLOOKUP($A27,'MG Universe'!$A$2:$R$9992,13)</f>
        <v>1.1000000000000001</v>
      </c>
      <c r="N27" s="88">
        <f>VLOOKUP($A27,'MG Universe'!$A$2:$R$9992,14)</f>
        <v>1.34</v>
      </c>
      <c r="O27" s="18">
        <f>VLOOKUP($A27,'MG Universe'!$A$2:$R$9992,15)</f>
        <v>-39.33</v>
      </c>
      <c r="P27" s="19">
        <f>VLOOKUP($A27,'MG Universe'!$A$2:$R$9992,16)</f>
        <v>3.5700000000000003E-2</v>
      </c>
      <c r="Q27" s="89">
        <f>VLOOKUP($A27,'MG Universe'!$A$2:$R$9992,17)</f>
        <v>20</v>
      </c>
      <c r="R27" s="18">
        <f>VLOOKUP($A27,'MG Universe'!$A$2:$R$9992,18)</f>
        <v>79.77</v>
      </c>
    </row>
    <row r="28" spans="1:18" x14ac:dyDescent="0.55000000000000004">
      <c r="A28" s="14" t="s">
        <v>1704</v>
      </c>
      <c r="B28" s="15" t="str">
        <f>VLOOKUP($A28,'MG Universe'!$A$2:$R$9992,2)</f>
        <v>Visa Inc</v>
      </c>
      <c r="C28" s="15" t="str">
        <f>VLOOKUP($A28,'MG Universe'!$A$2:$R$9992,3)</f>
        <v>C</v>
      </c>
      <c r="D28" s="15" t="str">
        <f>VLOOKUP($A28,'MG Universe'!$A$2:$R$9992,4)</f>
        <v>E</v>
      </c>
      <c r="E28" s="15" t="str">
        <f>VLOOKUP($A28,'MG Universe'!$A$2:$R$9992,5)</f>
        <v>F</v>
      </c>
      <c r="F28" s="16" t="str">
        <f>VLOOKUP($A28,'MG Universe'!$A$2:$R$9992,6)</f>
        <v>EF</v>
      </c>
      <c r="G28" s="85">
        <f>VLOOKUP($A28,'MG Universe'!$A$2:$R$9992,7)</f>
        <v>42547</v>
      </c>
      <c r="H28" s="18">
        <f>VLOOKUP($A28,'MG Universe'!$A$2:$R$9992,8)</f>
        <v>89.37</v>
      </c>
      <c r="I28" s="18">
        <f>VLOOKUP($A28,'MG Universe'!$A$2:$R$9992,9)</f>
        <v>91.76</v>
      </c>
      <c r="J28" s="19">
        <f>VLOOKUP($A28,'MG Universe'!$A$2:$R$9992,10)</f>
        <v>1.0266999999999999</v>
      </c>
      <c r="K28" s="86">
        <f>VLOOKUP($A28,'MG Universe'!$A$2:$R$9992,11)</f>
        <v>39.549999999999997</v>
      </c>
      <c r="L28" s="19">
        <f>VLOOKUP($A28,'MG Universe'!$A$2:$R$9992,12)</f>
        <v>1.4999999999999999E-2</v>
      </c>
      <c r="M28" s="87">
        <f>VLOOKUP($A28,'MG Universe'!$A$2:$R$9992,13)</f>
        <v>1</v>
      </c>
      <c r="N28" s="88">
        <f>VLOOKUP($A28,'MG Universe'!$A$2:$R$9992,14)</f>
        <v>4.74</v>
      </c>
      <c r="O28" s="18">
        <f>VLOOKUP($A28,'MG Universe'!$A$2:$R$9992,15)</f>
        <v>-0.37</v>
      </c>
      <c r="P28" s="19">
        <f>VLOOKUP($A28,'MG Universe'!$A$2:$R$9992,16)</f>
        <v>0.15529999999999999</v>
      </c>
      <c r="Q28" s="89">
        <f>VLOOKUP($A28,'MG Universe'!$A$2:$R$9992,17)</f>
        <v>8</v>
      </c>
      <c r="R28" s="18">
        <f>VLOOKUP($A28,'MG Universe'!$A$2:$R$9992,18)</f>
        <v>28.51</v>
      </c>
    </row>
    <row r="29" spans="1:18" x14ac:dyDescent="0.55000000000000004">
      <c r="A29" s="14" t="s">
        <v>1726</v>
      </c>
      <c r="B29" s="15" t="str">
        <f>VLOOKUP($A29,'MG Universe'!$A$2:$R$9992,2)</f>
        <v>Verizon Communications Inc.</v>
      </c>
      <c r="C29" s="15" t="str">
        <f>VLOOKUP($A29,'MG Universe'!$A$2:$R$9992,3)</f>
        <v>C</v>
      </c>
      <c r="D29" s="15" t="str">
        <f>VLOOKUP($A29,'MG Universe'!$A$2:$R$9992,4)</f>
        <v>S</v>
      </c>
      <c r="E29" s="15" t="str">
        <f>VLOOKUP($A29,'MG Universe'!$A$2:$R$9992,5)</f>
        <v>U</v>
      </c>
      <c r="F29" s="16" t="str">
        <f>VLOOKUP($A29,'MG Universe'!$A$2:$R$9992,6)</f>
        <v>SU</v>
      </c>
      <c r="G29" s="85">
        <f>VLOOKUP($A29,'MG Universe'!$A$2:$R$9992,7)</f>
        <v>42579</v>
      </c>
      <c r="H29" s="18">
        <f>VLOOKUP($A29,'MG Universe'!$A$2:$R$9992,8)</f>
        <v>124.1</v>
      </c>
      <c r="I29" s="18">
        <f>VLOOKUP($A29,'MG Universe'!$A$2:$R$9992,9)</f>
        <v>44.48</v>
      </c>
      <c r="J29" s="19">
        <f>VLOOKUP($A29,'MG Universe'!$A$2:$R$9992,10)</f>
        <v>0.3584</v>
      </c>
      <c r="K29" s="86">
        <f>VLOOKUP($A29,'MG Universe'!$A$2:$R$9992,11)</f>
        <v>13.81</v>
      </c>
      <c r="L29" s="19">
        <f>VLOOKUP($A29,'MG Universe'!$A$2:$R$9992,12)</f>
        <v>5.0799999999999998E-2</v>
      </c>
      <c r="M29" s="87">
        <f>VLOOKUP($A29,'MG Universe'!$A$2:$R$9992,13)</f>
        <v>0.5</v>
      </c>
      <c r="N29" s="88">
        <f>VLOOKUP($A29,'MG Universe'!$A$2:$R$9992,14)</f>
        <v>0.61</v>
      </c>
      <c r="O29" s="18">
        <f>VLOOKUP($A29,'MG Universe'!$A$2:$R$9992,15)</f>
        <v>-46.95</v>
      </c>
      <c r="P29" s="19">
        <f>VLOOKUP($A29,'MG Universe'!$A$2:$R$9992,16)</f>
        <v>2.6599999999999999E-2</v>
      </c>
      <c r="Q29" s="89">
        <f>VLOOKUP($A29,'MG Universe'!$A$2:$R$9992,17)</f>
        <v>10</v>
      </c>
      <c r="R29" s="18">
        <f>VLOOKUP($A29,'MG Universe'!$A$2:$R$9992,18)</f>
        <v>18.03</v>
      </c>
    </row>
    <row r="30" spans="1:18" x14ac:dyDescent="0.55000000000000004">
      <c r="A30" s="14" t="s">
        <v>1749</v>
      </c>
      <c r="B30" s="15" t="str">
        <f>VLOOKUP($A30,'MG Universe'!$A$2:$R$9992,2)</f>
        <v>Wal-Mart Stores Inc</v>
      </c>
      <c r="C30" s="15" t="str">
        <f>VLOOKUP($A30,'MG Universe'!$A$2:$R$9992,3)</f>
        <v>C</v>
      </c>
      <c r="D30" s="15" t="str">
        <f>VLOOKUP($A30,'MG Universe'!$A$2:$R$9992,4)</f>
        <v>S</v>
      </c>
      <c r="E30" s="15" t="str">
        <f>VLOOKUP($A30,'MG Universe'!$A$2:$R$9992,5)</f>
        <v>O</v>
      </c>
      <c r="F30" s="16" t="str">
        <f>VLOOKUP($A30,'MG Universe'!$A$2:$R$9992,6)</f>
        <v>SO</v>
      </c>
      <c r="G30" s="85">
        <f>VLOOKUP($A30,'MG Universe'!$A$2:$R$9992,7)</f>
        <v>42510</v>
      </c>
      <c r="H30" s="18">
        <f>VLOOKUP($A30,'MG Universe'!$A$2:$R$9992,8)</f>
        <v>39.549999999999997</v>
      </c>
      <c r="I30" s="18">
        <f>VLOOKUP($A30,'MG Universe'!$A$2:$R$9992,9)</f>
        <v>75.12</v>
      </c>
      <c r="J30" s="19">
        <f>VLOOKUP($A30,'MG Universe'!$A$2:$R$9992,10)</f>
        <v>1.8994</v>
      </c>
      <c r="K30" s="86">
        <f>VLOOKUP($A30,'MG Universe'!$A$2:$R$9992,11)</f>
        <v>16.579999999999998</v>
      </c>
      <c r="L30" s="19">
        <f>VLOOKUP($A30,'MG Universe'!$A$2:$R$9992,12)</f>
        <v>2.6100000000000002E-2</v>
      </c>
      <c r="M30" s="87">
        <f>VLOOKUP($A30,'MG Universe'!$A$2:$R$9992,13)</f>
        <v>0.1</v>
      </c>
      <c r="N30" s="88">
        <f>VLOOKUP($A30,'MG Universe'!$A$2:$R$9992,14)</f>
        <v>0.93</v>
      </c>
      <c r="O30" s="18">
        <f>VLOOKUP($A30,'MG Universe'!$A$2:$R$9992,15)</f>
        <v>-18.28</v>
      </c>
      <c r="P30" s="19">
        <f>VLOOKUP($A30,'MG Universe'!$A$2:$R$9992,16)</f>
        <v>4.0399999999999998E-2</v>
      </c>
      <c r="Q30" s="89">
        <f>VLOOKUP($A30,'MG Universe'!$A$2:$R$9992,17)</f>
        <v>20</v>
      </c>
      <c r="R30" s="18">
        <f>VLOOKUP($A30,'MG Universe'!$A$2:$R$9992,18)</f>
        <v>47.52</v>
      </c>
    </row>
    <row r="31" spans="1:18" x14ac:dyDescent="0.55000000000000004">
      <c r="A31" s="14" t="s">
        <v>1777</v>
      </c>
      <c r="B31" s="15" t="str">
        <f>VLOOKUP($A31,'MG Universe'!$A$2:$R$9992,2)</f>
        <v>Exxon Mobil Corporation</v>
      </c>
      <c r="C31" s="15" t="str">
        <f>VLOOKUP($A31,'MG Universe'!$A$2:$R$9992,3)</f>
        <v>D+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42775</v>
      </c>
      <c r="H31" s="18">
        <f>VLOOKUP($A31,'MG Universe'!$A$2:$R$9992,8)</f>
        <v>0</v>
      </c>
      <c r="I31" s="18">
        <f>VLOOKUP($A31,'MG Universe'!$A$2:$R$9992,9)</f>
        <v>81.99</v>
      </c>
      <c r="J31" s="19" t="str">
        <f>VLOOKUP($A31,'MG Universe'!$A$2:$R$9992,10)</f>
        <v>N/A</v>
      </c>
      <c r="K31" s="86">
        <f>VLOOKUP($A31,'MG Universe'!$A$2:$R$9992,11)</f>
        <v>16.91</v>
      </c>
      <c r="L31" s="19">
        <f>VLOOKUP($A31,'MG Universe'!$A$2:$R$9992,12)</f>
        <v>3.61E-2</v>
      </c>
      <c r="M31" s="87">
        <f>VLOOKUP($A31,'MG Universe'!$A$2:$R$9992,13)</f>
        <v>0.9</v>
      </c>
      <c r="N31" s="88">
        <f>VLOOKUP($A31,'MG Universe'!$A$2:$R$9992,14)</f>
        <v>0.86</v>
      </c>
      <c r="O31" s="18">
        <f>VLOOKUP($A31,'MG Universe'!$A$2:$R$9992,15)</f>
        <v>-30.12</v>
      </c>
      <c r="P31" s="19">
        <f>VLOOKUP($A31,'MG Universe'!$A$2:$R$9992,16)</f>
        <v>4.2000000000000003E-2</v>
      </c>
      <c r="Q31" s="89">
        <f>VLOOKUP($A31,'MG Universe'!$A$2:$R$9992,17)</f>
        <v>14</v>
      </c>
      <c r="R31" s="18">
        <f>VLOOKUP($A31,'MG Universe'!$A$2:$R$9992,18)</f>
        <v>43.35</v>
      </c>
    </row>
    <row r="33" spans="1:2" x14ac:dyDescent="0.55000000000000004">
      <c r="A33" s="20" t="s">
        <v>1794</v>
      </c>
      <c r="B33">
        <f>SUM(I2:I31)/'Market Overview'!B18</f>
        <v>0.14602126566160026</v>
      </c>
    </row>
  </sheetData>
  <autoFilter ref="A1:R31">
    <sortState ref="A2:R31">
      <sortCondition ref="A1:A31"/>
    </sortState>
  </autoFilter>
  <pageMargins left="0.7" right="0.7" top="0.75" bottom="0.75" header="0.51180555555555551" footer="0.51180555555555551"/>
  <pageSetup firstPageNumber="0" orientation="portrait" horizontalDpi="300" verticalDpi="300"/>
  <headerFooter alignWithMargins="0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506"/>
  <sheetViews>
    <sheetView workbookViewId="0"/>
  </sheetViews>
  <sheetFormatPr defaultRowHeight="14.4" x14ac:dyDescent="0.55000000000000004"/>
  <cols>
    <col min="1" max="1" width="7.68359375" style="1" bestFit="1" customWidth="1"/>
    <col min="2" max="2" width="40.68359375" bestFit="1" customWidth="1"/>
    <col min="3" max="3" width="13.15625" customWidth="1"/>
    <col min="4" max="4" width="8.26171875" bestFit="1" customWidth="1"/>
    <col min="5" max="5" width="8.15625" bestFit="1" customWidth="1"/>
    <col min="6" max="6" width="8" bestFit="1" customWidth="1"/>
    <col min="7" max="7" width="10.68359375" bestFit="1" customWidth="1"/>
    <col min="8" max="9" width="10.578125" bestFit="1" customWidth="1"/>
    <col min="10" max="10" width="9.83984375" bestFit="1" customWidth="1"/>
    <col min="11" max="11" width="7" bestFit="1" customWidth="1"/>
    <col min="12" max="12" width="7.68359375" bestFit="1" customWidth="1"/>
    <col min="13" max="13" width="5.578125" bestFit="1" customWidth="1"/>
    <col min="14" max="14" width="7.68359375" bestFit="1" customWidth="1"/>
    <col min="15" max="15" width="11.26171875" bestFit="1" customWidth="1"/>
    <col min="16" max="16" width="10.15625" bestFit="1" customWidth="1"/>
    <col min="17" max="17" width="11.83984375" bestFit="1" customWidth="1"/>
    <col min="18" max="18" width="9" bestFit="1" customWidth="1"/>
    <col min="19" max="19" width="7.578125" bestFit="1" customWidth="1"/>
    <col min="20" max="20" width="18.83984375" bestFit="1" customWidth="1"/>
  </cols>
  <sheetData>
    <row r="1" spans="1:21" ht="57.6" x14ac:dyDescent="0.55000000000000004">
      <c r="A1" s="23" t="str">
        <f>'MG Universe'!A1</f>
        <v>Ticker</v>
      </c>
      <c r="B1" s="121" t="str">
        <f>'MG Universe'!B1</f>
        <v>Name with Link</v>
      </c>
      <c r="C1" s="23" t="s">
        <v>24</v>
      </c>
      <c r="D1" s="23" t="str">
        <f>'MG Universe'!D1</f>
        <v>Investor Type</v>
      </c>
      <c r="E1" s="23" t="str">
        <f>'MG Universe'!E1</f>
        <v>MG Opinion</v>
      </c>
      <c r="F1" s="23" t="str">
        <f>'MG Universe'!F1</f>
        <v>Full MG Rating</v>
      </c>
      <c r="G1" s="24" t="str">
        <f>'MG Universe'!G1</f>
        <v>Latest Valuation Date</v>
      </c>
      <c r="H1" s="25" t="str">
        <f>'MG Universe'!H1</f>
        <v>MG Value</v>
      </c>
      <c r="I1" s="25" t="str">
        <f>'MG Universe'!I1</f>
        <v>Recent Price</v>
      </c>
      <c r="J1" s="26" t="str">
        <f>'MG Universe'!J1</f>
        <v>Price as a percent of Value</v>
      </c>
      <c r="K1" s="23" t="str">
        <f>'MG Universe'!K1</f>
        <v>PEmg Ratio</v>
      </c>
      <c r="L1" s="26" t="str">
        <f>'MG Universe'!L1</f>
        <v>Div. Yield</v>
      </c>
      <c r="M1" s="23" t="str">
        <f>'MG Universe'!M1</f>
        <v>Beta</v>
      </c>
      <c r="N1" s="23" t="str">
        <f>'MG Universe'!N1</f>
        <v>Current Ratio</v>
      </c>
      <c r="O1" s="25" t="str">
        <f>'MG Universe'!O1</f>
        <v>NCAV</v>
      </c>
      <c r="P1" s="26" t="str">
        <f>'MG Universe'!P1</f>
        <v>Market-implied Growth Rate</v>
      </c>
      <c r="Q1" s="23" t="str">
        <f>'MG Universe'!Q1</f>
        <v>Consecutive Years of Dividend Growth</v>
      </c>
      <c r="R1" s="25" t="str">
        <f>'MG Universe'!R1</f>
        <v>Graham Number</v>
      </c>
      <c r="S1" s="106" t="s">
        <v>39</v>
      </c>
      <c r="T1" s="106" t="s">
        <v>40</v>
      </c>
      <c r="U1" s="106" t="s">
        <v>41</v>
      </c>
    </row>
    <row r="2" spans="1:21" x14ac:dyDescent="0.55000000000000004">
      <c r="A2" s="15" t="s">
        <v>131</v>
      </c>
      <c r="B2" s="122" t="str">
        <f>VLOOKUP($A2,'MG Universe'!$A$2:$R$9992,2)</f>
        <v>Agilent Technologies Inc</v>
      </c>
      <c r="C2" s="15" t="str">
        <f>VLOOKUP($A2,'MG Universe'!$A$2:$R$9992,3)</f>
        <v>C</v>
      </c>
      <c r="D2" s="15" t="str">
        <f>VLOOKUP($A2,'MG Universe'!$A$2:$R$9992,4)</f>
        <v>E</v>
      </c>
      <c r="E2" s="15" t="str">
        <f>VLOOKUP($A2,'MG Universe'!$A$2:$R$9992,5)</f>
        <v>O</v>
      </c>
      <c r="F2" s="16" t="str">
        <f>VLOOKUP($A2,'MG Universe'!$A$2:$R$9992,6)</f>
        <v>EO</v>
      </c>
      <c r="G2" s="85">
        <f>VLOOKUP($A2,'MG Universe'!$A$2:$R$9992,7)</f>
        <v>42776</v>
      </c>
      <c r="H2" s="18">
        <f>VLOOKUP($A2,'MG Universe'!$A$2:$R$9992,8)</f>
        <v>0.23</v>
      </c>
      <c r="I2" s="18">
        <f>VLOOKUP($A2,'MG Universe'!$A$2:$R$9992,9)</f>
        <v>55.77</v>
      </c>
      <c r="J2" s="19">
        <f>VLOOKUP($A2,'MG Universe'!$A$2:$R$9992,10)</f>
        <v>242.47829999999999</v>
      </c>
      <c r="K2" s="86">
        <f>VLOOKUP($A2,'MG Universe'!$A$2:$R$9992,11)</f>
        <v>33.799999999999997</v>
      </c>
      <c r="L2" s="19">
        <f>VLOOKUP($A2,'MG Universe'!$A$2:$R$9992,12)</f>
        <v>8.2000000000000007E-3</v>
      </c>
      <c r="M2" s="87">
        <f>VLOOKUP($A2,'MG Universe'!$A$2:$R$9992,13)</f>
        <v>1.2</v>
      </c>
      <c r="N2" s="88">
        <f>VLOOKUP($A2,'MG Universe'!$A$2:$R$9992,14)</f>
        <v>3.85</v>
      </c>
      <c r="O2" s="18">
        <f>VLOOKUP($A2,'MG Universe'!$A$2:$R$9992,15)</f>
        <v>0.23</v>
      </c>
      <c r="P2" s="19">
        <f>VLOOKUP($A2,'MG Universe'!$A$2:$R$9992,16)</f>
        <v>0.1265</v>
      </c>
      <c r="Q2" s="89">
        <f>VLOOKUP($A2,'MG Universe'!$A$2:$R$9992,17)</f>
        <v>2</v>
      </c>
      <c r="R2" s="18">
        <f>VLOOKUP($A2,'MG Universe'!$A$2:$R$9992,18)</f>
        <v>24.52</v>
      </c>
      <c r="S2" s="18">
        <f>VLOOKUP($A2,'MG Universe'!$A$2:$U$9992,19)</f>
        <v>18015933084</v>
      </c>
      <c r="T2" s="18" t="str">
        <f>VLOOKUP($A2,'MG Universe'!$A$2:$U$9992,20)</f>
        <v>Large</v>
      </c>
      <c r="U2" s="18" t="str">
        <f>VLOOKUP($A2,'MG Universe'!$A$2:$U$9992,21)</f>
        <v>IT Hardware</v>
      </c>
    </row>
    <row r="3" spans="1:21" x14ac:dyDescent="0.55000000000000004">
      <c r="A3" s="15" t="s">
        <v>140</v>
      </c>
      <c r="B3" s="122" t="str">
        <f>VLOOKUP($A3,'MG Universe'!$A$2:$R$9992,2)</f>
        <v>American Airlines Group Inc</v>
      </c>
      <c r="C3" s="15" t="str">
        <f>VLOOKUP($A3,'MG Universe'!$A$2:$R$9992,3)</f>
        <v>C-</v>
      </c>
      <c r="D3" s="15" t="str">
        <f>VLOOKUP($A3,'MG Universe'!$A$2:$R$9992,4)</f>
        <v>S</v>
      </c>
      <c r="E3" s="15" t="str">
        <f>VLOOKUP($A3,'MG Universe'!$A$2:$R$9992,5)</f>
        <v>U</v>
      </c>
      <c r="F3" s="16" t="str">
        <f>VLOOKUP($A3,'MG Universe'!$A$2:$R$9992,6)</f>
        <v>SU</v>
      </c>
      <c r="G3" s="85">
        <f>VLOOKUP($A3,'MG Universe'!$A$2:$R$9992,7)</f>
        <v>42787</v>
      </c>
      <c r="H3" s="18">
        <f>VLOOKUP($A3,'MG Universe'!$A$2:$R$9992,8)</f>
        <v>189.98</v>
      </c>
      <c r="I3" s="18">
        <f>VLOOKUP($A3,'MG Universe'!$A$2:$R$9992,9)</f>
        <v>44.92</v>
      </c>
      <c r="J3" s="19">
        <f>VLOOKUP($A3,'MG Universe'!$A$2:$R$9992,10)</f>
        <v>0.2364</v>
      </c>
      <c r="K3" s="86">
        <f>VLOOKUP($A3,'MG Universe'!$A$2:$R$9992,11)</f>
        <v>9.11</v>
      </c>
      <c r="L3" s="19">
        <f>VLOOKUP($A3,'MG Universe'!$A$2:$R$9992,12)</f>
        <v>8.8999999999999999E-3</v>
      </c>
      <c r="M3" s="87">
        <f>VLOOKUP($A3,'MG Universe'!$A$2:$R$9992,13)</f>
        <v>1</v>
      </c>
      <c r="N3" s="88">
        <f>VLOOKUP($A3,'MG Universe'!$A$2:$R$9992,14)</f>
        <v>0.74</v>
      </c>
      <c r="O3" s="18">
        <f>VLOOKUP($A3,'MG Universe'!$A$2:$R$9992,15)</f>
        <v>-71.7</v>
      </c>
      <c r="P3" s="19">
        <f>VLOOKUP($A3,'MG Universe'!$A$2:$R$9992,16)</f>
        <v>3.0999999999999999E-3</v>
      </c>
      <c r="Q3" s="89">
        <f>VLOOKUP($A3,'MG Universe'!$A$2:$R$9992,17)</f>
        <v>0</v>
      </c>
      <c r="R3" s="18">
        <f>VLOOKUP($A3,'MG Universe'!$A$2:$R$9992,18)</f>
        <v>26.07</v>
      </c>
      <c r="S3" s="18">
        <f>VLOOKUP($A3,'MG Universe'!$A$2:$U$9992,19)</f>
        <v>22250333915</v>
      </c>
      <c r="T3" s="18" t="str">
        <f>VLOOKUP($A3,'MG Universe'!$A$2:$U$9992,20)</f>
        <v>Large</v>
      </c>
      <c r="U3" s="18" t="str">
        <f>VLOOKUP($A3,'MG Universe'!$A$2:$U$9992,21)</f>
        <v>Airlines</v>
      </c>
    </row>
    <row r="4" spans="1:21" x14ac:dyDescent="0.55000000000000004">
      <c r="A4" s="15" t="s">
        <v>145</v>
      </c>
      <c r="B4" s="122" t="str">
        <f>VLOOKUP($A4,'MG Universe'!$A$2:$R$9992,2)</f>
        <v>Advance Auto Parts, Inc.</v>
      </c>
      <c r="C4" s="15" t="str">
        <f>VLOOKUP($A4,'MG Universe'!$A$2:$R$9992,3)</f>
        <v>C-</v>
      </c>
      <c r="D4" s="15" t="str">
        <f>VLOOKUP($A4,'MG Universe'!$A$2:$R$9992,4)</f>
        <v>E</v>
      </c>
      <c r="E4" s="15" t="str">
        <f>VLOOKUP($A4,'MG Universe'!$A$2:$R$9992,5)</f>
        <v>O</v>
      </c>
      <c r="F4" s="16" t="str">
        <f>VLOOKUP($A4,'MG Universe'!$A$2:$R$9992,6)</f>
        <v>EO</v>
      </c>
      <c r="G4" s="85">
        <f>VLOOKUP($A4,'MG Universe'!$A$2:$R$9992,7)</f>
        <v>42694</v>
      </c>
      <c r="H4" s="18">
        <f>VLOOKUP($A4,'MG Universe'!$A$2:$R$9992,8)</f>
        <v>128.71</v>
      </c>
      <c r="I4" s="18">
        <f>VLOOKUP($A4,'MG Universe'!$A$2:$R$9992,9)</f>
        <v>144.56</v>
      </c>
      <c r="J4" s="19">
        <f>VLOOKUP($A4,'MG Universe'!$A$2:$R$9992,10)</f>
        <v>1.1231</v>
      </c>
      <c r="K4" s="86">
        <f>VLOOKUP($A4,'MG Universe'!$A$2:$R$9992,11)</f>
        <v>23.2</v>
      </c>
      <c r="L4" s="19">
        <f>VLOOKUP($A4,'MG Universe'!$A$2:$R$9992,12)</f>
        <v>1.6999999999999999E-3</v>
      </c>
      <c r="M4" s="87">
        <f>VLOOKUP($A4,'MG Universe'!$A$2:$R$9992,13)</f>
        <v>1</v>
      </c>
      <c r="N4" s="88">
        <f>VLOOKUP($A4,'MG Universe'!$A$2:$R$9992,14)</f>
        <v>1.37</v>
      </c>
      <c r="O4" s="18">
        <f>VLOOKUP($A4,'MG Universe'!$A$2:$R$9992,15)</f>
        <v>-4.0199999999999996</v>
      </c>
      <c r="P4" s="19">
        <f>VLOOKUP($A4,'MG Universe'!$A$2:$R$9992,16)</f>
        <v>7.3499999999999996E-2</v>
      </c>
      <c r="Q4" s="89">
        <f>VLOOKUP($A4,'MG Universe'!$A$2:$R$9992,17)</f>
        <v>0</v>
      </c>
      <c r="R4" s="18">
        <f>VLOOKUP($A4,'MG Universe'!$A$2:$R$9992,18)</f>
        <v>74.61</v>
      </c>
      <c r="S4" s="18">
        <f>VLOOKUP($A4,'MG Universe'!$A$2:$U$9992,19)</f>
        <v>10627345279</v>
      </c>
      <c r="T4" s="18" t="str">
        <f>VLOOKUP($A4,'MG Universe'!$A$2:$U$9992,20)</f>
        <v>Large</v>
      </c>
      <c r="U4" s="18" t="str">
        <f>VLOOKUP($A4,'MG Universe'!$A$2:$U$9992,21)</f>
        <v>Auto</v>
      </c>
    </row>
    <row r="5" spans="1:21" x14ac:dyDescent="0.55000000000000004">
      <c r="A5" s="15" t="s">
        <v>147</v>
      </c>
      <c r="B5" s="122" t="str">
        <f>VLOOKUP($A5,'MG Universe'!$A$2:$R$9992,2)</f>
        <v>Apple Inc.</v>
      </c>
      <c r="C5" s="15" t="str">
        <f>VLOOKUP($A5,'MG Universe'!$A$2:$R$9992,3)</f>
        <v>C-</v>
      </c>
      <c r="D5" s="15" t="str">
        <f>VLOOKUP($A5,'MG Universe'!$A$2:$R$9992,4)</f>
        <v>S</v>
      </c>
      <c r="E5" s="15" t="str">
        <f>VLOOKUP($A5,'MG Universe'!$A$2:$R$9992,5)</f>
        <v>U</v>
      </c>
      <c r="F5" s="16" t="str">
        <f>VLOOKUP($A5,'MG Universe'!$A$2:$R$9992,6)</f>
        <v>SU</v>
      </c>
      <c r="G5" s="85">
        <f>VLOOKUP($A5,'MG Universe'!$A$2:$R$9992,7)</f>
        <v>42759</v>
      </c>
      <c r="H5" s="18">
        <f>VLOOKUP($A5,'MG Universe'!$A$2:$R$9992,8)</f>
        <v>231.48</v>
      </c>
      <c r="I5" s="18">
        <f>VLOOKUP($A5,'MG Universe'!$A$2:$R$9992,9)</f>
        <v>150.25</v>
      </c>
      <c r="J5" s="19">
        <f>VLOOKUP($A5,'MG Universe'!$A$2:$R$9992,10)</f>
        <v>0.64910000000000001</v>
      </c>
      <c r="K5" s="86">
        <f>VLOOKUP($A5,'MG Universe'!$A$2:$R$9992,11)</f>
        <v>18.829999999999998</v>
      </c>
      <c r="L5" s="19">
        <f>VLOOKUP($A5,'MG Universe'!$A$2:$R$9992,12)</f>
        <v>1.4500000000000001E-2</v>
      </c>
      <c r="M5" s="87">
        <f>VLOOKUP($A5,'MG Universe'!$A$2:$R$9992,13)</f>
        <v>1.2</v>
      </c>
      <c r="N5" s="88">
        <f>VLOOKUP($A5,'MG Universe'!$A$2:$R$9992,14)</f>
        <v>1.35</v>
      </c>
      <c r="O5" s="18">
        <f>VLOOKUP($A5,'MG Universe'!$A$2:$R$9992,15)</f>
        <v>-15.74</v>
      </c>
      <c r="P5" s="19">
        <f>VLOOKUP($A5,'MG Universe'!$A$2:$R$9992,16)</f>
        <v>5.16E-2</v>
      </c>
      <c r="Q5" s="89">
        <f>VLOOKUP($A5,'MG Universe'!$A$2:$R$9992,17)</f>
        <v>6</v>
      </c>
      <c r="R5" s="18">
        <f>VLOOKUP($A5,'MG Universe'!$A$2:$R$9992,18)</f>
        <v>65.98</v>
      </c>
      <c r="S5" s="18">
        <f>VLOOKUP($A5,'MG Universe'!$A$2:$U$9992,19)</f>
        <v>782222247422</v>
      </c>
      <c r="T5" s="18" t="str">
        <f>VLOOKUP($A5,'MG Universe'!$A$2:$U$9992,20)</f>
        <v>Large</v>
      </c>
      <c r="U5" s="18" t="str">
        <f>VLOOKUP($A5,'MG Universe'!$A$2:$U$9992,21)</f>
        <v>IT Hardware</v>
      </c>
    </row>
    <row r="6" spans="1:21" x14ac:dyDescent="0.55000000000000004">
      <c r="A6" s="15" t="s">
        <v>149</v>
      </c>
      <c r="B6" s="122" t="str">
        <f>VLOOKUP($A6,'MG Universe'!$A$2:$R$9992,2)</f>
        <v>AbbVie Inc</v>
      </c>
      <c r="C6" s="15" t="str">
        <f>VLOOKUP($A6,'MG Universe'!$A$2:$R$9992,3)</f>
        <v>B-</v>
      </c>
      <c r="D6" s="15" t="str">
        <f>VLOOKUP($A6,'MG Universe'!$A$2:$R$9992,4)</f>
        <v>E</v>
      </c>
      <c r="E6" s="15" t="str">
        <f>VLOOKUP($A6,'MG Universe'!$A$2:$R$9992,5)</f>
        <v>F</v>
      </c>
      <c r="F6" s="16" t="str">
        <f>VLOOKUP($A6,'MG Universe'!$A$2:$R$9992,6)</f>
        <v>EF</v>
      </c>
      <c r="G6" s="85">
        <f>VLOOKUP($A6,'MG Universe'!$A$2:$R$9992,7)</f>
        <v>42571</v>
      </c>
      <c r="H6" s="18">
        <f>VLOOKUP($A6,'MG Universe'!$A$2:$R$9992,8)</f>
        <v>66.900000000000006</v>
      </c>
      <c r="I6" s="18">
        <f>VLOOKUP($A6,'MG Universe'!$A$2:$R$9992,9)</f>
        <v>65.37</v>
      </c>
      <c r="J6" s="19">
        <f>VLOOKUP($A6,'MG Universe'!$A$2:$R$9992,10)</f>
        <v>0.97709999999999997</v>
      </c>
      <c r="K6" s="86">
        <f>VLOOKUP($A6,'MG Universe'!$A$2:$R$9992,11)</f>
        <v>20.62</v>
      </c>
      <c r="L6" s="19">
        <f>VLOOKUP($A6,'MG Universe'!$A$2:$R$9992,12)</f>
        <v>3.2099999999999997E-2</v>
      </c>
      <c r="M6" s="87">
        <f>VLOOKUP($A6,'MG Universe'!$A$2:$R$9992,13)</f>
        <v>1.5</v>
      </c>
      <c r="N6" s="88">
        <f>VLOOKUP($A6,'MG Universe'!$A$2:$R$9992,14)</f>
        <v>1.56</v>
      </c>
      <c r="O6" s="18">
        <f>VLOOKUP($A6,'MG Universe'!$A$2:$R$9992,15)</f>
        <v>-19.97</v>
      </c>
      <c r="P6" s="19">
        <f>VLOOKUP($A6,'MG Universe'!$A$2:$R$9992,16)</f>
        <v>6.0600000000000001E-2</v>
      </c>
      <c r="Q6" s="89">
        <f>VLOOKUP($A6,'MG Universe'!$A$2:$R$9992,17)</f>
        <v>4</v>
      </c>
      <c r="R6" s="18">
        <f>VLOOKUP($A6,'MG Universe'!$A$2:$R$9992,18)</f>
        <v>17.309999999999999</v>
      </c>
      <c r="S6" s="18">
        <f>VLOOKUP($A6,'MG Universe'!$A$2:$U$9992,19)</f>
        <v>104319915355</v>
      </c>
      <c r="T6" s="18" t="str">
        <f>VLOOKUP($A6,'MG Universe'!$A$2:$U$9992,20)</f>
        <v>Large</v>
      </c>
      <c r="U6" s="18" t="str">
        <f>VLOOKUP($A6,'MG Universe'!$A$2:$U$9992,21)</f>
        <v>Pharmaceuticals</v>
      </c>
    </row>
    <row r="7" spans="1:21" x14ac:dyDescent="0.55000000000000004">
      <c r="A7" s="15" t="s">
        <v>153</v>
      </c>
      <c r="B7" s="122" t="str">
        <f>VLOOKUP($A7,'MG Universe'!$A$2:$R$9992,2)</f>
        <v>AmerisourceBergen Corp.</v>
      </c>
      <c r="C7" s="15" t="str">
        <f>VLOOKUP($A7,'MG Universe'!$A$2:$R$9992,3)</f>
        <v>F</v>
      </c>
      <c r="D7" s="15" t="str">
        <f>VLOOKUP($A7,'MG Universe'!$A$2:$R$9992,4)</f>
        <v>S</v>
      </c>
      <c r="E7" s="15" t="str">
        <f>VLOOKUP($A7,'MG Universe'!$A$2:$R$9992,5)</f>
        <v>O</v>
      </c>
      <c r="F7" s="16" t="str">
        <f>VLOOKUP($A7,'MG Universe'!$A$2:$R$9992,6)</f>
        <v>SO</v>
      </c>
      <c r="G7" s="85">
        <f>VLOOKUP($A7,'MG Universe'!$A$2:$R$9992,7)</f>
        <v>42582</v>
      </c>
      <c r="H7" s="18">
        <f>VLOOKUP($A7,'MG Universe'!$A$2:$R$9992,8)</f>
        <v>36.6</v>
      </c>
      <c r="I7" s="18">
        <f>VLOOKUP($A7,'MG Universe'!$A$2:$R$9992,9)</f>
        <v>86.28</v>
      </c>
      <c r="J7" s="19">
        <f>VLOOKUP($A7,'MG Universe'!$A$2:$R$9992,10)</f>
        <v>2.3574000000000002</v>
      </c>
      <c r="K7" s="86">
        <f>VLOOKUP($A7,'MG Universe'!$A$2:$R$9992,11)</f>
        <v>31.84</v>
      </c>
      <c r="L7" s="19">
        <f>VLOOKUP($A7,'MG Universe'!$A$2:$R$9992,12)</f>
        <v>1.46E-2</v>
      </c>
      <c r="M7" s="87">
        <f>VLOOKUP($A7,'MG Universe'!$A$2:$R$9992,13)</f>
        <v>0.9</v>
      </c>
      <c r="N7" s="88">
        <f>VLOOKUP($A7,'MG Universe'!$A$2:$R$9992,14)</f>
        <v>0.93</v>
      </c>
      <c r="O7" s="18">
        <f>VLOOKUP($A7,'MG Universe'!$A$2:$R$9992,15)</f>
        <v>-36.520000000000003</v>
      </c>
      <c r="P7" s="19">
        <f>VLOOKUP($A7,'MG Universe'!$A$2:$R$9992,16)</f>
        <v>0.1167</v>
      </c>
      <c r="Q7" s="89">
        <f>VLOOKUP($A7,'MG Universe'!$A$2:$R$9992,17)</f>
        <v>11</v>
      </c>
      <c r="R7" s="18">
        <f>VLOOKUP($A7,'MG Universe'!$A$2:$R$9992,18)</f>
        <v>38.229999999999997</v>
      </c>
      <c r="S7" s="18">
        <f>VLOOKUP($A7,'MG Universe'!$A$2:$U$9992,19)</f>
        <v>18672154704</v>
      </c>
      <c r="T7" s="18" t="str">
        <f>VLOOKUP($A7,'MG Universe'!$A$2:$U$9992,20)</f>
        <v>Large</v>
      </c>
      <c r="U7" s="18" t="str">
        <f>VLOOKUP($A7,'MG Universe'!$A$2:$U$9992,21)</f>
        <v>Pharmaceuticals</v>
      </c>
    </row>
    <row r="8" spans="1:21" x14ac:dyDescent="0.55000000000000004">
      <c r="A8" s="15" t="s">
        <v>155</v>
      </c>
      <c r="B8" s="122" t="str">
        <f>VLOOKUP($A8,'MG Universe'!$A$2:$R$9992,2)</f>
        <v>Abbott Laboratories</v>
      </c>
      <c r="C8" s="15" t="str">
        <f>VLOOKUP($A8,'MG Universe'!$A$2:$R$9992,3)</f>
        <v>D+</v>
      </c>
      <c r="D8" s="15" t="str">
        <f>VLOOKUP($A8,'MG Universe'!$A$2:$R$9992,4)</f>
        <v>S</v>
      </c>
      <c r="E8" s="15" t="str">
        <f>VLOOKUP($A8,'MG Universe'!$A$2:$R$9992,5)</f>
        <v>O</v>
      </c>
      <c r="F8" s="16" t="str">
        <f>VLOOKUP($A8,'MG Universe'!$A$2:$R$9992,6)</f>
        <v>SO</v>
      </c>
      <c r="G8" s="85">
        <f>VLOOKUP($A8,'MG Universe'!$A$2:$R$9992,7)</f>
        <v>42760</v>
      </c>
      <c r="H8" s="18">
        <f>VLOOKUP($A8,'MG Universe'!$A$2:$R$9992,8)</f>
        <v>0</v>
      </c>
      <c r="I8" s="18">
        <f>VLOOKUP($A8,'MG Universe'!$A$2:$R$9992,9)</f>
        <v>43.08</v>
      </c>
      <c r="J8" s="19" t="str">
        <f>VLOOKUP($A8,'MG Universe'!$A$2:$R$9992,10)</f>
        <v>N/A</v>
      </c>
      <c r="K8" s="86">
        <f>VLOOKUP($A8,'MG Universe'!$A$2:$R$9992,11)</f>
        <v>22.91</v>
      </c>
      <c r="L8" s="19">
        <f>VLOOKUP($A8,'MG Universe'!$A$2:$R$9992,12)</f>
        <v>2.3699999999999999E-2</v>
      </c>
      <c r="M8" s="87">
        <f>VLOOKUP($A8,'MG Universe'!$A$2:$R$9992,13)</f>
        <v>1.4</v>
      </c>
      <c r="N8" s="88">
        <f>VLOOKUP($A8,'MG Universe'!$A$2:$R$9992,14)</f>
        <v>1.56</v>
      </c>
      <c r="O8" s="18">
        <f>VLOOKUP($A8,'MG Universe'!$A$2:$R$9992,15)</f>
        <v>-3.89</v>
      </c>
      <c r="P8" s="19">
        <f>VLOOKUP($A8,'MG Universe'!$A$2:$R$9992,16)</f>
        <v>7.2099999999999997E-2</v>
      </c>
      <c r="Q8" s="89">
        <f>VLOOKUP($A8,'MG Universe'!$A$2:$R$9992,17)</f>
        <v>3</v>
      </c>
      <c r="R8" s="18">
        <f>VLOOKUP($A8,'MG Universe'!$A$2:$R$9992,18)</f>
        <v>18.079999999999998</v>
      </c>
      <c r="S8" s="18">
        <f>VLOOKUP($A8,'MG Universe'!$A$2:$U$9992,19)</f>
        <v>74161421046</v>
      </c>
      <c r="T8" s="18" t="str">
        <f>VLOOKUP($A8,'MG Universe'!$A$2:$U$9992,20)</f>
        <v>Large</v>
      </c>
      <c r="U8" s="18" t="str">
        <f>VLOOKUP($A8,'MG Universe'!$A$2:$U$9992,21)</f>
        <v>Pharmaceuticals</v>
      </c>
    </row>
    <row r="9" spans="1:21" x14ac:dyDescent="0.55000000000000004">
      <c r="A9" s="15" t="s">
        <v>164</v>
      </c>
      <c r="B9" s="122" t="str">
        <f>VLOOKUP($A9,'MG Universe'!$A$2:$R$9992,2)</f>
        <v>Accenture Plc</v>
      </c>
      <c r="C9" s="15" t="str">
        <f>VLOOKUP($A9,'MG Universe'!$A$2:$R$9992,3)</f>
        <v>C+</v>
      </c>
      <c r="D9" s="15" t="str">
        <f>VLOOKUP($A9,'MG Universe'!$A$2:$R$9992,4)</f>
        <v>E</v>
      </c>
      <c r="E9" s="15" t="str">
        <f>VLOOKUP($A9,'MG Universe'!$A$2:$R$9992,5)</f>
        <v>F</v>
      </c>
      <c r="F9" s="16" t="str">
        <f>VLOOKUP($A9,'MG Universe'!$A$2:$R$9992,6)</f>
        <v>EF</v>
      </c>
      <c r="G9" s="85">
        <f>VLOOKUP($A9,'MG Universe'!$A$2:$R$9992,7)</f>
        <v>42720</v>
      </c>
      <c r="H9" s="18">
        <f>VLOOKUP($A9,'MG Universe'!$A$2:$R$9992,8)</f>
        <v>119.48</v>
      </c>
      <c r="I9" s="18">
        <f>VLOOKUP($A9,'MG Universe'!$A$2:$R$9992,9)</f>
        <v>120.44</v>
      </c>
      <c r="J9" s="19">
        <f>VLOOKUP($A9,'MG Universe'!$A$2:$R$9992,10)</f>
        <v>1.008</v>
      </c>
      <c r="K9" s="86">
        <f>VLOOKUP($A9,'MG Universe'!$A$2:$R$9992,11)</f>
        <v>21.74</v>
      </c>
      <c r="L9" s="19">
        <f>VLOOKUP($A9,'MG Universe'!$A$2:$R$9992,12)</f>
        <v>1.83E-2</v>
      </c>
      <c r="M9" s="87">
        <f>VLOOKUP($A9,'MG Universe'!$A$2:$R$9992,13)</f>
        <v>1.2</v>
      </c>
      <c r="N9" s="88">
        <f>VLOOKUP($A9,'MG Universe'!$A$2:$R$9992,14)</f>
        <v>1.35</v>
      </c>
      <c r="O9" s="18">
        <f>VLOOKUP($A9,'MG Universe'!$A$2:$R$9992,15)</f>
        <v>-1.61</v>
      </c>
      <c r="P9" s="19">
        <f>VLOOKUP($A9,'MG Universe'!$A$2:$R$9992,16)</f>
        <v>6.6199999999999995E-2</v>
      </c>
      <c r="Q9" s="89">
        <f>VLOOKUP($A9,'MG Universe'!$A$2:$R$9992,17)</f>
        <v>6</v>
      </c>
      <c r="R9" s="18">
        <f>VLOOKUP($A9,'MG Universe'!$A$2:$R$9992,18)</f>
        <v>39.24</v>
      </c>
      <c r="S9" s="18">
        <f>VLOOKUP($A9,'MG Universe'!$A$2:$U$9992,19)</f>
        <v>78507000320</v>
      </c>
      <c r="T9" s="18" t="str">
        <f>VLOOKUP($A9,'MG Universe'!$A$2:$U$9992,20)</f>
        <v>Large</v>
      </c>
      <c r="U9" s="18" t="str">
        <f>VLOOKUP($A9,'MG Universe'!$A$2:$U$9992,21)</f>
        <v>Business Support</v>
      </c>
    </row>
    <row r="10" spans="1:21" x14ac:dyDescent="0.55000000000000004">
      <c r="A10" s="15" t="s">
        <v>168</v>
      </c>
      <c r="B10" s="122" t="str">
        <f>VLOOKUP($A10,'MG Universe'!$A$2:$R$9992,2)</f>
        <v>Adobe Systems Incorporated</v>
      </c>
      <c r="C10" s="15" t="str">
        <f>VLOOKUP($A10,'MG Universe'!$A$2:$R$9992,3)</f>
        <v>C-</v>
      </c>
      <c r="D10" s="15" t="str">
        <f>VLOOKUP($A10,'MG Universe'!$A$2:$R$9992,4)</f>
        <v>E</v>
      </c>
      <c r="E10" s="15" t="str">
        <f>VLOOKUP($A10,'MG Universe'!$A$2:$R$9992,5)</f>
        <v>O</v>
      </c>
      <c r="F10" s="16" t="str">
        <f>VLOOKUP($A10,'MG Universe'!$A$2:$R$9992,6)</f>
        <v>EO</v>
      </c>
      <c r="G10" s="85">
        <f>VLOOKUP($A10,'MG Universe'!$A$2:$R$9992,7)</f>
        <v>42788</v>
      </c>
      <c r="H10" s="18">
        <f>VLOOKUP($A10,'MG Universe'!$A$2:$R$9992,8)</f>
        <v>46.55</v>
      </c>
      <c r="I10" s="18">
        <f>VLOOKUP($A10,'MG Universe'!$A$2:$R$9992,9)</f>
        <v>134.33000000000001</v>
      </c>
      <c r="J10" s="19">
        <f>VLOOKUP($A10,'MG Universe'!$A$2:$R$9992,10)</f>
        <v>2.8856999999999999</v>
      </c>
      <c r="K10" s="86">
        <f>VLOOKUP($A10,'MG Universe'!$A$2:$R$9992,11)</f>
        <v>72.22</v>
      </c>
      <c r="L10" s="19">
        <f>VLOOKUP($A10,'MG Universe'!$A$2:$R$9992,12)</f>
        <v>0</v>
      </c>
      <c r="M10" s="87">
        <f>VLOOKUP($A10,'MG Universe'!$A$2:$R$9992,13)</f>
        <v>1</v>
      </c>
      <c r="N10" s="88">
        <f>VLOOKUP($A10,'MG Universe'!$A$2:$R$9992,14)</f>
        <v>2.08</v>
      </c>
      <c r="O10" s="18">
        <f>VLOOKUP($A10,'MG Universe'!$A$2:$R$9992,15)</f>
        <v>1.1100000000000001</v>
      </c>
      <c r="P10" s="19">
        <f>VLOOKUP($A10,'MG Universe'!$A$2:$R$9992,16)</f>
        <v>0.31859999999999999</v>
      </c>
      <c r="Q10" s="89">
        <f>VLOOKUP($A10,'MG Universe'!$A$2:$R$9992,17)</f>
        <v>0</v>
      </c>
      <c r="R10" s="18">
        <f>VLOOKUP($A10,'MG Universe'!$A$2:$R$9992,18)</f>
        <v>30.03</v>
      </c>
      <c r="S10" s="18">
        <f>VLOOKUP($A10,'MG Universe'!$A$2:$U$9992,19)</f>
        <v>66660443324</v>
      </c>
      <c r="T10" s="18" t="str">
        <f>VLOOKUP($A10,'MG Universe'!$A$2:$U$9992,20)</f>
        <v>Large</v>
      </c>
      <c r="U10" s="18" t="str">
        <f>VLOOKUP($A10,'MG Universe'!$A$2:$U$9992,21)</f>
        <v>Software</v>
      </c>
    </row>
    <row r="11" spans="1:21" x14ac:dyDescent="0.55000000000000004">
      <c r="A11" s="15" t="s">
        <v>170</v>
      </c>
      <c r="B11" s="122" t="str">
        <f>VLOOKUP($A11,'MG Universe'!$A$2:$R$9992,2)</f>
        <v>Analog Devices, Inc.</v>
      </c>
      <c r="C11" s="15" t="str">
        <f>VLOOKUP($A11,'MG Universe'!$A$2:$R$9992,3)</f>
        <v>C+</v>
      </c>
      <c r="D11" s="15" t="str">
        <f>VLOOKUP($A11,'MG Universe'!$A$2:$R$9992,4)</f>
        <v>E</v>
      </c>
      <c r="E11" s="15" t="str">
        <f>VLOOKUP($A11,'MG Universe'!$A$2:$R$9992,5)</f>
        <v>O</v>
      </c>
      <c r="F11" s="16" t="str">
        <f>VLOOKUP($A11,'MG Universe'!$A$2:$R$9992,6)</f>
        <v>EO</v>
      </c>
      <c r="G11" s="85">
        <f>VLOOKUP($A11,'MG Universe'!$A$2:$R$9992,7)</f>
        <v>42794</v>
      </c>
      <c r="H11" s="18">
        <f>VLOOKUP($A11,'MG Universe'!$A$2:$R$9992,8)</f>
        <v>41.71</v>
      </c>
      <c r="I11" s="18">
        <f>VLOOKUP($A11,'MG Universe'!$A$2:$R$9992,9)</f>
        <v>78.42</v>
      </c>
      <c r="J11" s="19">
        <f>VLOOKUP($A11,'MG Universe'!$A$2:$R$9992,10)</f>
        <v>1.8801000000000001</v>
      </c>
      <c r="K11" s="86">
        <f>VLOOKUP($A11,'MG Universe'!$A$2:$R$9992,11)</f>
        <v>28.83</v>
      </c>
      <c r="L11" s="19">
        <f>VLOOKUP($A11,'MG Universe'!$A$2:$R$9992,12)</f>
        <v>2.1399999999999999E-2</v>
      </c>
      <c r="M11" s="87">
        <f>VLOOKUP($A11,'MG Universe'!$A$2:$R$9992,13)</f>
        <v>1.3</v>
      </c>
      <c r="N11" s="88">
        <f>VLOOKUP($A11,'MG Universe'!$A$2:$R$9992,14)</f>
        <v>8.91</v>
      </c>
      <c r="O11" s="18">
        <f>VLOOKUP($A11,'MG Universe'!$A$2:$R$9992,15)</f>
        <v>7.46</v>
      </c>
      <c r="P11" s="19">
        <f>VLOOKUP($A11,'MG Universe'!$A$2:$R$9992,16)</f>
        <v>0.1017</v>
      </c>
      <c r="Q11" s="89">
        <f>VLOOKUP($A11,'MG Universe'!$A$2:$R$9992,17)</f>
        <v>14</v>
      </c>
      <c r="R11" s="18">
        <f>VLOOKUP($A11,'MG Universe'!$A$2:$R$9992,18)</f>
        <v>36.24</v>
      </c>
      <c r="S11" s="18">
        <f>VLOOKUP($A11,'MG Universe'!$A$2:$U$9992,19)</f>
        <v>28930243046</v>
      </c>
      <c r="T11" s="18" t="str">
        <f>VLOOKUP($A11,'MG Universe'!$A$2:$U$9992,20)</f>
        <v>Large</v>
      </c>
      <c r="U11" s="18" t="str">
        <f>VLOOKUP($A11,'MG Universe'!$A$2:$U$9992,21)</f>
        <v>IT Hardware</v>
      </c>
    </row>
    <row r="12" spans="1:21" x14ac:dyDescent="0.55000000000000004">
      <c r="A12" s="15" t="s">
        <v>172</v>
      </c>
      <c r="B12" s="122" t="str">
        <f>VLOOKUP($A12,'MG Universe'!$A$2:$R$9992,2)</f>
        <v>Archer Daniels Midland Company</v>
      </c>
      <c r="C12" s="15" t="str">
        <f>VLOOKUP($A12,'MG Universe'!$A$2:$R$9992,3)</f>
        <v>B</v>
      </c>
      <c r="D12" s="15" t="str">
        <f>VLOOKUP($A12,'MG Universe'!$A$2:$R$9992,4)</f>
        <v>E</v>
      </c>
      <c r="E12" s="15" t="str">
        <f>VLOOKUP($A12,'MG Universe'!$A$2:$R$9992,5)</f>
        <v>O</v>
      </c>
      <c r="F12" s="16" t="str">
        <f>VLOOKUP($A12,'MG Universe'!$A$2:$R$9992,6)</f>
        <v>EO</v>
      </c>
      <c r="G12" s="85">
        <f>VLOOKUP($A12,'MG Universe'!$A$2:$R$9992,7)</f>
        <v>42738</v>
      </c>
      <c r="H12" s="18">
        <f>VLOOKUP($A12,'MG Universe'!$A$2:$R$9992,8)</f>
        <v>21.55</v>
      </c>
      <c r="I12" s="18">
        <f>VLOOKUP($A12,'MG Universe'!$A$2:$R$9992,9)</f>
        <v>41.52</v>
      </c>
      <c r="J12" s="19">
        <f>VLOOKUP($A12,'MG Universe'!$A$2:$R$9992,10)</f>
        <v>1.9267000000000001</v>
      </c>
      <c r="K12" s="86">
        <f>VLOOKUP($A12,'MG Universe'!$A$2:$R$9992,11)</f>
        <v>16.16</v>
      </c>
      <c r="L12" s="19">
        <f>VLOOKUP($A12,'MG Universe'!$A$2:$R$9992,12)</f>
        <v>2.8400000000000002E-2</v>
      </c>
      <c r="M12" s="87">
        <f>VLOOKUP($A12,'MG Universe'!$A$2:$R$9992,13)</f>
        <v>0.9</v>
      </c>
      <c r="N12" s="88">
        <f>VLOOKUP($A12,'MG Universe'!$A$2:$R$9992,14)</f>
        <v>1.61</v>
      </c>
      <c r="O12" s="18">
        <f>VLOOKUP($A12,'MG Universe'!$A$2:$R$9992,15)</f>
        <v>-3.01</v>
      </c>
      <c r="P12" s="19">
        <f>VLOOKUP($A12,'MG Universe'!$A$2:$R$9992,16)</f>
        <v>3.8300000000000001E-2</v>
      </c>
      <c r="Q12" s="89">
        <f>VLOOKUP($A12,'MG Universe'!$A$2:$R$9992,17)</f>
        <v>20</v>
      </c>
      <c r="R12" s="18">
        <f>VLOOKUP($A12,'MG Universe'!$A$2:$R$9992,18)</f>
        <v>37.86</v>
      </c>
      <c r="S12" s="18">
        <f>VLOOKUP($A12,'MG Universe'!$A$2:$U$9992,19)</f>
        <v>23463785814</v>
      </c>
      <c r="T12" s="18" t="str">
        <f>VLOOKUP($A12,'MG Universe'!$A$2:$U$9992,20)</f>
        <v>Large</v>
      </c>
      <c r="U12" s="18" t="str">
        <f>VLOOKUP($A12,'MG Universe'!$A$2:$U$9992,21)</f>
        <v>Food Processing</v>
      </c>
    </row>
    <row r="13" spans="1:21" x14ac:dyDescent="0.55000000000000004">
      <c r="A13" s="15" t="s">
        <v>174</v>
      </c>
      <c r="B13" s="122" t="str">
        <f>VLOOKUP($A13,'MG Universe'!$A$2:$R$9992,2)</f>
        <v>Automatic Data Processing</v>
      </c>
      <c r="C13" s="15" t="str">
        <f>VLOOKUP($A13,'MG Universe'!$A$2:$R$9992,3)</f>
        <v>B</v>
      </c>
      <c r="D13" s="15" t="str">
        <f>VLOOKUP($A13,'MG Universe'!$A$2:$R$9992,4)</f>
        <v>E</v>
      </c>
      <c r="E13" s="15" t="str">
        <f>VLOOKUP($A13,'MG Universe'!$A$2:$R$9992,5)</f>
        <v>O</v>
      </c>
      <c r="F13" s="16" t="str">
        <f>VLOOKUP($A13,'MG Universe'!$A$2:$R$9992,6)</f>
        <v>EO</v>
      </c>
      <c r="G13" s="85">
        <f>VLOOKUP($A13,'MG Universe'!$A$2:$R$9992,7)</f>
        <v>42694</v>
      </c>
      <c r="H13" s="18">
        <f>VLOOKUP($A13,'MG Universe'!$A$2:$R$9992,8)</f>
        <v>49.29</v>
      </c>
      <c r="I13" s="18">
        <f>VLOOKUP($A13,'MG Universe'!$A$2:$R$9992,9)</f>
        <v>97.3</v>
      </c>
      <c r="J13" s="19">
        <f>VLOOKUP($A13,'MG Universe'!$A$2:$R$9992,10)</f>
        <v>1.974</v>
      </c>
      <c r="K13" s="86">
        <f>VLOOKUP($A13,'MG Universe'!$A$2:$R$9992,11)</f>
        <v>29.48</v>
      </c>
      <c r="L13" s="19">
        <f>VLOOKUP($A13,'MG Universe'!$A$2:$R$9992,12)</f>
        <v>2.18E-2</v>
      </c>
      <c r="M13" s="87">
        <f>VLOOKUP($A13,'MG Universe'!$A$2:$R$9992,13)</f>
        <v>0.9</v>
      </c>
      <c r="N13" s="88">
        <f>VLOOKUP($A13,'MG Universe'!$A$2:$R$9992,14)</f>
        <v>1.1299999999999999</v>
      </c>
      <c r="O13" s="18">
        <f>VLOOKUP($A13,'MG Universe'!$A$2:$R$9992,15)</f>
        <v>0.08</v>
      </c>
      <c r="P13" s="19">
        <f>VLOOKUP($A13,'MG Universe'!$A$2:$R$9992,16)</f>
        <v>0.10489999999999999</v>
      </c>
      <c r="Q13" s="89">
        <f>VLOOKUP($A13,'MG Universe'!$A$2:$R$9992,17)</f>
        <v>20</v>
      </c>
      <c r="R13" s="18">
        <f>VLOOKUP($A13,'MG Universe'!$A$2:$R$9992,18)</f>
        <v>27.68</v>
      </c>
      <c r="S13" s="18">
        <f>VLOOKUP($A13,'MG Universe'!$A$2:$U$9992,19)</f>
        <v>43475548833</v>
      </c>
      <c r="T13" s="18" t="str">
        <f>VLOOKUP($A13,'MG Universe'!$A$2:$U$9992,20)</f>
        <v>Large</v>
      </c>
      <c r="U13" s="18" t="str">
        <f>VLOOKUP($A13,'MG Universe'!$A$2:$U$9992,21)</f>
        <v>Business Support</v>
      </c>
    </row>
    <row r="14" spans="1:21" x14ac:dyDescent="0.55000000000000004">
      <c r="A14" s="15" t="s">
        <v>176</v>
      </c>
      <c r="B14" s="122" t="str">
        <f>VLOOKUP($A14,'MG Universe'!$A$2:$R$9992,2)</f>
        <v>Alliance Data Systems Corporation</v>
      </c>
      <c r="C14" s="15" t="str">
        <f>VLOOKUP($A14,'MG Universe'!$A$2:$R$9992,3)</f>
        <v>B-</v>
      </c>
      <c r="D14" s="15" t="str">
        <f>VLOOKUP($A14,'MG Universe'!$A$2:$R$9992,4)</f>
        <v>E</v>
      </c>
      <c r="E14" s="15" t="str">
        <f>VLOOKUP($A14,'MG Universe'!$A$2:$R$9992,5)</f>
        <v>U</v>
      </c>
      <c r="F14" s="16" t="str">
        <f>VLOOKUP($A14,'MG Universe'!$A$2:$R$9992,6)</f>
        <v>EU</v>
      </c>
      <c r="G14" s="85">
        <f>VLOOKUP($A14,'MG Universe'!$A$2:$R$9992,7)</f>
        <v>42770</v>
      </c>
      <c r="H14" s="18">
        <f>VLOOKUP($A14,'MG Universe'!$A$2:$R$9992,8)</f>
        <v>398.43</v>
      </c>
      <c r="I14" s="18">
        <f>VLOOKUP($A14,'MG Universe'!$A$2:$R$9992,9)</f>
        <v>238.19</v>
      </c>
      <c r="J14" s="19">
        <f>VLOOKUP($A14,'MG Universe'!$A$2:$R$9992,10)</f>
        <v>0.5978</v>
      </c>
      <c r="K14" s="86">
        <f>VLOOKUP($A14,'MG Universe'!$A$2:$R$9992,11)</f>
        <v>21.13</v>
      </c>
      <c r="L14" s="19">
        <f>VLOOKUP($A14,'MG Universe'!$A$2:$R$9992,12)</f>
        <v>2.2000000000000001E-3</v>
      </c>
      <c r="M14" s="87">
        <f>VLOOKUP($A14,'MG Universe'!$A$2:$R$9992,13)</f>
        <v>1.7</v>
      </c>
      <c r="N14" s="88">
        <f>VLOOKUP($A14,'MG Universe'!$A$2:$R$9992,14)</f>
        <v>1.92</v>
      </c>
      <c r="O14" s="18">
        <f>VLOOKUP($A14,'MG Universe'!$A$2:$R$9992,15)</f>
        <v>-103.34</v>
      </c>
      <c r="P14" s="19">
        <f>VLOOKUP($A14,'MG Universe'!$A$2:$R$9992,16)</f>
        <v>6.3200000000000006E-2</v>
      </c>
      <c r="Q14" s="89">
        <f>VLOOKUP($A14,'MG Universe'!$A$2:$R$9992,17)</f>
        <v>2</v>
      </c>
      <c r="R14" s="18">
        <f>VLOOKUP($A14,'MG Universe'!$A$2:$R$9992,18)</f>
        <v>107.83</v>
      </c>
      <c r="S14" s="18">
        <f>VLOOKUP($A14,'MG Universe'!$A$2:$U$9992,19)</f>
        <v>13272830145</v>
      </c>
      <c r="T14" s="18" t="str">
        <f>VLOOKUP($A14,'MG Universe'!$A$2:$U$9992,20)</f>
        <v>Large</v>
      </c>
      <c r="U14" s="18" t="str">
        <f>VLOOKUP($A14,'MG Universe'!$A$2:$U$9992,21)</f>
        <v>Business Support</v>
      </c>
    </row>
    <row r="15" spans="1:21" x14ac:dyDescent="0.55000000000000004">
      <c r="A15" s="15" t="s">
        <v>178</v>
      </c>
      <c r="B15" s="122" t="str">
        <f>VLOOKUP($A15,'MG Universe'!$A$2:$R$9992,2)</f>
        <v>Autodesk, Inc.</v>
      </c>
      <c r="C15" s="15" t="str">
        <f>VLOOKUP($A15,'MG Universe'!$A$2:$R$9992,3)</f>
        <v>F</v>
      </c>
      <c r="D15" s="15" t="str">
        <f>VLOOKUP($A15,'MG Universe'!$A$2:$R$9992,4)</f>
        <v>S</v>
      </c>
      <c r="E15" s="15" t="str">
        <f>VLOOKUP($A15,'MG Universe'!$A$2:$R$9992,5)</f>
        <v>O</v>
      </c>
      <c r="F15" s="16" t="str">
        <f>VLOOKUP($A15,'MG Universe'!$A$2:$R$9992,6)</f>
        <v>SO</v>
      </c>
      <c r="G15" s="85">
        <f>VLOOKUP($A15,'MG Universe'!$A$2:$R$9992,7)</f>
        <v>42719</v>
      </c>
      <c r="H15" s="18">
        <f>VLOOKUP($A15,'MG Universe'!$A$2:$R$9992,8)</f>
        <v>0</v>
      </c>
      <c r="I15" s="18">
        <f>VLOOKUP($A15,'MG Universe'!$A$2:$R$9992,9)</f>
        <v>93.97</v>
      </c>
      <c r="J15" s="19" t="str">
        <f>VLOOKUP($A15,'MG Universe'!$A$2:$R$9992,10)</f>
        <v>N/A</v>
      </c>
      <c r="K15" s="86" t="str">
        <f>VLOOKUP($A15,'MG Universe'!$A$2:$R$9992,11)</f>
        <v>N/A</v>
      </c>
      <c r="L15" s="19">
        <f>VLOOKUP($A15,'MG Universe'!$A$2:$R$9992,12)</f>
        <v>0</v>
      </c>
      <c r="M15" s="87">
        <f>VLOOKUP($A15,'MG Universe'!$A$2:$R$9992,13)</f>
        <v>2</v>
      </c>
      <c r="N15" s="88">
        <f>VLOOKUP($A15,'MG Universe'!$A$2:$R$9992,14)</f>
        <v>1.46</v>
      </c>
      <c r="O15" s="18">
        <f>VLOOKUP($A15,'MG Universe'!$A$2:$R$9992,15)</f>
        <v>-6.46</v>
      </c>
      <c r="P15" s="19">
        <f>VLOOKUP($A15,'MG Universe'!$A$2:$R$9992,16)</f>
        <v>-0.58879999999999999</v>
      </c>
      <c r="Q15" s="89">
        <f>VLOOKUP($A15,'MG Universe'!$A$2:$R$9992,17)</f>
        <v>0</v>
      </c>
      <c r="R15" s="18">
        <f>VLOOKUP($A15,'MG Universe'!$A$2:$R$9992,18)</f>
        <v>0</v>
      </c>
      <c r="S15" s="18">
        <f>VLOOKUP($A15,'MG Universe'!$A$2:$U$9992,19)</f>
        <v>21005091162</v>
      </c>
      <c r="T15" s="18" t="str">
        <f>VLOOKUP($A15,'MG Universe'!$A$2:$U$9992,20)</f>
        <v>Large</v>
      </c>
      <c r="U15" s="18" t="str">
        <f>VLOOKUP($A15,'MG Universe'!$A$2:$U$9992,21)</f>
        <v>Software</v>
      </c>
    </row>
    <row r="16" spans="1:21" x14ac:dyDescent="0.55000000000000004">
      <c r="A16" s="15" t="s">
        <v>180</v>
      </c>
      <c r="B16" s="122" t="str">
        <f>VLOOKUP($A16,'MG Universe'!$A$2:$R$9992,2)</f>
        <v>Ameren Corp</v>
      </c>
      <c r="C16" s="15" t="str">
        <f>VLOOKUP($A16,'MG Universe'!$A$2:$R$9992,3)</f>
        <v>C-</v>
      </c>
      <c r="D16" s="15" t="str">
        <f>VLOOKUP($A16,'MG Universe'!$A$2:$R$9992,4)</f>
        <v>S</v>
      </c>
      <c r="E16" s="15" t="str">
        <f>VLOOKUP($A16,'MG Universe'!$A$2:$R$9992,5)</f>
        <v>U</v>
      </c>
      <c r="F16" s="16" t="str">
        <f>VLOOKUP($A16,'MG Universe'!$A$2:$R$9992,6)</f>
        <v>SU</v>
      </c>
      <c r="G16" s="85">
        <f>VLOOKUP($A16,'MG Universe'!$A$2:$R$9992,7)</f>
        <v>42777</v>
      </c>
      <c r="H16" s="18">
        <f>VLOOKUP($A16,'MG Universe'!$A$2:$R$9992,8)</f>
        <v>75.23</v>
      </c>
      <c r="I16" s="18">
        <f>VLOOKUP($A16,'MG Universe'!$A$2:$R$9992,9)</f>
        <v>54.43</v>
      </c>
      <c r="J16" s="19">
        <f>VLOOKUP($A16,'MG Universe'!$A$2:$R$9992,10)</f>
        <v>0.72350000000000003</v>
      </c>
      <c r="K16" s="86">
        <f>VLOOKUP($A16,'MG Universe'!$A$2:$R$9992,11)</f>
        <v>27.91</v>
      </c>
      <c r="L16" s="19">
        <f>VLOOKUP($A16,'MG Universe'!$A$2:$R$9992,12)</f>
        <v>3.1199999999999999E-2</v>
      </c>
      <c r="M16" s="87">
        <f>VLOOKUP($A16,'MG Universe'!$A$2:$R$9992,13)</f>
        <v>0.4</v>
      </c>
      <c r="N16" s="88">
        <f>VLOOKUP($A16,'MG Universe'!$A$2:$R$9992,14)</f>
        <v>0.7</v>
      </c>
      <c r="O16" s="18">
        <f>VLOOKUP($A16,'MG Universe'!$A$2:$R$9992,15)</f>
        <v>-63.16</v>
      </c>
      <c r="P16" s="19">
        <f>VLOOKUP($A16,'MG Universe'!$A$2:$R$9992,16)</f>
        <v>9.7100000000000006E-2</v>
      </c>
      <c r="Q16" s="89">
        <f>VLOOKUP($A16,'MG Universe'!$A$2:$R$9992,17)</f>
        <v>3</v>
      </c>
      <c r="R16" s="18">
        <f>VLOOKUP($A16,'MG Universe'!$A$2:$R$9992,18)</f>
        <v>42.28</v>
      </c>
      <c r="S16" s="18">
        <f>VLOOKUP($A16,'MG Universe'!$A$2:$U$9992,19)</f>
        <v>13084530102</v>
      </c>
      <c r="T16" s="18" t="str">
        <f>VLOOKUP($A16,'MG Universe'!$A$2:$U$9992,20)</f>
        <v>Large</v>
      </c>
      <c r="U16" s="18" t="str">
        <f>VLOOKUP($A16,'MG Universe'!$A$2:$U$9992,21)</f>
        <v>Utilities</v>
      </c>
    </row>
    <row r="17" spans="1:21" x14ac:dyDescent="0.55000000000000004">
      <c r="A17" s="15" t="s">
        <v>185</v>
      </c>
      <c r="B17" s="122" t="str">
        <f>VLOOKUP($A17,'MG Universe'!$A$2:$R$9992,2)</f>
        <v>American Electric Power Company Inc</v>
      </c>
      <c r="C17" s="15" t="str">
        <f>VLOOKUP($A17,'MG Universe'!$A$2:$R$9992,3)</f>
        <v>D+</v>
      </c>
      <c r="D17" s="15" t="str">
        <f>VLOOKUP($A17,'MG Universe'!$A$2:$R$9992,4)</f>
        <v>S</v>
      </c>
      <c r="E17" s="15" t="str">
        <f>VLOOKUP($A17,'MG Universe'!$A$2:$R$9992,5)</f>
        <v>O</v>
      </c>
      <c r="F17" s="16" t="str">
        <f>VLOOKUP($A17,'MG Universe'!$A$2:$R$9992,6)</f>
        <v>SO</v>
      </c>
      <c r="G17" s="85">
        <f>VLOOKUP($A17,'MG Universe'!$A$2:$R$9992,7)</f>
        <v>42801</v>
      </c>
      <c r="H17" s="18">
        <f>VLOOKUP($A17,'MG Universe'!$A$2:$R$9992,8)</f>
        <v>24.64</v>
      </c>
      <c r="I17" s="18">
        <f>VLOOKUP($A17,'MG Universe'!$A$2:$R$9992,9)</f>
        <v>68.150000000000006</v>
      </c>
      <c r="J17" s="19">
        <f>VLOOKUP($A17,'MG Universe'!$A$2:$R$9992,10)</f>
        <v>2.7658</v>
      </c>
      <c r="K17" s="86">
        <f>VLOOKUP($A17,'MG Universe'!$A$2:$R$9992,11)</f>
        <v>22.64</v>
      </c>
      <c r="L17" s="19">
        <f>VLOOKUP($A17,'MG Universe'!$A$2:$R$9992,12)</f>
        <v>3.3300000000000003E-2</v>
      </c>
      <c r="M17" s="87">
        <f>VLOOKUP($A17,'MG Universe'!$A$2:$R$9992,13)</f>
        <v>0.3</v>
      </c>
      <c r="N17" s="88">
        <f>VLOOKUP($A17,'MG Universe'!$A$2:$R$9992,14)</f>
        <v>0.64</v>
      </c>
      <c r="O17" s="18">
        <f>VLOOKUP($A17,'MG Universe'!$A$2:$R$9992,15)</f>
        <v>-81.430000000000007</v>
      </c>
      <c r="P17" s="19">
        <f>VLOOKUP($A17,'MG Universe'!$A$2:$R$9992,16)</f>
        <v>7.0699999999999999E-2</v>
      </c>
      <c r="Q17" s="89">
        <f>VLOOKUP($A17,'MG Universe'!$A$2:$R$9992,17)</f>
        <v>8</v>
      </c>
      <c r="R17" s="18">
        <f>VLOOKUP($A17,'MG Universe'!$A$2:$R$9992,18)</f>
        <v>53.54</v>
      </c>
      <c r="S17" s="18">
        <f>VLOOKUP($A17,'MG Universe'!$A$2:$U$9992,19)</f>
        <v>33168027217</v>
      </c>
      <c r="T17" s="18" t="str">
        <f>VLOOKUP($A17,'MG Universe'!$A$2:$U$9992,20)</f>
        <v>Large</v>
      </c>
      <c r="U17" s="18" t="str">
        <f>VLOOKUP($A17,'MG Universe'!$A$2:$U$9992,21)</f>
        <v>Utilities</v>
      </c>
    </row>
    <row r="18" spans="1:21" x14ac:dyDescent="0.55000000000000004">
      <c r="A18" s="15" t="s">
        <v>187</v>
      </c>
      <c r="B18" s="122" t="str">
        <f>VLOOKUP($A18,'MG Universe'!$A$2:$R$9992,2)</f>
        <v>AES Corp</v>
      </c>
      <c r="C18" s="15" t="str">
        <f>VLOOKUP($A18,'MG Universe'!$A$2:$R$9992,3)</f>
        <v>C</v>
      </c>
      <c r="D18" s="15" t="str">
        <f>VLOOKUP($A18,'MG Universe'!$A$2:$R$9992,4)</f>
        <v>S</v>
      </c>
      <c r="E18" s="15" t="str">
        <f>VLOOKUP($A18,'MG Universe'!$A$2:$R$9992,5)</f>
        <v>U</v>
      </c>
      <c r="F18" s="16" t="str">
        <f>VLOOKUP($A18,'MG Universe'!$A$2:$R$9992,6)</f>
        <v>SU</v>
      </c>
      <c r="G18" s="85">
        <f>VLOOKUP($A18,'MG Universe'!$A$2:$R$9992,7)</f>
        <v>42559</v>
      </c>
      <c r="H18" s="18">
        <f>VLOOKUP($A18,'MG Universe'!$A$2:$R$9992,8)</f>
        <v>22.54</v>
      </c>
      <c r="I18" s="18">
        <f>VLOOKUP($A18,'MG Universe'!$A$2:$R$9992,9)</f>
        <v>11.33</v>
      </c>
      <c r="J18" s="19">
        <f>VLOOKUP($A18,'MG Universe'!$A$2:$R$9992,10)</f>
        <v>0.50270000000000004</v>
      </c>
      <c r="K18" s="86">
        <f>VLOOKUP($A18,'MG Universe'!$A$2:$R$9992,11)</f>
        <v>19.2</v>
      </c>
      <c r="L18" s="19">
        <f>VLOOKUP($A18,'MG Universe'!$A$2:$R$9992,12)</f>
        <v>3.6200000000000003E-2</v>
      </c>
      <c r="M18" s="87">
        <f>VLOOKUP($A18,'MG Universe'!$A$2:$R$9992,13)</f>
        <v>1.1000000000000001</v>
      </c>
      <c r="N18" s="88">
        <f>VLOOKUP($A18,'MG Universe'!$A$2:$R$9992,14)</f>
        <v>1.06</v>
      </c>
      <c r="O18" s="18">
        <f>VLOOKUP($A18,'MG Universe'!$A$2:$R$9992,15)</f>
        <v>-40.35</v>
      </c>
      <c r="P18" s="19">
        <f>VLOOKUP($A18,'MG Universe'!$A$2:$R$9992,16)</f>
        <v>5.3499999999999999E-2</v>
      </c>
      <c r="Q18" s="89">
        <f>VLOOKUP($A18,'MG Universe'!$A$2:$R$9992,17)</f>
        <v>5</v>
      </c>
      <c r="R18" s="18">
        <f>VLOOKUP($A18,'MG Universe'!$A$2:$R$9992,18)</f>
        <v>10.19</v>
      </c>
      <c r="S18" s="18">
        <f>VLOOKUP($A18,'MG Universe'!$A$2:$U$9992,19)</f>
        <v>7426949120</v>
      </c>
      <c r="T18" s="18" t="str">
        <f>VLOOKUP($A18,'MG Universe'!$A$2:$U$9992,20)</f>
        <v>Mid</v>
      </c>
      <c r="U18" s="18" t="str">
        <f>VLOOKUP($A18,'MG Universe'!$A$2:$U$9992,21)</f>
        <v>Utilities</v>
      </c>
    </row>
    <row r="19" spans="1:21" x14ac:dyDescent="0.55000000000000004">
      <c r="A19" s="15" t="s">
        <v>189</v>
      </c>
      <c r="B19" s="122" t="str">
        <f>VLOOKUP($A19,'MG Universe'!$A$2:$R$9992,2)</f>
        <v>Aetna Inc</v>
      </c>
      <c r="C19" s="15" t="str">
        <f>VLOOKUP($A19,'MG Universe'!$A$2:$R$9992,3)</f>
        <v>C+</v>
      </c>
      <c r="D19" s="15" t="str">
        <f>VLOOKUP($A19,'MG Universe'!$A$2:$R$9992,4)</f>
        <v>D</v>
      </c>
      <c r="E19" s="15" t="str">
        <f>VLOOKUP($A19,'MG Universe'!$A$2:$R$9992,5)</f>
        <v>F</v>
      </c>
      <c r="F19" s="16" t="str">
        <f>VLOOKUP($A19,'MG Universe'!$A$2:$R$9992,6)</f>
        <v>DF</v>
      </c>
      <c r="G19" s="85">
        <f>VLOOKUP($A19,'MG Universe'!$A$2:$R$9992,7)</f>
        <v>42582</v>
      </c>
      <c r="H19" s="18">
        <f>VLOOKUP($A19,'MG Universe'!$A$2:$R$9992,8)</f>
        <v>155.78</v>
      </c>
      <c r="I19" s="18">
        <f>VLOOKUP($A19,'MG Universe'!$A$2:$R$9992,9)</f>
        <v>139.06</v>
      </c>
      <c r="J19" s="19">
        <f>VLOOKUP($A19,'MG Universe'!$A$2:$R$9992,10)</f>
        <v>0.89270000000000005</v>
      </c>
      <c r="K19" s="86">
        <f>VLOOKUP($A19,'MG Universe'!$A$2:$R$9992,11)</f>
        <v>21.04</v>
      </c>
      <c r="L19" s="19">
        <f>VLOOKUP($A19,'MG Universe'!$A$2:$R$9992,12)</f>
        <v>7.1999999999999998E-3</v>
      </c>
      <c r="M19" s="87">
        <f>VLOOKUP($A19,'MG Universe'!$A$2:$R$9992,13)</f>
        <v>0.6</v>
      </c>
      <c r="N19" s="88">
        <f>VLOOKUP($A19,'MG Universe'!$A$2:$R$9992,14)</f>
        <v>0.86</v>
      </c>
      <c r="O19" s="18">
        <f>VLOOKUP($A19,'MG Universe'!$A$2:$R$9992,15)</f>
        <v>-68.58</v>
      </c>
      <c r="P19" s="19">
        <f>VLOOKUP($A19,'MG Universe'!$A$2:$R$9992,16)</f>
        <v>6.2700000000000006E-2</v>
      </c>
      <c r="Q19" s="89">
        <f>VLOOKUP($A19,'MG Universe'!$A$2:$R$9992,17)</f>
        <v>6</v>
      </c>
      <c r="R19" s="18">
        <f>VLOOKUP($A19,'MG Universe'!$A$2:$R$9992,18)</f>
        <v>92.33</v>
      </c>
      <c r="S19" s="18">
        <f>VLOOKUP($A19,'MG Universe'!$A$2:$U$9992,19)</f>
        <v>46012675807</v>
      </c>
      <c r="T19" s="18" t="str">
        <f>VLOOKUP($A19,'MG Universe'!$A$2:$U$9992,20)</f>
        <v>Large</v>
      </c>
      <c r="U19" s="18" t="str">
        <f>VLOOKUP($A19,'MG Universe'!$A$2:$U$9992,21)</f>
        <v>Insurance</v>
      </c>
    </row>
    <row r="20" spans="1:21" x14ac:dyDescent="0.55000000000000004">
      <c r="A20" s="15" t="s">
        <v>195</v>
      </c>
      <c r="B20" s="122" t="str">
        <f>VLOOKUP($A20,'MG Universe'!$A$2:$R$9992,2)</f>
        <v>AFLAC Incorporated</v>
      </c>
      <c r="C20" s="15" t="str">
        <f>VLOOKUP($A20,'MG Universe'!$A$2:$R$9992,3)</f>
        <v>A+</v>
      </c>
      <c r="D20" s="15" t="str">
        <f>VLOOKUP($A20,'MG Universe'!$A$2:$R$9992,4)</f>
        <v>D</v>
      </c>
      <c r="E20" s="15" t="str">
        <f>VLOOKUP($A20,'MG Universe'!$A$2:$R$9992,5)</f>
        <v>U</v>
      </c>
      <c r="F20" s="16" t="str">
        <f>VLOOKUP($A20,'MG Universe'!$A$2:$R$9992,6)</f>
        <v>DU</v>
      </c>
      <c r="G20" s="85">
        <f>VLOOKUP($A20,'MG Universe'!$A$2:$R$9992,7)</f>
        <v>42723</v>
      </c>
      <c r="H20" s="18">
        <f>VLOOKUP($A20,'MG Universe'!$A$2:$R$9992,8)</f>
        <v>112.32</v>
      </c>
      <c r="I20" s="18">
        <f>VLOOKUP($A20,'MG Universe'!$A$2:$R$9992,9)</f>
        <v>73.62</v>
      </c>
      <c r="J20" s="19">
        <f>VLOOKUP($A20,'MG Universe'!$A$2:$R$9992,10)</f>
        <v>0.65539999999999998</v>
      </c>
      <c r="K20" s="86">
        <f>VLOOKUP($A20,'MG Universe'!$A$2:$R$9992,11)</f>
        <v>11.84</v>
      </c>
      <c r="L20" s="19">
        <f>VLOOKUP($A20,'MG Universe'!$A$2:$R$9992,12)</f>
        <v>2.23E-2</v>
      </c>
      <c r="M20" s="87">
        <f>VLOOKUP($A20,'MG Universe'!$A$2:$R$9992,13)</f>
        <v>1.1000000000000001</v>
      </c>
      <c r="N20" s="88" t="str">
        <f>VLOOKUP($A20,'MG Universe'!$A$2:$R$9992,14)</f>
        <v>N/A</v>
      </c>
      <c r="O20" s="18" t="str">
        <f>VLOOKUP($A20,'MG Universe'!$A$2:$R$9992,15)</f>
        <v>N/A</v>
      </c>
      <c r="P20" s="19">
        <f>VLOOKUP($A20,'MG Universe'!$A$2:$R$9992,16)</f>
        <v>1.67E-2</v>
      </c>
      <c r="Q20" s="89">
        <f>VLOOKUP($A20,'MG Universe'!$A$2:$R$9992,17)</f>
        <v>20</v>
      </c>
      <c r="R20" s="18">
        <f>VLOOKUP($A20,'MG Universe'!$A$2:$R$9992,18)</f>
        <v>87.98</v>
      </c>
      <c r="S20" s="18">
        <f>VLOOKUP($A20,'MG Universe'!$A$2:$U$9992,19)</f>
        <v>29219812072</v>
      </c>
      <c r="T20" s="18" t="str">
        <f>VLOOKUP($A20,'MG Universe'!$A$2:$U$9992,20)</f>
        <v>Large</v>
      </c>
      <c r="U20" s="18" t="str">
        <f>VLOOKUP($A20,'MG Universe'!$A$2:$U$9992,21)</f>
        <v>Insurance</v>
      </c>
    </row>
    <row r="21" spans="1:21" x14ac:dyDescent="0.55000000000000004">
      <c r="A21" s="15" t="s">
        <v>200</v>
      </c>
      <c r="B21" s="122" t="str">
        <f>VLOOKUP($A21,'MG Universe'!$A$2:$R$9992,2)</f>
        <v>Allergan plc Ordinary Shares</v>
      </c>
      <c r="C21" s="15" t="str">
        <f>VLOOKUP($A21,'MG Universe'!$A$2:$R$9992,3)</f>
        <v>C+</v>
      </c>
      <c r="D21" s="15" t="str">
        <f>VLOOKUP($A21,'MG Universe'!$A$2:$R$9992,4)</f>
        <v>S</v>
      </c>
      <c r="E21" s="15" t="str">
        <f>VLOOKUP($A21,'MG Universe'!$A$2:$R$9992,5)</f>
        <v>U</v>
      </c>
      <c r="F21" s="16" t="str">
        <f>VLOOKUP($A21,'MG Universe'!$A$2:$R$9992,6)</f>
        <v>SU</v>
      </c>
      <c r="G21" s="85">
        <f>VLOOKUP($A21,'MG Universe'!$A$2:$R$9992,7)</f>
        <v>42743</v>
      </c>
      <c r="H21" s="18">
        <f>VLOOKUP($A21,'MG Universe'!$A$2:$R$9992,8)</f>
        <v>549.78</v>
      </c>
      <c r="I21" s="18">
        <f>VLOOKUP($A21,'MG Universe'!$A$2:$R$9992,9)</f>
        <v>220.33</v>
      </c>
      <c r="J21" s="19">
        <f>VLOOKUP($A21,'MG Universe'!$A$2:$R$9992,10)</f>
        <v>0.40079999999999999</v>
      </c>
      <c r="K21" s="86">
        <f>VLOOKUP($A21,'MG Universe'!$A$2:$R$9992,11)</f>
        <v>15.43</v>
      </c>
      <c r="L21" s="19">
        <f>VLOOKUP($A21,'MG Universe'!$A$2:$R$9992,12)</f>
        <v>0</v>
      </c>
      <c r="M21" s="87">
        <f>VLOOKUP($A21,'MG Universe'!$A$2:$R$9992,13)</f>
        <v>1.2</v>
      </c>
      <c r="N21" s="88">
        <f>VLOOKUP($A21,'MG Universe'!$A$2:$R$9992,14)</f>
        <v>3.95</v>
      </c>
      <c r="O21" s="18">
        <f>VLOOKUP($A21,'MG Universe'!$A$2:$R$9992,15)</f>
        <v>-56.42</v>
      </c>
      <c r="P21" s="19">
        <f>VLOOKUP($A21,'MG Universe'!$A$2:$R$9992,16)</f>
        <v>3.4599999999999999E-2</v>
      </c>
      <c r="Q21" s="89">
        <f>VLOOKUP($A21,'MG Universe'!$A$2:$R$9992,17)</f>
        <v>0</v>
      </c>
      <c r="R21" s="18">
        <f>VLOOKUP($A21,'MG Universe'!$A$2:$R$9992,18)</f>
        <v>453.13</v>
      </c>
      <c r="S21" s="18">
        <f>VLOOKUP($A21,'MG Universe'!$A$2:$U$9992,19)</f>
        <v>75418940900</v>
      </c>
      <c r="T21" s="18" t="str">
        <f>VLOOKUP($A21,'MG Universe'!$A$2:$U$9992,20)</f>
        <v>Large</v>
      </c>
      <c r="U21" s="18" t="str">
        <f>VLOOKUP($A21,'MG Universe'!$A$2:$U$9992,21)</f>
        <v>Pharmaceuticals</v>
      </c>
    </row>
    <row r="22" spans="1:21" x14ac:dyDescent="0.55000000000000004">
      <c r="A22" s="15" t="s">
        <v>204</v>
      </c>
      <c r="B22" s="122" t="str">
        <f>VLOOKUP($A22,'MG Universe'!$A$2:$R$9992,2)</f>
        <v>American International Group Inc</v>
      </c>
      <c r="C22" s="15" t="str">
        <f>VLOOKUP($A22,'MG Universe'!$A$2:$R$9992,3)</f>
        <v>C+</v>
      </c>
      <c r="D22" s="15" t="str">
        <f>VLOOKUP($A22,'MG Universe'!$A$2:$R$9992,4)</f>
        <v>S</v>
      </c>
      <c r="E22" s="15" t="str">
        <f>VLOOKUP($A22,'MG Universe'!$A$2:$R$9992,5)</f>
        <v>U</v>
      </c>
      <c r="F22" s="16" t="str">
        <f>VLOOKUP($A22,'MG Universe'!$A$2:$R$9992,6)</f>
        <v>SU</v>
      </c>
      <c r="G22" s="85">
        <f>VLOOKUP($A22,'MG Universe'!$A$2:$R$9992,7)</f>
        <v>42810</v>
      </c>
      <c r="H22" s="18">
        <f>VLOOKUP($A22,'MG Universe'!$A$2:$R$9992,8)</f>
        <v>99.74</v>
      </c>
      <c r="I22" s="18">
        <f>VLOOKUP($A22,'MG Universe'!$A$2:$R$9992,9)</f>
        <v>61.56</v>
      </c>
      <c r="J22" s="19">
        <f>VLOOKUP($A22,'MG Universe'!$A$2:$R$9992,10)</f>
        <v>0.61719999999999997</v>
      </c>
      <c r="K22" s="86">
        <f>VLOOKUP($A22,'MG Universe'!$A$2:$R$9992,11)</f>
        <v>23.77</v>
      </c>
      <c r="L22" s="19">
        <f>VLOOKUP($A22,'MG Universe'!$A$2:$R$9992,12)</f>
        <v>2.0799999999999999E-2</v>
      </c>
      <c r="M22" s="87">
        <f>VLOOKUP($A22,'MG Universe'!$A$2:$R$9992,13)</f>
        <v>1.3</v>
      </c>
      <c r="N22" s="88" t="str">
        <f>VLOOKUP($A22,'MG Universe'!$A$2:$R$9992,14)</f>
        <v>N/A</v>
      </c>
      <c r="O22" s="18" t="str">
        <f>VLOOKUP($A22,'MG Universe'!$A$2:$R$9992,15)</f>
        <v>N/A</v>
      </c>
      <c r="P22" s="19">
        <f>VLOOKUP($A22,'MG Universe'!$A$2:$R$9992,16)</f>
        <v>7.6300000000000007E-2</v>
      </c>
      <c r="Q22" s="89">
        <f>VLOOKUP($A22,'MG Universe'!$A$2:$R$9992,17)</f>
        <v>5</v>
      </c>
      <c r="R22" s="18">
        <f>VLOOKUP($A22,'MG Universe'!$A$2:$R$9992,18)</f>
        <v>84.09</v>
      </c>
      <c r="S22" s="18">
        <f>VLOOKUP($A22,'MG Universe'!$A$2:$U$9992,19)</f>
        <v>57230218198</v>
      </c>
      <c r="T22" s="18" t="str">
        <f>VLOOKUP($A22,'MG Universe'!$A$2:$U$9992,20)</f>
        <v>Large</v>
      </c>
      <c r="U22" s="18" t="str">
        <f>VLOOKUP($A22,'MG Universe'!$A$2:$U$9992,21)</f>
        <v>Insurance</v>
      </c>
    </row>
    <row r="23" spans="1:21" x14ac:dyDescent="0.55000000000000004">
      <c r="A23" s="15" t="s">
        <v>206</v>
      </c>
      <c r="B23" s="122" t="str">
        <f>VLOOKUP($A23,'MG Universe'!$A$2:$R$9992,2)</f>
        <v>Apartment Investment and Management Co</v>
      </c>
      <c r="C23" s="15" t="str">
        <f>VLOOKUP($A23,'MG Universe'!$A$2:$R$9992,3)</f>
        <v>C</v>
      </c>
      <c r="D23" s="15" t="str">
        <f>VLOOKUP($A23,'MG Universe'!$A$2:$R$9992,4)</f>
        <v>S</v>
      </c>
      <c r="E23" s="15" t="str">
        <f>VLOOKUP($A23,'MG Universe'!$A$2:$R$9992,5)</f>
        <v>U</v>
      </c>
      <c r="F23" s="16" t="str">
        <f>VLOOKUP($A23,'MG Universe'!$A$2:$R$9992,6)</f>
        <v>SU</v>
      </c>
      <c r="G23" s="85">
        <f>VLOOKUP($A23,'MG Universe'!$A$2:$R$9992,7)</f>
        <v>42554</v>
      </c>
      <c r="H23" s="18">
        <f>VLOOKUP($A23,'MG Universe'!$A$2:$R$9992,8)</f>
        <v>69.48</v>
      </c>
      <c r="I23" s="18">
        <f>VLOOKUP($A23,'MG Universe'!$A$2:$R$9992,9)</f>
        <v>42.87</v>
      </c>
      <c r="J23" s="19">
        <f>VLOOKUP($A23,'MG Universe'!$A$2:$R$9992,10)</f>
        <v>0.61699999999999999</v>
      </c>
      <c r="K23" s="86">
        <f>VLOOKUP($A23,'MG Universe'!$A$2:$R$9992,11)</f>
        <v>23.82</v>
      </c>
      <c r="L23" s="19">
        <f>VLOOKUP($A23,'MG Universe'!$A$2:$R$9992,12)</f>
        <v>2.87E-2</v>
      </c>
      <c r="M23" s="87">
        <f>VLOOKUP($A23,'MG Universe'!$A$2:$R$9992,13)</f>
        <v>0.4</v>
      </c>
      <c r="N23" s="88">
        <f>VLOOKUP($A23,'MG Universe'!$A$2:$R$9992,14)</f>
        <v>0.38</v>
      </c>
      <c r="O23" s="18">
        <f>VLOOKUP($A23,'MG Universe'!$A$2:$R$9992,15)</f>
        <v>-28.08</v>
      </c>
      <c r="P23" s="19">
        <f>VLOOKUP($A23,'MG Universe'!$A$2:$R$9992,16)</f>
        <v>7.6600000000000001E-2</v>
      </c>
      <c r="Q23" s="89">
        <f>VLOOKUP($A23,'MG Universe'!$A$2:$R$9992,17)</f>
        <v>6</v>
      </c>
      <c r="R23" s="18">
        <f>VLOOKUP($A23,'MG Universe'!$A$2:$R$9992,18)</f>
        <v>21.75</v>
      </c>
      <c r="S23" s="18">
        <f>VLOOKUP($A23,'MG Universe'!$A$2:$U$9992,19)</f>
        <v>6664337936</v>
      </c>
      <c r="T23" s="18" t="str">
        <f>VLOOKUP($A23,'MG Universe'!$A$2:$U$9992,20)</f>
        <v>Mid</v>
      </c>
      <c r="U23" s="18" t="str">
        <f>VLOOKUP($A23,'MG Universe'!$A$2:$U$9992,21)</f>
        <v>REIT</v>
      </c>
    </row>
    <row r="24" spans="1:21" x14ac:dyDescent="0.55000000000000004">
      <c r="A24" s="15" t="s">
        <v>208</v>
      </c>
      <c r="B24" s="122" t="str">
        <f>VLOOKUP($A24,'MG Universe'!$A$2:$R$9992,2)</f>
        <v>Assurant, Inc.</v>
      </c>
      <c r="C24" s="15" t="str">
        <f>VLOOKUP($A24,'MG Universe'!$A$2:$R$9992,3)</f>
        <v>B-</v>
      </c>
      <c r="D24" s="15" t="str">
        <f>VLOOKUP($A24,'MG Universe'!$A$2:$R$9992,4)</f>
        <v>D</v>
      </c>
      <c r="E24" s="15" t="str">
        <f>VLOOKUP($A24,'MG Universe'!$A$2:$R$9992,5)</f>
        <v>O</v>
      </c>
      <c r="F24" s="16" t="str">
        <f>VLOOKUP($A24,'MG Universe'!$A$2:$R$9992,6)</f>
        <v>DO</v>
      </c>
      <c r="G24" s="85">
        <f>VLOOKUP($A24,'MG Universe'!$A$2:$R$9992,7)</f>
        <v>42811</v>
      </c>
      <c r="H24" s="18">
        <f>VLOOKUP($A24,'MG Universe'!$A$2:$R$9992,8)</f>
        <v>81.81</v>
      </c>
      <c r="I24" s="18">
        <f>VLOOKUP($A24,'MG Universe'!$A$2:$R$9992,9)</f>
        <v>100.16</v>
      </c>
      <c r="J24" s="19">
        <f>VLOOKUP($A24,'MG Universe'!$A$2:$R$9992,10)</f>
        <v>1.2242999999999999</v>
      </c>
      <c r="K24" s="86">
        <f>VLOOKUP($A24,'MG Universe'!$A$2:$R$9992,11)</f>
        <v>16.309999999999999</v>
      </c>
      <c r="L24" s="19">
        <f>VLOOKUP($A24,'MG Universe'!$A$2:$R$9992,12)</f>
        <v>2.0299999999999999E-2</v>
      </c>
      <c r="M24" s="87">
        <f>VLOOKUP($A24,'MG Universe'!$A$2:$R$9992,13)</f>
        <v>1</v>
      </c>
      <c r="N24" s="88" t="str">
        <f>VLOOKUP($A24,'MG Universe'!$A$2:$R$9992,14)</f>
        <v>N/A</v>
      </c>
      <c r="O24" s="18" t="str">
        <f>VLOOKUP($A24,'MG Universe'!$A$2:$R$9992,15)</f>
        <v>N/A</v>
      </c>
      <c r="P24" s="19">
        <f>VLOOKUP($A24,'MG Universe'!$A$2:$R$9992,16)</f>
        <v>3.9100000000000003E-2</v>
      </c>
      <c r="Q24" s="89">
        <f>VLOOKUP($A24,'MG Universe'!$A$2:$R$9992,17)</f>
        <v>14</v>
      </c>
      <c r="R24" s="18">
        <f>VLOOKUP($A24,'MG Universe'!$A$2:$R$9992,18)</f>
        <v>98.92</v>
      </c>
      <c r="S24" s="18">
        <f>VLOOKUP($A24,'MG Universe'!$A$2:$U$9992,19)</f>
        <v>5530557058</v>
      </c>
      <c r="T24" s="18" t="str">
        <f>VLOOKUP($A24,'MG Universe'!$A$2:$U$9992,20)</f>
        <v>Mid</v>
      </c>
      <c r="U24" s="18" t="str">
        <f>VLOOKUP($A24,'MG Universe'!$A$2:$U$9992,21)</f>
        <v>Insurance</v>
      </c>
    </row>
    <row r="25" spans="1:21" x14ac:dyDescent="0.55000000000000004">
      <c r="A25" s="15" t="s">
        <v>210</v>
      </c>
      <c r="B25" s="122" t="str">
        <f>VLOOKUP($A25,'MG Universe'!$A$2:$R$9992,2)</f>
        <v>Arthur J Gallagher &amp; Co</v>
      </c>
      <c r="C25" s="15" t="str">
        <f>VLOOKUP($A25,'MG Universe'!$A$2:$R$9992,3)</f>
        <v>D</v>
      </c>
      <c r="D25" s="15" t="str">
        <f>VLOOKUP($A25,'MG Universe'!$A$2:$R$9992,4)</f>
        <v>S</v>
      </c>
      <c r="E25" s="15" t="str">
        <f>VLOOKUP($A25,'MG Universe'!$A$2:$R$9992,5)</f>
        <v>O</v>
      </c>
      <c r="F25" s="16" t="str">
        <f>VLOOKUP($A25,'MG Universe'!$A$2:$R$9992,6)</f>
        <v>SO</v>
      </c>
      <c r="G25" s="85">
        <f>VLOOKUP($A25,'MG Universe'!$A$2:$R$9992,7)</f>
        <v>42718</v>
      </c>
      <c r="H25" s="18">
        <f>VLOOKUP($A25,'MG Universe'!$A$2:$R$9992,8)</f>
        <v>49.07</v>
      </c>
      <c r="I25" s="18">
        <f>VLOOKUP($A25,'MG Universe'!$A$2:$R$9992,9)</f>
        <v>54.96</v>
      </c>
      <c r="J25" s="19">
        <f>VLOOKUP($A25,'MG Universe'!$A$2:$R$9992,10)</f>
        <v>1.1200000000000001</v>
      </c>
      <c r="K25" s="86">
        <f>VLOOKUP($A25,'MG Universe'!$A$2:$R$9992,11)</f>
        <v>25.92</v>
      </c>
      <c r="L25" s="19">
        <f>VLOOKUP($A25,'MG Universe'!$A$2:$R$9992,12)</f>
        <v>2.75E-2</v>
      </c>
      <c r="M25" s="87">
        <f>VLOOKUP($A25,'MG Universe'!$A$2:$R$9992,13)</f>
        <v>1.2</v>
      </c>
      <c r="N25" s="88">
        <f>VLOOKUP($A25,'MG Universe'!$A$2:$R$9992,14)</f>
        <v>0.96</v>
      </c>
      <c r="O25" s="18">
        <f>VLOOKUP($A25,'MG Universe'!$A$2:$R$9992,15)</f>
        <v>-18.489999999999998</v>
      </c>
      <c r="P25" s="19">
        <f>VLOOKUP($A25,'MG Universe'!$A$2:$R$9992,16)</f>
        <v>8.7099999999999997E-2</v>
      </c>
      <c r="Q25" s="89">
        <f>VLOOKUP($A25,'MG Universe'!$A$2:$R$9992,17)</f>
        <v>6</v>
      </c>
      <c r="R25" s="18">
        <f>VLOOKUP($A25,'MG Universe'!$A$2:$R$9992,18)</f>
        <v>33.450000000000003</v>
      </c>
      <c r="S25" s="18">
        <f>VLOOKUP($A25,'MG Universe'!$A$2:$U$9992,19)</f>
        <v>9887540823</v>
      </c>
      <c r="T25" s="18" t="str">
        <f>VLOOKUP($A25,'MG Universe'!$A$2:$U$9992,20)</f>
        <v>Mid</v>
      </c>
      <c r="U25" s="18" t="str">
        <f>VLOOKUP($A25,'MG Universe'!$A$2:$U$9992,21)</f>
        <v>Insurance</v>
      </c>
    </row>
    <row r="26" spans="1:21" x14ac:dyDescent="0.55000000000000004">
      <c r="A26" s="15" t="s">
        <v>212</v>
      </c>
      <c r="B26" s="122" t="str">
        <f>VLOOKUP($A26,'MG Universe'!$A$2:$R$9992,2)</f>
        <v>Akamai Technologies, Inc.</v>
      </c>
      <c r="C26" s="15" t="str">
        <f>VLOOKUP($A26,'MG Universe'!$A$2:$R$9992,3)</f>
        <v>C+</v>
      </c>
      <c r="D26" s="15" t="str">
        <f>VLOOKUP($A26,'MG Universe'!$A$2:$R$9992,4)</f>
        <v>E</v>
      </c>
      <c r="E26" s="15" t="str">
        <f>VLOOKUP($A26,'MG Universe'!$A$2:$R$9992,5)</f>
        <v>F</v>
      </c>
      <c r="F26" s="16" t="str">
        <f>VLOOKUP($A26,'MG Universe'!$A$2:$R$9992,6)</f>
        <v>EF</v>
      </c>
      <c r="G26" s="85">
        <f>VLOOKUP($A26,'MG Universe'!$A$2:$R$9992,7)</f>
        <v>42743</v>
      </c>
      <c r="H26" s="18">
        <f>VLOOKUP($A26,'MG Universe'!$A$2:$R$9992,8)</f>
        <v>56.54</v>
      </c>
      <c r="I26" s="18">
        <f>VLOOKUP($A26,'MG Universe'!$A$2:$R$9992,9)</f>
        <v>47.5</v>
      </c>
      <c r="J26" s="19">
        <f>VLOOKUP($A26,'MG Universe'!$A$2:$R$9992,10)</f>
        <v>0.84009999999999996</v>
      </c>
      <c r="K26" s="86">
        <f>VLOOKUP($A26,'MG Universe'!$A$2:$R$9992,11)</f>
        <v>26.84</v>
      </c>
      <c r="L26" s="19">
        <f>VLOOKUP($A26,'MG Universe'!$A$2:$R$9992,12)</f>
        <v>0</v>
      </c>
      <c r="M26" s="87">
        <f>VLOOKUP($A26,'MG Universe'!$A$2:$R$9992,13)</f>
        <v>0.8</v>
      </c>
      <c r="N26" s="88">
        <f>VLOOKUP($A26,'MG Universe'!$A$2:$R$9992,14)</f>
        <v>3.21</v>
      </c>
      <c r="O26" s="18">
        <f>VLOOKUP($A26,'MG Universe'!$A$2:$R$9992,15)</f>
        <v>1.1499999999999999</v>
      </c>
      <c r="P26" s="19">
        <f>VLOOKUP($A26,'MG Universe'!$A$2:$R$9992,16)</f>
        <v>9.1700000000000004E-2</v>
      </c>
      <c r="Q26" s="89">
        <f>VLOOKUP($A26,'MG Universe'!$A$2:$R$9992,17)</f>
        <v>0</v>
      </c>
      <c r="R26" s="18">
        <f>VLOOKUP($A26,'MG Universe'!$A$2:$R$9992,18)</f>
        <v>28.08</v>
      </c>
      <c r="S26" s="18">
        <f>VLOOKUP($A26,'MG Universe'!$A$2:$U$9992,19)</f>
        <v>8099428728</v>
      </c>
      <c r="T26" s="18" t="str">
        <f>VLOOKUP($A26,'MG Universe'!$A$2:$U$9992,20)</f>
        <v>Mid</v>
      </c>
      <c r="U26" s="18" t="str">
        <f>VLOOKUP($A26,'MG Universe'!$A$2:$U$9992,21)</f>
        <v>Information Technology</v>
      </c>
    </row>
    <row r="27" spans="1:21" x14ac:dyDescent="0.55000000000000004">
      <c r="A27" s="15" t="s">
        <v>216</v>
      </c>
      <c r="B27" s="122" t="str">
        <f>VLOOKUP($A27,'MG Universe'!$A$2:$R$9992,2)</f>
        <v>Albemarle Corporation</v>
      </c>
      <c r="C27" s="15" t="str">
        <f>VLOOKUP($A27,'MG Universe'!$A$2:$R$9992,3)</f>
        <v>B-</v>
      </c>
      <c r="D27" s="15" t="str">
        <f>VLOOKUP($A27,'MG Universe'!$A$2:$R$9992,4)</f>
        <v>E</v>
      </c>
      <c r="E27" s="15" t="str">
        <f>VLOOKUP($A27,'MG Universe'!$A$2:$R$9992,5)</f>
        <v>O</v>
      </c>
      <c r="F27" s="16" t="str">
        <f>VLOOKUP($A27,'MG Universe'!$A$2:$R$9992,6)</f>
        <v>EO</v>
      </c>
      <c r="G27" s="85">
        <f>VLOOKUP($A27,'MG Universe'!$A$2:$R$9992,7)</f>
        <v>42812</v>
      </c>
      <c r="H27" s="18">
        <f>VLOOKUP($A27,'MG Universe'!$A$2:$R$9992,8)</f>
        <v>35.119999999999997</v>
      </c>
      <c r="I27" s="18">
        <f>VLOOKUP($A27,'MG Universe'!$A$2:$R$9992,9)</f>
        <v>110.54</v>
      </c>
      <c r="J27" s="19">
        <f>VLOOKUP($A27,'MG Universe'!$A$2:$R$9992,10)</f>
        <v>3.1475</v>
      </c>
      <c r="K27" s="86">
        <f>VLOOKUP($A27,'MG Universe'!$A$2:$R$9992,11)</f>
        <v>27.43</v>
      </c>
      <c r="L27" s="19">
        <f>VLOOKUP($A27,'MG Universe'!$A$2:$R$9992,12)</f>
        <v>1.0999999999999999E-2</v>
      </c>
      <c r="M27" s="87">
        <f>VLOOKUP($A27,'MG Universe'!$A$2:$R$9992,13)</f>
        <v>1.5</v>
      </c>
      <c r="N27" s="88">
        <f>VLOOKUP($A27,'MG Universe'!$A$2:$R$9992,14)</f>
        <v>2.9</v>
      </c>
      <c r="O27" s="18">
        <f>VLOOKUP($A27,'MG Universe'!$A$2:$R$9992,15)</f>
        <v>-9.36</v>
      </c>
      <c r="P27" s="19">
        <f>VLOOKUP($A27,'MG Universe'!$A$2:$R$9992,16)</f>
        <v>9.4600000000000004E-2</v>
      </c>
      <c r="Q27" s="89">
        <f>VLOOKUP($A27,'MG Universe'!$A$2:$R$9992,17)</f>
        <v>20</v>
      </c>
      <c r="R27" s="18">
        <f>VLOOKUP($A27,'MG Universe'!$A$2:$R$9992,18)</f>
        <v>55.71</v>
      </c>
      <c r="S27" s="18">
        <f>VLOOKUP($A27,'MG Universe'!$A$2:$U$9992,19)</f>
        <v>12277516624</v>
      </c>
      <c r="T27" s="18" t="str">
        <f>VLOOKUP($A27,'MG Universe'!$A$2:$U$9992,20)</f>
        <v>Large</v>
      </c>
      <c r="U27" s="18" t="str">
        <f>VLOOKUP($A27,'MG Universe'!$A$2:$U$9992,21)</f>
        <v>Chemicals</v>
      </c>
    </row>
    <row r="28" spans="1:21" x14ac:dyDescent="0.55000000000000004">
      <c r="A28" s="15" t="s">
        <v>223</v>
      </c>
      <c r="B28" s="122" t="str">
        <f>VLOOKUP($A28,'MG Universe'!$A$2:$R$9992,2)</f>
        <v>Alaska Air Group, Inc.</v>
      </c>
      <c r="C28" s="15" t="str">
        <f>VLOOKUP($A28,'MG Universe'!$A$2:$R$9992,3)</f>
        <v>C+</v>
      </c>
      <c r="D28" s="15" t="str">
        <f>VLOOKUP($A28,'MG Universe'!$A$2:$R$9992,4)</f>
        <v>E</v>
      </c>
      <c r="E28" s="15" t="str">
        <f>VLOOKUP($A28,'MG Universe'!$A$2:$R$9992,5)</f>
        <v>U</v>
      </c>
      <c r="F28" s="16" t="str">
        <f>VLOOKUP($A28,'MG Universe'!$A$2:$R$9992,6)</f>
        <v>EU</v>
      </c>
      <c r="G28" s="85">
        <f>VLOOKUP($A28,'MG Universe'!$A$2:$R$9992,7)</f>
        <v>42726</v>
      </c>
      <c r="H28" s="18">
        <f>VLOOKUP($A28,'MG Universe'!$A$2:$R$9992,8)</f>
        <v>212.93</v>
      </c>
      <c r="I28" s="18">
        <f>VLOOKUP($A28,'MG Universe'!$A$2:$R$9992,9)</f>
        <v>82.19</v>
      </c>
      <c r="J28" s="19">
        <f>VLOOKUP($A28,'MG Universe'!$A$2:$R$9992,10)</f>
        <v>0.38600000000000001</v>
      </c>
      <c r="K28" s="86">
        <f>VLOOKUP($A28,'MG Universe'!$A$2:$R$9992,11)</f>
        <v>14.86</v>
      </c>
      <c r="L28" s="19">
        <f>VLOOKUP($A28,'MG Universe'!$A$2:$R$9992,12)</f>
        <v>1.2500000000000001E-2</v>
      </c>
      <c r="M28" s="87">
        <f>VLOOKUP($A28,'MG Universe'!$A$2:$R$9992,13)</f>
        <v>0.9</v>
      </c>
      <c r="N28" s="88">
        <f>VLOOKUP($A28,'MG Universe'!$A$2:$R$9992,14)</f>
        <v>1.7</v>
      </c>
      <c r="O28" s="18">
        <f>VLOOKUP($A28,'MG Universe'!$A$2:$R$9992,15)</f>
        <v>-18.05</v>
      </c>
      <c r="P28" s="19">
        <f>VLOOKUP($A28,'MG Universe'!$A$2:$R$9992,16)</f>
        <v>3.1800000000000002E-2</v>
      </c>
      <c r="Q28" s="89">
        <f>VLOOKUP($A28,'MG Universe'!$A$2:$R$9992,17)</f>
        <v>4</v>
      </c>
      <c r="R28" s="18">
        <f>VLOOKUP($A28,'MG Universe'!$A$2:$R$9992,18)</f>
        <v>59.71</v>
      </c>
      <c r="S28" s="18">
        <f>VLOOKUP($A28,'MG Universe'!$A$2:$U$9992,19)</f>
        <v>10142248274</v>
      </c>
      <c r="T28" s="18" t="str">
        <f>VLOOKUP($A28,'MG Universe'!$A$2:$U$9992,20)</f>
        <v>Large</v>
      </c>
      <c r="U28" s="18" t="str">
        <f>VLOOKUP($A28,'MG Universe'!$A$2:$U$9992,21)</f>
        <v>Airlines</v>
      </c>
    </row>
    <row r="29" spans="1:21" x14ac:dyDescent="0.55000000000000004">
      <c r="A29" s="15" t="s">
        <v>225</v>
      </c>
      <c r="B29" s="122" t="str">
        <f>VLOOKUP($A29,'MG Universe'!$A$2:$R$9992,2)</f>
        <v>Allstate Corp</v>
      </c>
      <c r="C29" s="15" t="str">
        <f>VLOOKUP($A29,'MG Universe'!$A$2:$R$9992,3)</f>
        <v>B-</v>
      </c>
      <c r="D29" s="15" t="str">
        <f>VLOOKUP($A29,'MG Universe'!$A$2:$R$9992,4)</f>
        <v>E</v>
      </c>
      <c r="E29" s="15" t="str">
        <f>VLOOKUP($A29,'MG Universe'!$A$2:$R$9992,5)</f>
        <v>U</v>
      </c>
      <c r="F29" s="16" t="str">
        <f>VLOOKUP($A29,'MG Universe'!$A$2:$R$9992,6)</f>
        <v>EU</v>
      </c>
      <c r="G29" s="85">
        <f>VLOOKUP($A29,'MG Universe'!$A$2:$R$9992,7)</f>
        <v>42695</v>
      </c>
      <c r="H29" s="18">
        <f>VLOOKUP($A29,'MG Universe'!$A$2:$R$9992,8)</f>
        <v>186.24</v>
      </c>
      <c r="I29" s="18">
        <f>VLOOKUP($A29,'MG Universe'!$A$2:$R$9992,9)</f>
        <v>84.36</v>
      </c>
      <c r="J29" s="19">
        <f>VLOOKUP($A29,'MG Universe'!$A$2:$R$9992,10)</f>
        <v>0.45300000000000001</v>
      </c>
      <c r="K29" s="86">
        <f>VLOOKUP($A29,'MG Universe'!$A$2:$R$9992,11)</f>
        <v>17.43</v>
      </c>
      <c r="L29" s="19">
        <f>VLOOKUP($A29,'MG Universe'!$A$2:$R$9992,12)</f>
        <v>1.5299999999999999E-2</v>
      </c>
      <c r="M29" s="87">
        <f>VLOOKUP($A29,'MG Universe'!$A$2:$R$9992,13)</f>
        <v>1</v>
      </c>
      <c r="N29" s="88" t="str">
        <f>VLOOKUP($A29,'MG Universe'!$A$2:$R$9992,14)</f>
        <v>N/A</v>
      </c>
      <c r="O29" s="18" t="str">
        <f>VLOOKUP($A29,'MG Universe'!$A$2:$R$9992,15)</f>
        <v>N/A</v>
      </c>
      <c r="P29" s="19">
        <f>VLOOKUP($A29,'MG Universe'!$A$2:$R$9992,16)</f>
        <v>4.4600000000000001E-2</v>
      </c>
      <c r="Q29" s="89">
        <f>VLOOKUP($A29,'MG Universe'!$A$2:$R$9992,17)</f>
        <v>6</v>
      </c>
      <c r="R29" s="18">
        <f>VLOOKUP($A29,'MG Universe'!$A$2:$R$9992,18)</f>
        <v>67.209999999999994</v>
      </c>
      <c r="S29" s="18">
        <f>VLOOKUP($A29,'MG Universe'!$A$2:$U$9992,19)</f>
        <v>30677988747</v>
      </c>
      <c r="T29" s="18" t="str">
        <f>VLOOKUP($A29,'MG Universe'!$A$2:$U$9992,20)</f>
        <v>Large</v>
      </c>
      <c r="U29" s="18" t="str">
        <f>VLOOKUP($A29,'MG Universe'!$A$2:$U$9992,21)</f>
        <v>Insurance</v>
      </c>
    </row>
    <row r="30" spans="1:21" x14ac:dyDescent="0.55000000000000004">
      <c r="A30" s="15" t="s">
        <v>227</v>
      </c>
      <c r="B30" s="122" t="str">
        <f>VLOOKUP($A30,'MG Universe'!$A$2:$R$9992,2)</f>
        <v>Allegion PLC</v>
      </c>
      <c r="C30" s="15" t="str">
        <f>VLOOKUP($A30,'MG Universe'!$A$2:$R$9992,3)</f>
        <v>C-</v>
      </c>
      <c r="D30" s="15" t="str">
        <f>VLOOKUP($A30,'MG Universe'!$A$2:$R$9992,4)</f>
        <v>E</v>
      </c>
      <c r="E30" s="15" t="str">
        <f>VLOOKUP($A30,'MG Universe'!$A$2:$R$9992,5)</f>
        <v>O</v>
      </c>
      <c r="F30" s="16" t="str">
        <f>VLOOKUP($A30,'MG Universe'!$A$2:$R$9992,6)</f>
        <v>EO</v>
      </c>
      <c r="G30" s="85">
        <f>VLOOKUP($A30,'MG Universe'!$A$2:$R$9992,7)</f>
        <v>42744</v>
      </c>
      <c r="H30" s="18">
        <f>VLOOKUP($A30,'MG Universe'!$A$2:$R$9992,8)</f>
        <v>32.24</v>
      </c>
      <c r="I30" s="18">
        <f>VLOOKUP($A30,'MG Universe'!$A$2:$R$9992,9)</f>
        <v>77.010000000000005</v>
      </c>
      <c r="J30" s="19">
        <f>VLOOKUP($A30,'MG Universe'!$A$2:$R$9992,10)</f>
        <v>2.3885999999999998</v>
      </c>
      <c r="K30" s="86">
        <f>VLOOKUP($A30,'MG Universe'!$A$2:$R$9992,11)</f>
        <v>42.78</v>
      </c>
      <c r="L30" s="19">
        <f>VLOOKUP($A30,'MG Universe'!$A$2:$R$9992,12)</f>
        <v>6.0000000000000001E-3</v>
      </c>
      <c r="M30" s="87">
        <f>VLOOKUP($A30,'MG Universe'!$A$2:$R$9992,13)</f>
        <v>1.1000000000000001</v>
      </c>
      <c r="N30" s="88">
        <f>VLOOKUP($A30,'MG Universe'!$A$2:$R$9992,14)</f>
        <v>1.86</v>
      </c>
      <c r="O30" s="18">
        <f>VLOOKUP($A30,'MG Universe'!$A$2:$R$9992,15)</f>
        <v>-13.96</v>
      </c>
      <c r="P30" s="19">
        <f>VLOOKUP($A30,'MG Universe'!$A$2:$R$9992,16)</f>
        <v>0.1714</v>
      </c>
      <c r="Q30" s="89">
        <f>VLOOKUP($A30,'MG Universe'!$A$2:$R$9992,17)</f>
        <v>3</v>
      </c>
      <c r="R30" s="18">
        <f>VLOOKUP($A30,'MG Universe'!$A$2:$R$9992,18)</f>
        <v>9.34</v>
      </c>
      <c r="S30" s="18">
        <f>VLOOKUP($A30,'MG Universe'!$A$2:$U$9992,19)</f>
        <v>7455846419</v>
      </c>
      <c r="T30" s="18" t="str">
        <f>VLOOKUP($A30,'MG Universe'!$A$2:$U$9992,20)</f>
        <v>Mid</v>
      </c>
      <c r="U30" s="18" t="str">
        <f>VLOOKUP($A30,'MG Universe'!$A$2:$U$9992,21)</f>
        <v>Security</v>
      </c>
    </row>
    <row r="31" spans="1:21" x14ac:dyDescent="0.55000000000000004">
      <c r="A31" s="15" t="s">
        <v>230</v>
      </c>
      <c r="B31" s="122" t="str">
        <f>VLOOKUP($A31,'MG Universe'!$A$2:$R$9992,2)</f>
        <v>Alexion Pharmaceuticals, Inc.</v>
      </c>
      <c r="C31" s="15" t="str">
        <f>VLOOKUP($A31,'MG Universe'!$A$2:$R$9992,3)</f>
        <v>F</v>
      </c>
      <c r="D31" s="15" t="str">
        <f>VLOOKUP($A31,'MG Universe'!$A$2:$R$9992,4)</f>
        <v>S</v>
      </c>
      <c r="E31" s="15" t="str">
        <f>VLOOKUP($A31,'MG Universe'!$A$2:$R$9992,5)</f>
        <v>O</v>
      </c>
      <c r="F31" s="16" t="str">
        <f>VLOOKUP($A31,'MG Universe'!$A$2:$R$9992,6)</f>
        <v>SO</v>
      </c>
      <c r="G31" s="85">
        <f>VLOOKUP($A31,'MG Universe'!$A$2:$R$9992,7)</f>
        <v>42724</v>
      </c>
      <c r="H31" s="18">
        <f>VLOOKUP($A31,'MG Universe'!$A$2:$R$9992,8)</f>
        <v>69.09</v>
      </c>
      <c r="I31" s="18">
        <f>VLOOKUP($A31,'MG Universe'!$A$2:$R$9992,9)</f>
        <v>116.15</v>
      </c>
      <c r="J31" s="19">
        <f>VLOOKUP($A31,'MG Universe'!$A$2:$R$9992,10)</f>
        <v>1.6811</v>
      </c>
      <c r="K31" s="86">
        <f>VLOOKUP($A31,'MG Universe'!$A$2:$R$9992,11)</f>
        <v>60.49</v>
      </c>
      <c r="L31" s="19">
        <f>VLOOKUP($A31,'MG Universe'!$A$2:$R$9992,12)</f>
        <v>0</v>
      </c>
      <c r="M31" s="87">
        <f>VLOOKUP($A31,'MG Universe'!$A$2:$R$9992,13)</f>
        <v>1.3</v>
      </c>
      <c r="N31" s="88">
        <f>VLOOKUP($A31,'MG Universe'!$A$2:$R$9992,14)</f>
        <v>3.11</v>
      </c>
      <c r="O31" s="18">
        <f>VLOOKUP($A31,'MG Universe'!$A$2:$R$9992,15)</f>
        <v>-9.7100000000000009</v>
      </c>
      <c r="P31" s="19">
        <f>VLOOKUP($A31,'MG Universe'!$A$2:$R$9992,16)</f>
        <v>0.26</v>
      </c>
      <c r="Q31" s="89">
        <f>VLOOKUP($A31,'MG Universe'!$A$2:$R$9992,17)</f>
        <v>0</v>
      </c>
      <c r="R31" s="18">
        <f>VLOOKUP($A31,'MG Universe'!$A$2:$R$9992,18)</f>
        <v>46.28</v>
      </c>
      <c r="S31" s="18">
        <f>VLOOKUP($A31,'MG Universe'!$A$2:$U$9992,19)</f>
        <v>25946362061</v>
      </c>
      <c r="T31" s="18" t="str">
        <f>VLOOKUP($A31,'MG Universe'!$A$2:$U$9992,20)</f>
        <v>Large</v>
      </c>
      <c r="U31" s="18" t="str">
        <f>VLOOKUP($A31,'MG Universe'!$A$2:$U$9992,21)</f>
        <v>Pharmaceuticals</v>
      </c>
    </row>
    <row r="32" spans="1:21" x14ac:dyDescent="0.55000000000000004">
      <c r="A32" s="15" t="s">
        <v>232</v>
      </c>
      <c r="B32" s="122" t="str">
        <f>VLOOKUP($A32,'MG Universe'!$A$2:$R$9992,2)</f>
        <v>Applied Materials, Inc.</v>
      </c>
      <c r="C32" s="15" t="str">
        <f>VLOOKUP($A32,'MG Universe'!$A$2:$R$9992,3)</f>
        <v>C</v>
      </c>
      <c r="D32" s="15" t="str">
        <f>VLOOKUP($A32,'MG Universe'!$A$2:$R$9992,4)</f>
        <v>E</v>
      </c>
      <c r="E32" s="15" t="str">
        <f>VLOOKUP($A32,'MG Universe'!$A$2:$R$9992,5)</f>
        <v>O</v>
      </c>
      <c r="F32" s="16" t="str">
        <f>VLOOKUP($A32,'MG Universe'!$A$2:$R$9992,6)</f>
        <v>EO</v>
      </c>
      <c r="G32" s="85">
        <f>VLOOKUP($A32,'MG Universe'!$A$2:$R$9992,7)</f>
        <v>42610</v>
      </c>
      <c r="H32" s="18">
        <f>VLOOKUP($A32,'MG Universe'!$A$2:$R$9992,8)</f>
        <v>35.770000000000003</v>
      </c>
      <c r="I32" s="18">
        <f>VLOOKUP($A32,'MG Universe'!$A$2:$R$9992,9)</f>
        <v>42.76</v>
      </c>
      <c r="J32" s="19">
        <f>VLOOKUP($A32,'MG Universe'!$A$2:$R$9992,10)</f>
        <v>1.1954</v>
      </c>
      <c r="K32" s="86">
        <f>VLOOKUP($A32,'MG Universe'!$A$2:$R$9992,11)</f>
        <v>40.340000000000003</v>
      </c>
      <c r="L32" s="19">
        <f>VLOOKUP($A32,'MG Universe'!$A$2:$R$9992,12)</f>
        <v>9.4000000000000004E-3</v>
      </c>
      <c r="M32" s="87">
        <f>VLOOKUP($A32,'MG Universe'!$A$2:$R$9992,13)</f>
        <v>1.9</v>
      </c>
      <c r="N32" s="88">
        <f>VLOOKUP($A32,'MG Universe'!$A$2:$R$9992,14)</f>
        <v>2.5</v>
      </c>
      <c r="O32" s="18">
        <f>VLOOKUP($A32,'MG Universe'!$A$2:$R$9992,15)</f>
        <v>0.47</v>
      </c>
      <c r="P32" s="19">
        <f>VLOOKUP($A32,'MG Universe'!$A$2:$R$9992,16)</f>
        <v>0.15920000000000001</v>
      </c>
      <c r="Q32" s="89">
        <f>VLOOKUP($A32,'MG Universe'!$A$2:$R$9992,17)</f>
        <v>0</v>
      </c>
      <c r="R32" s="18">
        <f>VLOOKUP($A32,'MG Universe'!$A$2:$R$9992,18)</f>
        <v>15.25</v>
      </c>
      <c r="S32" s="18">
        <f>VLOOKUP($A32,'MG Universe'!$A$2:$U$9992,19)</f>
        <v>46954935545</v>
      </c>
      <c r="T32" s="18" t="str">
        <f>VLOOKUP($A32,'MG Universe'!$A$2:$U$9992,20)</f>
        <v>Large</v>
      </c>
      <c r="U32" s="18" t="str">
        <f>VLOOKUP($A32,'MG Universe'!$A$2:$U$9992,21)</f>
        <v>IT Hardware</v>
      </c>
    </row>
    <row r="33" spans="1:21" x14ac:dyDescent="0.55000000000000004">
      <c r="A33" s="15" t="s">
        <v>239</v>
      </c>
      <c r="B33" s="122" t="str">
        <f>VLOOKUP($A33,'MG Universe'!$A$2:$R$9992,2)</f>
        <v>AMETEK, Inc.</v>
      </c>
      <c r="C33" s="15" t="str">
        <f>VLOOKUP($A33,'MG Universe'!$A$2:$R$9992,3)</f>
        <v>D</v>
      </c>
      <c r="D33" s="15" t="str">
        <f>VLOOKUP($A33,'MG Universe'!$A$2:$R$9992,4)</f>
        <v>S</v>
      </c>
      <c r="E33" s="15" t="str">
        <f>VLOOKUP($A33,'MG Universe'!$A$2:$R$9992,5)</f>
        <v>F</v>
      </c>
      <c r="F33" s="16" t="str">
        <f>VLOOKUP($A33,'MG Universe'!$A$2:$R$9992,6)</f>
        <v>SF</v>
      </c>
      <c r="G33" s="85">
        <f>VLOOKUP($A33,'MG Universe'!$A$2:$R$9992,7)</f>
        <v>42712</v>
      </c>
      <c r="H33" s="18">
        <f>VLOOKUP($A33,'MG Universe'!$A$2:$R$9992,8)</f>
        <v>58.58</v>
      </c>
      <c r="I33" s="18">
        <f>VLOOKUP($A33,'MG Universe'!$A$2:$R$9992,9)</f>
        <v>59.47</v>
      </c>
      <c r="J33" s="19">
        <f>VLOOKUP($A33,'MG Universe'!$A$2:$R$9992,10)</f>
        <v>1.0152000000000001</v>
      </c>
      <c r="K33" s="86">
        <f>VLOOKUP($A33,'MG Universe'!$A$2:$R$9992,11)</f>
        <v>25.86</v>
      </c>
      <c r="L33" s="19">
        <f>VLOOKUP($A33,'MG Universe'!$A$2:$R$9992,12)</f>
        <v>6.1000000000000004E-3</v>
      </c>
      <c r="M33" s="87">
        <f>VLOOKUP($A33,'MG Universe'!$A$2:$R$9992,13)</f>
        <v>1.2</v>
      </c>
      <c r="N33" s="88">
        <f>VLOOKUP($A33,'MG Universe'!$A$2:$R$9992,14)</f>
        <v>1.39</v>
      </c>
      <c r="O33" s="18">
        <f>VLOOKUP($A33,'MG Universe'!$A$2:$R$9992,15)</f>
        <v>-8.19</v>
      </c>
      <c r="P33" s="19">
        <f>VLOOKUP($A33,'MG Universe'!$A$2:$R$9992,16)</f>
        <v>8.6800000000000002E-2</v>
      </c>
      <c r="Q33" s="89">
        <f>VLOOKUP($A33,'MG Universe'!$A$2:$R$9992,17)</f>
        <v>7</v>
      </c>
      <c r="R33" s="18">
        <f>VLOOKUP($A33,'MG Universe'!$A$2:$R$9992,18)</f>
        <v>27.4</v>
      </c>
      <c r="S33" s="18">
        <f>VLOOKUP($A33,'MG Universe'!$A$2:$U$9992,19)</f>
        <v>13705156515</v>
      </c>
      <c r="T33" s="18" t="str">
        <f>VLOOKUP($A33,'MG Universe'!$A$2:$U$9992,20)</f>
        <v>Large</v>
      </c>
      <c r="U33" s="18" t="str">
        <f>VLOOKUP($A33,'MG Universe'!$A$2:$U$9992,21)</f>
        <v>Machinery</v>
      </c>
    </row>
    <row r="34" spans="1:21" x14ac:dyDescent="0.55000000000000004">
      <c r="A34" s="15" t="s">
        <v>241</v>
      </c>
      <c r="B34" s="122" t="str">
        <f>VLOOKUP($A34,'MG Universe'!$A$2:$R$9992,2)</f>
        <v>Affiliated Managers Group, Inc.</v>
      </c>
      <c r="C34" s="15" t="str">
        <f>VLOOKUP($A34,'MG Universe'!$A$2:$R$9992,3)</f>
        <v>C-</v>
      </c>
      <c r="D34" s="15" t="str">
        <f>VLOOKUP($A34,'MG Universe'!$A$2:$R$9992,4)</f>
        <v>S</v>
      </c>
      <c r="E34" s="15" t="str">
        <f>VLOOKUP($A34,'MG Universe'!$A$2:$R$9992,5)</f>
        <v>U</v>
      </c>
      <c r="F34" s="16" t="str">
        <f>VLOOKUP($A34,'MG Universe'!$A$2:$R$9992,6)</f>
        <v>SU</v>
      </c>
      <c r="G34" s="85">
        <f>VLOOKUP($A34,'MG Universe'!$A$2:$R$9992,7)</f>
        <v>42747</v>
      </c>
      <c r="H34" s="18">
        <f>VLOOKUP($A34,'MG Universe'!$A$2:$R$9992,8)</f>
        <v>320.52999999999997</v>
      </c>
      <c r="I34" s="18">
        <f>VLOOKUP($A34,'MG Universe'!$A$2:$R$9992,9)</f>
        <v>151.08000000000001</v>
      </c>
      <c r="J34" s="19">
        <f>VLOOKUP($A34,'MG Universe'!$A$2:$R$9992,10)</f>
        <v>0.4713</v>
      </c>
      <c r="K34" s="86">
        <f>VLOOKUP($A34,'MG Universe'!$A$2:$R$9992,11)</f>
        <v>18.14</v>
      </c>
      <c r="L34" s="19">
        <f>VLOOKUP($A34,'MG Universe'!$A$2:$R$9992,12)</f>
        <v>0</v>
      </c>
      <c r="M34" s="87">
        <f>VLOOKUP($A34,'MG Universe'!$A$2:$R$9992,13)</f>
        <v>1.6</v>
      </c>
      <c r="N34" s="88">
        <f>VLOOKUP($A34,'MG Universe'!$A$2:$R$9992,14)</f>
        <v>2.0099999999999998</v>
      </c>
      <c r="O34" s="18">
        <f>VLOOKUP($A34,'MG Universe'!$A$2:$R$9992,15)</f>
        <v>-70.22</v>
      </c>
      <c r="P34" s="19">
        <f>VLOOKUP($A34,'MG Universe'!$A$2:$R$9992,16)</f>
        <v>4.82E-2</v>
      </c>
      <c r="Q34" s="89">
        <f>VLOOKUP($A34,'MG Universe'!$A$2:$R$9992,17)</f>
        <v>0</v>
      </c>
      <c r="R34" s="18">
        <f>VLOOKUP($A34,'MG Universe'!$A$2:$R$9992,18)</f>
        <v>109.36</v>
      </c>
      <c r="S34" s="18">
        <f>VLOOKUP($A34,'MG Universe'!$A$2:$U$9992,19)</f>
        <v>8540451431</v>
      </c>
      <c r="T34" s="18" t="str">
        <f>VLOOKUP($A34,'MG Universe'!$A$2:$U$9992,20)</f>
        <v>Mid</v>
      </c>
      <c r="U34" s="18" t="str">
        <f>VLOOKUP($A34,'MG Universe'!$A$2:$U$9992,21)</f>
        <v>Financial Services</v>
      </c>
    </row>
    <row r="35" spans="1:21" x14ac:dyDescent="0.55000000000000004">
      <c r="A35" s="15" t="s">
        <v>243</v>
      </c>
      <c r="B35" s="122" t="str">
        <f>VLOOKUP($A35,'MG Universe'!$A$2:$R$9992,2)</f>
        <v>Amgen, Inc.</v>
      </c>
      <c r="C35" s="15" t="str">
        <f>VLOOKUP($A35,'MG Universe'!$A$2:$R$9992,3)</f>
        <v>B</v>
      </c>
      <c r="D35" s="15" t="str">
        <f>VLOOKUP($A35,'MG Universe'!$A$2:$R$9992,4)</f>
        <v>E</v>
      </c>
      <c r="E35" s="15" t="str">
        <f>VLOOKUP($A35,'MG Universe'!$A$2:$R$9992,5)</f>
        <v>U</v>
      </c>
      <c r="F35" s="16" t="str">
        <f>VLOOKUP($A35,'MG Universe'!$A$2:$R$9992,6)</f>
        <v>EU</v>
      </c>
      <c r="G35" s="85">
        <f>VLOOKUP($A35,'MG Universe'!$A$2:$R$9992,7)</f>
        <v>42812</v>
      </c>
      <c r="H35" s="18">
        <f>VLOOKUP($A35,'MG Universe'!$A$2:$R$9992,8)</f>
        <v>320.69</v>
      </c>
      <c r="I35" s="18">
        <f>VLOOKUP($A35,'MG Universe'!$A$2:$R$9992,9)</f>
        <v>157.06</v>
      </c>
      <c r="J35" s="19">
        <f>VLOOKUP($A35,'MG Universe'!$A$2:$R$9992,10)</f>
        <v>0.48980000000000001</v>
      </c>
      <c r="K35" s="86">
        <f>VLOOKUP($A35,'MG Universe'!$A$2:$R$9992,11)</f>
        <v>16.010000000000002</v>
      </c>
      <c r="L35" s="19">
        <f>VLOOKUP($A35,'MG Universe'!$A$2:$R$9992,12)</f>
        <v>2.5499999999999998E-2</v>
      </c>
      <c r="M35" s="87">
        <f>VLOOKUP($A35,'MG Universe'!$A$2:$R$9992,13)</f>
        <v>1.3</v>
      </c>
      <c r="N35" s="88">
        <f>VLOOKUP($A35,'MG Universe'!$A$2:$R$9992,14)</f>
        <v>4.1100000000000003</v>
      </c>
      <c r="O35" s="18">
        <f>VLOOKUP($A35,'MG Universe'!$A$2:$R$9992,15)</f>
        <v>-2.31</v>
      </c>
      <c r="P35" s="19">
        <f>VLOOKUP($A35,'MG Universe'!$A$2:$R$9992,16)</f>
        <v>3.7600000000000001E-2</v>
      </c>
      <c r="Q35" s="89">
        <f>VLOOKUP($A35,'MG Universe'!$A$2:$R$9992,17)</f>
        <v>7</v>
      </c>
      <c r="R35" s="18">
        <f>VLOOKUP($A35,'MG Universe'!$A$2:$R$9992,18)</f>
        <v>103.67</v>
      </c>
      <c r="S35" s="18">
        <f>VLOOKUP($A35,'MG Universe'!$A$2:$U$9992,19)</f>
        <v>115516219376</v>
      </c>
      <c r="T35" s="18" t="str">
        <f>VLOOKUP($A35,'MG Universe'!$A$2:$U$9992,20)</f>
        <v>Large</v>
      </c>
      <c r="U35" s="18" t="str">
        <f>VLOOKUP($A35,'MG Universe'!$A$2:$U$9992,21)</f>
        <v>Pharmaceuticals</v>
      </c>
    </row>
    <row r="36" spans="1:21" x14ac:dyDescent="0.55000000000000004">
      <c r="A36" s="15" t="s">
        <v>245</v>
      </c>
      <c r="B36" s="122" t="str">
        <f>VLOOKUP($A36,'MG Universe'!$A$2:$R$9992,2)</f>
        <v>Ameriprise Financial, Inc.</v>
      </c>
      <c r="C36" s="15" t="str">
        <f>VLOOKUP($A36,'MG Universe'!$A$2:$R$9992,3)</f>
        <v>B</v>
      </c>
      <c r="D36" s="15" t="str">
        <f>VLOOKUP($A36,'MG Universe'!$A$2:$R$9992,4)</f>
        <v>E</v>
      </c>
      <c r="E36" s="15" t="str">
        <f>VLOOKUP($A36,'MG Universe'!$A$2:$R$9992,5)</f>
        <v>U</v>
      </c>
      <c r="F36" s="16" t="str">
        <f>VLOOKUP($A36,'MG Universe'!$A$2:$R$9992,6)</f>
        <v>EU</v>
      </c>
      <c r="G36" s="85">
        <f>VLOOKUP($A36,'MG Universe'!$A$2:$R$9992,7)</f>
        <v>42535</v>
      </c>
      <c r="H36" s="18">
        <f>VLOOKUP($A36,'MG Universe'!$A$2:$R$9992,8)</f>
        <v>296.02</v>
      </c>
      <c r="I36" s="18">
        <f>VLOOKUP($A36,'MG Universe'!$A$2:$R$9992,9)</f>
        <v>123.34</v>
      </c>
      <c r="J36" s="19">
        <f>VLOOKUP($A36,'MG Universe'!$A$2:$R$9992,10)</f>
        <v>0.41670000000000001</v>
      </c>
      <c r="K36" s="86">
        <f>VLOOKUP($A36,'MG Universe'!$A$2:$R$9992,11)</f>
        <v>15.85</v>
      </c>
      <c r="L36" s="19">
        <f>VLOOKUP($A36,'MG Universe'!$A$2:$R$9992,12)</f>
        <v>2.1700000000000001E-2</v>
      </c>
      <c r="M36" s="87">
        <f>VLOOKUP($A36,'MG Universe'!$A$2:$R$9992,13)</f>
        <v>1.9</v>
      </c>
      <c r="N36" s="88" t="str">
        <f>VLOOKUP($A36,'MG Universe'!$A$2:$R$9992,14)</f>
        <v>N/A</v>
      </c>
      <c r="O36" s="18" t="str">
        <f>VLOOKUP($A36,'MG Universe'!$A$2:$R$9992,15)</f>
        <v>N/A</v>
      </c>
      <c r="P36" s="19">
        <f>VLOOKUP($A36,'MG Universe'!$A$2:$R$9992,16)</f>
        <v>3.6799999999999999E-2</v>
      </c>
      <c r="Q36" s="89">
        <f>VLOOKUP($A36,'MG Universe'!$A$2:$R$9992,17)</f>
        <v>0</v>
      </c>
      <c r="R36" s="18">
        <f>VLOOKUP($A36,'MG Universe'!$A$2:$R$9992,18)</f>
        <v>87.98</v>
      </c>
      <c r="S36" s="18">
        <f>VLOOKUP($A36,'MG Universe'!$A$2:$U$9992,19)</f>
        <v>18971591736</v>
      </c>
      <c r="T36" s="18" t="str">
        <f>VLOOKUP($A36,'MG Universe'!$A$2:$U$9992,20)</f>
        <v>Large</v>
      </c>
      <c r="U36" s="18" t="str">
        <f>VLOOKUP($A36,'MG Universe'!$A$2:$U$9992,21)</f>
        <v>Financial Services</v>
      </c>
    </row>
    <row r="37" spans="1:21" x14ac:dyDescent="0.55000000000000004">
      <c r="A37" s="15" t="s">
        <v>247</v>
      </c>
      <c r="B37" s="122" t="str">
        <f>VLOOKUP($A37,'MG Universe'!$A$2:$R$9992,2)</f>
        <v>American Tower Corp</v>
      </c>
      <c r="C37" s="15" t="str">
        <f>VLOOKUP($A37,'MG Universe'!$A$2:$R$9992,3)</f>
        <v>F</v>
      </c>
      <c r="D37" s="15" t="str">
        <f>VLOOKUP($A37,'MG Universe'!$A$2:$R$9992,4)</f>
        <v>S</v>
      </c>
      <c r="E37" s="15" t="str">
        <f>VLOOKUP($A37,'MG Universe'!$A$2:$R$9992,5)</f>
        <v>O</v>
      </c>
      <c r="F37" s="16" t="str">
        <f>VLOOKUP($A37,'MG Universe'!$A$2:$R$9992,6)</f>
        <v>SO</v>
      </c>
      <c r="G37" s="85">
        <f>VLOOKUP($A37,'MG Universe'!$A$2:$R$9992,7)</f>
        <v>42794</v>
      </c>
      <c r="H37" s="18">
        <f>VLOOKUP($A37,'MG Universe'!$A$2:$R$9992,8)</f>
        <v>43.31</v>
      </c>
      <c r="I37" s="18">
        <f>VLOOKUP($A37,'MG Universe'!$A$2:$R$9992,9)</f>
        <v>130.74</v>
      </c>
      <c r="J37" s="19">
        <f>VLOOKUP($A37,'MG Universe'!$A$2:$R$9992,10)</f>
        <v>3.0186999999999999</v>
      </c>
      <c r="K37" s="86">
        <f>VLOOKUP($A37,'MG Universe'!$A$2:$R$9992,11)</f>
        <v>75.569999999999993</v>
      </c>
      <c r="L37" s="19">
        <f>VLOOKUP($A37,'MG Universe'!$A$2:$R$9992,12)</f>
        <v>1.5900000000000001E-2</v>
      </c>
      <c r="M37" s="87">
        <f>VLOOKUP($A37,'MG Universe'!$A$2:$R$9992,13)</f>
        <v>0.7</v>
      </c>
      <c r="N37" s="88">
        <f>VLOOKUP($A37,'MG Universe'!$A$2:$R$9992,14)</f>
        <v>0.9</v>
      </c>
      <c r="O37" s="18">
        <f>VLOOKUP($A37,'MG Universe'!$A$2:$R$9992,15)</f>
        <v>-52.51</v>
      </c>
      <c r="P37" s="19">
        <f>VLOOKUP($A37,'MG Universe'!$A$2:$R$9992,16)</f>
        <v>0.33539999999999998</v>
      </c>
      <c r="Q37" s="89">
        <f>VLOOKUP($A37,'MG Universe'!$A$2:$R$9992,17)</f>
        <v>5</v>
      </c>
      <c r="R37" s="18">
        <f>VLOOKUP($A37,'MG Universe'!$A$2:$R$9992,18)</f>
        <v>26.63</v>
      </c>
      <c r="S37" s="18">
        <f>VLOOKUP($A37,'MG Universe'!$A$2:$U$9992,19)</f>
        <v>54454332860</v>
      </c>
      <c r="T37" s="18" t="str">
        <f>VLOOKUP($A37,'MG Universe'!$A$2:$U$9992,20)</f>
        <v>Large</v>
      </c>
      <c r="U37" s="18" t="str">
        <f>VLOOKUP($A37,'MG Universe'!$A$2:$U$9992,21)</f>
        <v>REIT</v>
      </c>
    </row>
    <row r="38" spans="1:21" x14ac:dyDescent="0.55000000000000004">
      <c r="A38" s="15" t="s">
        <v>249</v>
      </c>
      <c r="B38" s="122" t="str">
        <f>VLOOKUP($A38,'MG Universe'!$A$2:$R$9992,2)</f>
        <v>Amazon.com, Inc.</v>
      </c>
      <c r="C38" s="15" t="str">
        <f>VLOOKUP($A38,'MG Universe'!$A$2:$R$9992,3)</f>
        <v>F</v>
      </c>
      <c r="D38" s="15" t="str">
        <f>VLOOKUP($A38,'MG Universe'!$A$2:$R$9992,4)</f>
        <v>S</v>
      </c>
      <c r="E38" s="15" t="str">
        <f>VLOOKUP($A38,'MG Universe'!$A$2:$R$9992,5)</f>
        <v>O</v>
      </c>
      <c r="F38" s="16" t="str">
        <f>VLOOKUP($A38,'MG Universe'!$A$2:$R$9992,6)</f>
        <v>SO</v>
      </c>
      <c r="G38" s="85">
        <f>VLOOKUP($A38,'MG Universe'!$A$2:$R$9992,7)</f>
        <v>42569</v>
      </c>
      <c r="H38" s="18">
        <f>VLOOKUP($A38,'MG Universe'!$A$2:$R$9992,8)</f>
        <v>3.29</v>
      </c>
      <c r="I38" s="18">
        <f>VLOOKUP($A38,'MG Universe'!$A$2:$R$9992,9)</f>
        <v>944.52</v>
      </c>
      <c r="J38" s="19">
        <f>VLOOKUP($A38,'MG Universe'!$A$2:$R$9992,10)</f>
        <v>287.0881</v>
      </c>
      <c r="K38" s="86">
        <f>VLOOKUP($A38,'MG Universe'!$A$2:$R$9992,11)</f>
        <v>944.52</v>
      </c>
      <c r="L38" s="19">
        <f>VLOOKUP($A38,'MG Universe'!$A$2:$R$9992,12)</f>
        <v>0</v>
      </c>
      <c r="M38" s="87">
        <f>VLOOKUP($A38,'MG Universe'!$A$2:$R$9992,13)</f>
        <v>1.5</v>
      </c>
      <c r="N38" s="88">
        <f>VLOOKUP($A38,'MG Universe'!$A$2:$R$9992,14)</f>
        <v>1.08</v>
      </c>
      <c r="O38" s="18">
        <f>VLOOKUP($A38,'MG Universe'!$A$2:$R$9992,15)</f>
        <v>-32.97</v>
      </c>
      <c r="P38" s="19">
        <f>VLOOKUP($A38,'MG Universe'!$A$2:$R$9992,16)</f>
        <v>4.6801000000000004</v>
      </c>
      <c r="Q38" s="89">
        <f>VLOOKUP($A38,'MG Universe'!$A$2:$R$9992,17)</f>
        <v>0</v>
      </c>
      <c r="R38" s="18">
        <f>VLOOKUP($A38,'MG Universe'!$A$2:$R$9992,18)</f>
        <v>38.43</v>
      </c>
      <c r="S38" s="18">
        <f>VLOOKUP($A38,'MG Universe'!$A$2:$U$9992,19)</f>
        <v>455274680752</v>
      </c>
      <c r="T38" s="18" t="str">
        <f>VLOOKUP($A38,'MG Universe'!$A$2:$U$9992,20)</f>
        <v>Large</v>
      </c>
      <c r="U38" s="18" t="str">
        <f>VLOOKUP($A38,'MG Universe'!$A$2:$U$9992,21)</f>
        <v>Retail</v>
      </c>
    </row>
    <row r="39" spans="1:21" x14ac:dyDescent="0.55000000000000004">
      <c r="A39" s="15" t="s">
        <v>251</v>
      </c>
      <c r="B39" s="122" t="str">
        <f>VLOOKUP($A39,'MG Universe'!$A$2:$R$9992,2)</f>
        <v>AutoNation, Inc.</v>
      </c>
      <c r="C39" s="15" t="str">
        <f>VLOOKUP($A39,'MG Universe'!$A$2:$R$9992,3)</f>
        <v>C+</v>
      </c>
      <c r="D39" s="15" t="str">
        <f>VLOOKUP($A39,'MG Universe'!$A$2:$R$9992,4)</f>
        <v>S</v>
      </c>
      <c r="E39" s="15" t="str">
        <f>VLOOKUP($A39,'MG Universe'!$A$2:$R$9992,5)</f>
        <v>U</v>
      </c>
      <c r="F39" s="16" t="str">
        <f>VLOOKUP($A39,'MG Universe'!$A$2:$R$9992,6)</f>
        <v>SU</v>
      </c>
      <c r="G39" s="85">
        <f>VLOOKUP($A39,'MG Universe'!$A$2:$R$9992,7)</f>
        <v>42805</v>
      </c>
      <c r="H39" s="18">
        <f>VLOOKUP($A39,'MG Universe'!$A$2:$R$9992,8)</f>
        <v>101.23</v>
      </c>
      <c r="I39" s="18">
        <f>VLOOKUP($A39,'MG Universe'!$A$2:$R$9992,9)</f>
        <v>39.08</v>
      </c>
      <c r="J39" s="19">
        <f>VLOOKUP($A39,'MG Universe'!$A$2:$R$9992,10)</f>
        <v>0.3861</v>
      </c>
      <c r="K39" s="86">
        <f>VLOOKUP($A39,'MG Universe'!$A$2:$R$9992,11)</f>
        <v>10.39</v>
      </c>
      <c r="L39" s="19">
        <f>VLOOKUP($A39,'MG Universe'!$A$2:$R$9992,12)</f>
        <v>0</v>
      </c>
      <c r="M39" s="87">
        <f>VLOOKUP($A39,'MG Universe'!$A$2:$R$9992,13)</f>
        <v>1</v>
      </c>
      <c r="N39" s="88">
        <f>VLOOKUP($A39,'MG Universe'!$A$2:$R$9992,14)</f>
        <v>0.81</v>
      </c>
      <c r="O39" s="18">
        <f>VLOOKUP($A39,'MG Universe'!$A$2:$R$9992,15)</f>
        <v>-29.24</v>
      </c>
      <c r="P39" s="19">
        <f>VLOOKUP($A39,'MG Universe'!$A$2:$R$9992,16)</f>
        <v>9.4999999999999998E-3</v>
      </c>
      <c r="Q39" s="89">
        <f>VLOOKUP($A39,'MG Universe'!$A$2:$R$9992,17)</f>
        <v>0</v>
      </c>
      <c r="R39" s="18">
        <f>VLOOKUP($A39,'MG Universe'!$A$2:$R$9992,18)</f>
        <v>43.16</v>
      </c>
      <c r="S39" s="18">
        <f>VLOOKUP($A39,'MG Universe'!$A$2:$U$9992,19)</f>
        <v>3943630085</v>
      </c>
      <c r="T39" s="18" t="str">
        <f>VLOOKUP($A39,'MG Universe'!$A$2:$U$9992,20)</f>
        <v>Mid</v>
      </c>
      <c r="U39" s="18" t="str">
        <f>VLOOKUP($A39,'MG Universe'!$A$2:$U$9992,21)</f>
        <v>Auto</v>
      </c>
    </row>
    <row r="40" spans="1:21" x14ac:dyDescent="0.55000000000000004">
      <c r="A40" s="15" t="s">
        <v>257</v>
      </c>
      <c r="B40" s="122" t="str">
        <f>VLOOKUP($A40,'MG Universe'!$A$2:$R$9992,2)</f>
        <v>Anthem Inc</v>
      </c>
      <c r="C40" s="15" t="str">
        <f>VLOOKUP($A40,'MG Universe'!$A$2:$R$9992,3)</f>
        <v>C</v>
      </c>
      <c r="D40" s="15" t="str">
        <f>VLOOKUP($A40,'MG Universe'!$A$2:$R$9992,4)</f>
        <v>E</v>
      </c>
      <c r="E40" s="15" t="str">
        <f>VLOOKUP($A40,'MG Universe'!$A$2:$R$9992,5)</f>
        <v>O</v>
      </c>
      <c r="F40" s="16" t="str">
        <f>VLOOKUP($A40,'MG Universe'!$A$2:$R$9992,6)</f>
        <v>EO</v>
      </c>
      <c r="G40" s="85">
        <f>VLOOKUP($A40,'MG Universe'!$A$2:$R$9992,7)</f>
        <v>42762</v>
      </c>
      <c r="H40" s="18">
        <f>VLOOKUP($A40,'MG Universe'!$A$2:$R$9992,8)</f>
        <v>124.49</v>
      </c>
      <c r="I40" s="18">
        <f>VLOOKUP($A40,'MG Universe'!$A$2:$R$9992,9)</f>
        <v>176.12</v>
      </c>
      <c r="J40" s="19">
        <f>VLOOKUP($A40,'MG Universe'!$A$2:$R$9992,10)</f>
        <v>1.4147000000000001</v>
      </c>
      <c r="K40" s="86">
        <f>VLOOKUP($A40,'MG Universe'!$A$2:$R$9992,11)</f>
        <v>19.5</v>
      </c>
      <c r="L40" s="19">
        <f>VLOOKUP($A40,'MG Universe'!$A$2:$R$9992,12)</f>
        <v>1.46E-2</v>
      </c>
      <c r="M40" s="87">
        <f>VLOOKUP($A40,'MG Universe'!$A$2:$R$9992,13)</f>
        <v>0.6</v>
      </c>
      <c r="N40" s="88" t="str">
        <f>VLOOKUP($A40,'MG Universe'!$A$2:$R$9992,14)</f>
        <v>N/A</v>
      </c>
      <c r="O40" s="18" t="str">
        <f>VLOOKUP($A40,'MG Universe'!$A$2:$R$9992,15)</f>
        <v>N/A</v>
      </c>
      <c r="P40" s="19">
        <f>VLOOKUP($A40,'MG Universe'!$A$2:$R$9992,16)</f>
        <v>5.5E-2</v>
      </c>
      <c r="Q40" s="89">
        <f>VLOOKUP($A40,'MG Universe'!$A$2:$R$9992,17)</f>
        <v>6</v>
      </c>
      <c r="R40" s="18">
        <f>VLOOKUP($A40,'MG Universe'!$A$2:$R$9992,18)</f>
        <v>140.13</v>
      </c>
      <c r="S40" s="18">
        <f>VLOOKUP($A40,'MG Universe'!$A$2:$U$9992,19)</f>
        <v>46287928621</v>
      </c>
      <c r="T40" s="18" t="str">
        <f>VLOOKUP($A40,'MG Universe'!$A$2:$U$9992,20)</f>
        <v>Large</v>
      </c>
      <c r="U40" s="18" t="str">
        <f>VLOOKUP($A40,'MG Universe'!$A$2:$U$9992,21)</f>
        <v>Insurance</v>
      </c>
    </row>
    <row r="41" spans="1:21" x14ac:dyDescent="0.55000000000000004">
      <c r="A41" s="15" t="s">
        <v>259</v>
      </c>
      <c r="B41" s="122" t="str">
        <f>VLOOKUP($A41,'MG Universe'!$A$2:$R$9992,2)</f>
        <v>Aon plc Class A Ordinary Shares (UK)</v>
      </c>
      <c r="C41" s="15" t="str">
        <f>VLOOKUP($A41,'MG Universe'!$A$2:$R$9992,3)</f>
        <v>F</v>
      </c>
      <c r="D41" s="15" t="str">
        <f>VLOOKUP($A41,'MG Universe'!$A$2:$R$9992,4)</f>
        <v>S</v>
      </c>
      <c r="E41" s="15" t="str">
        <f>VLOOKUP($A41,'MG Universe'!$A$2:$R$9992,5)</f>
        <v>O</v>
      </c>
      <c r="F41" s="16" t="str">
        <f>VLOOKUP($A41,'MG Universe'!$A$2:$R$9992,6)</f>
        <v>SO</v>
      </c>
      <c r="G41" s="85">
        <f>VLOOKUP($A41,'MG Universe'!$A$2:$R$9992,7)</f>
        <v>42396</v>
      </c>
      <c r="H41" s="18">
        <f>VLOOKUP($A41,'MG Universe'!$A$2:$R$9992,8)</f>
        <v>87.72</v>
      </c>
      <c r="I41" s="18">
        <f>VLOOKUP($A41,'MG Universe'!$A$2:$R$9992,9)</f>
        <v>125.98</v>
      </c>
      <c r="J41" s="19">
        <f>VLOOKUP($A41,'MG Universe'!$A$2:$R$9992,10)</f>
        <v>1.4361999999999999</v>
      </c>
      <c r="K41" s="86">
        <f>VLOOKUP($A41,'MG Universe'!$A$2:$R$9992,11)</f>
        <v>30.36</v>
      </c>
      <c r="L41" s="19">
        <f>VLOOKUP($A41,'MG Universe'!$A$2:$R$9992,12)</f>
        <v>9.4999999999999998E-3</v>
      </c>
      <c r="M41" s="87">
        <f>VLOOKUP($A41,'MG Universe'!$A$2:$R$9992,13)</f>
        <v>1.1000000000000001</v>
      </c>
      <c r="N41" s="88">
        <f>VLOOKUP($A41,'MG Universe'!$A$2:$R$9992,14)</f>
        <v>1.03</v>
      </c>
      <c r="O41" s="18">
        <f>VLOOKUP($A41,'MG Universe'!$A$2:$R$9992,15)</f>
        <v>-26.09</v>
      </c>
      <c r="P41" s="19">
        <f>VLOOKUP($A41,'MG Universe'!$A$2:$R$9992,16)</f>
        <v>0.10929999999999999</v>
      </c>
      <c r="Q41" s="89">
        <f>VLOOKUP($A41,'MG Universe'!$A$2:$R$9992,17)</f>
        <v>4</v>
      </c>
      <c r="R41" s="18">
        <f>VLOOKUP($A41,'MG Universe'!$A$2:$R$9992,18)</f>
        <v>48.36</v>
      </c>
      <c r="S41" s="18">
        <f>VLOOKUP($A41,'MG Universe'!$A$2:$U$9992,19)</f>
        <v>33042016400</v>
      </c>
      <c r="T41" s="18" t="str">
        <f>VLOOKUP($A41,'MG Universe'!$A$2:$U$9992,20)</f>
        <v>Large</v>
      </c>
      <c r="U41" s="18" t="str">
        <f>VLOOKUP($A41,'MG Universe'!$A$2:$U$9992,21)</f>
        <v>Insurance</v>
      </c>
    </row>
    <row r="42" spans="1:21" x14ac:dyDescent="0.55000000000000004">
      <c r="A42" s="15" t="s">
        <v>263</v>
      </c>
      <c r="B42" s="122" t="str">
        <f>VLOOKUP($A42,'MG Universe'!$A$2:$R$9992,2)</f>
        <v>Apache Corporation</v>
      </c>
      <c r="C42" s="15" t="str">
        <f>VLOOKUP($A42,'MG Universe'!$A$2:$R$9992,3)</f>
        <v>D</v>
      </c>
      <c r="D42" s="15" t="str">
        <f>VLOOKUP($A42,'MG Universe'!$A$2:$R$9992,4)</f>
        <v>S</v>
      </c>
      <c r="E42" s="15" t="str">
        <f>VLOOKUP($A42,'MG Universe'!$A$2:$R$9992,5)</f>
        <v>O</v>
      </c>
      <c r="F42" s="16" t="str">
        <f>VLOOKUP($A42,'MG Universe'!$A$2:$R$9992,6)</f>
        <v>SO</v>
      </c>
      <c r="G42" s="85">
        <f>VLOOKUP($A42,'MG Universe'!$A$2:$R$9992,7)</f>
        <v>42836</v>
      </c>
      <c r="H42" s="18">
        <f>VLOOKUP($A42,'MG Universe'!$A$2:$R$9992,8)</f>
        <v>0</v>
      </c>
      <c r="I42" s="18">
        <f>VLOOKUP($A42,'MG Universe'!$A$2:$R$9992,9)</f>
        <v>50.19</v>
      </c>
      <c r="J42" s="19" t="str">
        <f>VLOOKUP($A42,'MG Universe'!$A$2:$R$9992,10)</f>
        <v>N/A</v>
      </c>
      <c r="K42" s="86" t="str">
        <f>VLOOKUP($A42,'MG Universe'!$A$2:$R$9992,11)</f>
        <v>N/A</v>
      </c>
      <c r="L42" s="19">
        <f>VLOOKUP($A42,'MG Universe'!$A$2:$R$9992,12)</f>
        <v>1.9900000000000001E-2</v>
      </c>
      <c r="M42" s="87">
        <f>VLOOKUP($A42,'MG Universe'!$A$2:$R$9992,13)</f>
        <v>1.2</v>
      </c>
      <c r="N42" s="88">
        <f>VLOOKUP($A42,'MG Universe'!$A$2:$R$9992,14)</f>
        <v>1.76</v>
      </c>
      <c r="O42" s="18">
        <f>VLOOKUP($A42,'MG Universe'!$A$2:$R$9992,15)</f>
        <v>-34.409999999999997</v>
      </c>
      <c r="P42" s="19">
        <f>VLOOKUP($A42,'MG Universe'!$A$2:$R$9992,16)</f>
        <v>-7.0199999999999999E-2</v>
      </c>
      <c r="Q42" s="89">
        <f>VLOOKUP($A42,'MG Universe'!$A$2:$R$9992,17)</f>
        <v>0</v>
      </c>
      <c r="R42" s="18">
        <f>VLOOKUP($A42,'MG Universe'!$A$2:$R$9992,18)</f>
        <v>0</v>
      </c>
      <c r="S42" s="18">
        <f>VLOOKUP($A42,'MG Universe'!$A$2:$U$9992,19)</f>
        <v>19094148368</v>
      </c>
      <c r="T42" s="18" t="str">
        <f>VLOOKUP($A42,'MG Universe'!$A$2:$U$9992,20)</f>
        <v>Large</v>
      </c>
      <c r="U42" s="18" t="str">
        <f>VLOOKUP($A42,'MG Universe'!$A$2:$U$9992,21)</f>
        <v>Oil &amp; Gas</v>
      </c>
    </row>
    <row r="43" spans="1:21" x14ac:dyDescent="0.55000000000000004">
      <c r="A43" s="15" t="s">
        <v>266</v>
      </c>
      <c r="B43" s="122" t="str">
        <f>VLOOKUP($A43,'MG Universe'!$A$2:$R$9992,2)</f>
        <v>Anadarko Petroleum Corporation</v>
      </c>
      <c r="C43" s="15" t="str">
        <f>VLOOKUP($A43,'MG Universe'!$A$2:$R$9992,3)</f>
        <v>F</v>
      </c>
      <c r="D43" s="15" t="str">
        <f>VLOOKUP($A43,'MG Universe'!$A$2:$R$9992,4)</f>
        <v>S</v>
      </c>
      <c r="E43" s="15" t="str">
        <f>VLOOKUP($A43,'MG Universe'!$A$2:$R$9992,5)</f>
        <v>O</v>
      </c>
      <c r="F43" s="16" t="str">
        <f>VLOOKUP($A43,'MG Universe'!$A$2:$R$9992,6)</f>
        <v>SO</v>
      </c>
      <c r="G43" s="85">
        <f>VLOOKUP($A43,'MG Universe'!$A$2:$R$9992,7)</f>
        <v>42836</v>
      </c>
      <c r="H43" s="18">
        <f>VLOOKUP($A43,'MG Universe'!$A$2:$R$9992,8)</f>
        <v>0</v>
      </c>
      <c r="I43" s="18">
        <f>VLOOKUP($A43,'MG Universe'!$A$2:$R$9992,9)</f>
        <v>51.74</v>
      </c>
      <c r="J43" s="19" t="str">
        <f>VLOOKUP($A43,'MG Universe'!$A$2:$R$9992,10)</f>
        <v>N/A</v>
      </c>
      <c r="K43" s="86" t="str">
        <f>VLOOKUP($A43,'MG Universe'!$A$2:$R$9992,11)</f>
        <v>N/A</v>
      </c>
      <c r="L43" s="19">
        <f>VLOOKUP($A43,'MG Universe'!$A$2:$R$9992,12)</f>
        <v>3.8999999999999998E-3</v>
      </c>
      <c r="M43" s="87">
        <f>VLOOKUP($A43,'MG Universe'!$A$2:$R$9992,13)</f>
        <v>1.4</v>
      </c>
      <c r="N43" s="88">
        <f>VLOOKUP($A43,'MG Universe'!$A$2:$R$9992,14)</f>
        <v>1.58</v>
      </c>
      <c r="O43" s="18">
        <f>VLOOKUP($A43,'MG Universe'!$A$2:$R$9992,15)</f>
        <v>-53.8</v>
      </c>
      <c r="P43" s="19">
        <f>VLOOKUP($A43,'MG Universe'!$A$2:$R$9992,16)</f>
        <v>-9.4E-2</v>
      </c>
      <c r="Q43" s="89">
        <f>VLOOKUP($A43,'MG Universe'!$A$2:$R$9992,17)</f>
        <v>0</v>
      </c>
      <c r="R43" s="18">
        <f>VLOOKUP($A43,'MG Universe'!$A$2:$R$9992,18)</f>
        <v>0</v>
      </c>
      <c r="S43" s="18">
        <f>VLOOKUP($A43,'MG Universe'!$A$2:$U$9992,19)</f>
        <v>28919300011</v>
      </c>
      <c r="T43" s="18" t="str">
        <f>VLOOKUP($A43,'MG Universe'!$A$2:$U$9992,20)</f>
        <v>Large</v>
      </c>
      <c r="U43" s="18" t="str">
        <f>VLOOKUP($A43,'MG Universe'!$A$2:$U$9992,21)</f>
        <v>Oil &amp; Gas</v>
      </c>
    </row>
    <row r="44" spans="1:21" x14ac:dyDescent="0.55000000000000004">
      <c r="A44" s="15" t="s">
        <v>268</v>
      </c>
      <c r="B44" s="122" t="str">
        <f>VLOOKUP($A44,'MG Universe'!$A$2:$R$9992,2)</f>
        <v>Air Products &amp; Chemicals, Inc.</v>
      </c>
      <c r="C44" s="15" t="str">
        <f>VLOOKUP($A44,'MG Universe'!$A$2:$R$9992,3)</f>
        <v>C</v>
      </c>
      <c r="D44" s="15" t="str">
        <f>VLOOKUP($A44,'MG Universe'!$A$2:$R$9992,4)</f>
        <v>S</v>
      </c>
      <c r="E44" s="15" t="str">
        <f>VLOOKUP($A44,'MG Universe'!$A$2:$R$9992,5)</f>
        <v>O</v>
      </c>
      <c r="F44" s="16" t="str">
        <f>VLOOKUP($A44,'MG Universe'!$A$2:$R$9992,6)</f>
        <v>SO</v>
      </c>
      <c r="G44" s="85">
        <f>VLOOKUP($A44,'MG Universe'!$A$2:$R$9992,7)</f>
        <v>42762</v>
      </c>
      <c r="H44" s="18">
        <f>VLOOKUP($A44,'MG Universe'!$A$2:$R$9992,8)</f>
        <v>41.85</v>
      </c>
      <c r="I44" s="18">
        <f>VLOOKUP($A44,'MG Universe'!$A$2:$R$9992,9)</f>
        <v>142.57</v>
      </c>
      <c r="J44" s="19">
        <f>VLOOKUP($A44,'MG Universe'!$A$2:$R$9992,10)</f>
        <v>3.4066999999999998</v>
      </c>
      <c r="K44" s="86">
        <f>VLOOKUP($A44,'MG Universe'!$A$2:$R$9992,11)</f>
        <v>28.74</v>
      </c>
      <c r="L44" s="19">
        <f>VLOOKUP($A44,'MG Universe'!$A$2:$R$9992,12)</f>
        <v>2.3800000000000002E-2</v>
      </c>
      <c r="M44" s="87">
        <f>VLOOKUP($A44,'MG Universe'!$A$2:$R$9992,13)</f>
        <v>1.2</v>
      </c>
      <c r="N44" s="88">
        <f>VLOOKUP($A44,'MG Universe'!$A$2:$R$9992,14)</f>
        <v>1.31</v>
      </c>
      <c r="O44" s="18">
        <f>VLOOKUP($A44,'MG Universe'!$A$2:$R$9992,15)</f>
        <v>-30.5</v>
      </c>
      <c r="P44" s="19">
        <f>VLOOKUP($A44,'MG Universe'!$A$2:$R$9992,16)</f>
        <v>0.1012</v>
      </c>
      <c r="Q44" s="89">
        <f>VLOOKUP($A44,'MG Universe'!$A$2:$R$9992,17)</f>
        <v>20</v>
      </c>
      <c r="R44" s="18">
        <f>VLOOKUP($A44,'MG Universe'!$A$2:$R$9992,18)</f>
        <v>67.680000000000007</v>
      </c>
      <c r="S44" s="18">
        <f>VLOOKUP($A44,'MG Universe'!$A$2:$U$9992,19)</f>
        <v>30884792842</v>
      </c>
      <c r="T44" s="18" t="str">
        <f>VLOOKUP($A44,'MG Universe'!$A$2:$U$9992,20)</f>
        <v>Large</v>
      </c>
      <c r="U44" s="18" t="str">
        <f>VLOOKUP($A44,'MG Universe'!$A$2:$U$9992,21)</f>
        <v>Chemicals</v>
      </c>
    </row>
    <row r="45" spans="1:21" x14ac:dyDescent="0.55000000000000004">
      <c r="A45" s="15" t="s">
        <v>270</v>
      </c>
      <c r="B45" s="122" t="str">
        <f>VLOOKUP($A45,'MG Universe'!$A$2:$R$9992,2)</f>
        <v>Amphenol Corporation</v>
      </c>
      <c r="C45" s="15" t="str">
        <f>VLOOKUP($A45,'MG Universe'!$A$2:$R$9992,3)</f>
        <v>C+</v>
      </c>
      <c r="D45" s="15" t="str">
        <f>VLOOKUP($A45,'MG Universe'!$A$2:$R$9992,4)</f>
        <v>D</v>
      </c>
      <c r="E45" s="15" t="str">
        <f>VLOOKUP($A45,'MG Universe'!$A$2:$R$9992,5)</f>
        <v>O</v>
      </c>
      <c r="F45" s="16" t="str">
        <f>VLOOKUP($A45,'MG Universe'!$A$2:$R$9992,6)</f>
        <v>DO</v>
      </c>
      <c r="G45" s="85">
        <f>VLOOKUP($A45,'MG Universe'!$A$2:$R$9992,7)</f>
        <v>42789</v>
      </c>
      <c r="H45" s="18">
        <f>VLOOKUP($A45,'MG Universe'!$A$2:$R$9992,8)</f>
        <v>63.78</v>
      </c>
      <c r="I45" s="18">
        <f>VLOOKUP($A45,'MG Universe'!$A$2:$R$9992,9)</f>
        <v>72.56</v>
      </c>
      <c r="J45" s="19">
        <f>VLOOKUP($A45,'MG Universe'!$A$2:$R$9992,10)</f>
        <v>1.1376999999999999</v>
      </c>
      <c r="K45" s="86">
        <f>VLOOKUP($A45,'MG Universe'!$A$2:$R$9992,11)</f>
        <v>28.34</v>
      </c>
      <c r="L45" s="19">
        <f>VLOOKUP($A45,'MG Universe'!$A$2:$R$9992,12)</f>
        <v>8.0000000000000002E-3</v>
      </c>
      <c r="M45" s="87">
        <f>VLOOKUP($A45,'MG Universe'!$A$2:$R$9992,13)</f>
        <v>0.8</v>
      </c>
      <c r="N45" s="88">
        <f>VLOOKUP($A45,'MG Universe'!$A$2:$R$9992,14)</f>
        <v>2.2000000000000002</v>
      </c>
      <c r="O45" s="18">
        <f>VLOOKUP($A45,'MG Universe'!$A$2:$R$9992,15)</f>
        <v>-3.91</v>
      </c>
      <c r="P45" s="19">
        <f>VLOOKUP($A45,'MG Universe'!$A$2:$R$9992,16)</f>
        <v>9.9199999999999997E-2</v>
      </c>
      <c r="Q45" s="89">
        <f>VLOOKUP($A45,'MG Universe'!$A$2:$R$9992,17)</f>
        <v>6</v>
      </c>
      <c r="R45" s="18">
        <f>VLOOKUP($A45,'MG Universe'!$A$2:$R$9992,18)</f>
        <v>27.78</v>
      </c>
      <c r="S45" s="18">
        <f>VLOOKUP($A45,'MG Universe'!$A$2:$U$9992,19)</f>
        <v>22348211502</v>
      </c>
      <c r="T45" s="18" t="str">
        <f>VLOOKUP($A45,'MG Universe'!$A$2:$U$9992,20)</f>
        <v>Large</v>
      </c>
      <c r="U45" s="18" t="str">
        <f>VLOOKUP($A45,'MG Universe'!$A$2:$U$9992,21)</f>
        <v>IT Hardware</v>
      </c>
    </row>
    <row r="46" spans="1:21" x14ac:dyDescent="0.55000000000000004">
      <c r="A46" s="15" t="s">
        <v>1795</v>
      </c>
      <c r="B46" s="122" t="str">
        <f>VLOOKUP($A46,'MG Universe'!$A$2:$R$9992,2)</f>
        <v>Alliance Resource Partners, L.P.</v>
      </c>
      <c r="C46" s="15" t="str">
        <f>VLOOKUP($A46,'MG Universe'!$A$2:$R$9992,3)</f>
        <v>C+</v>
      </c>
      <c r="D46" s="15" t="str">
        <f>VLOOKUP($A46,'MG Universe'!$A$2:$R$9992,4)</f>
        <v>S</v>
      </c>
      <c r="E46" s="15" t="str">
        <f>VLOOKUP($A46,'MG Universe'!$A$2:$R$9992,5)</f>
        <v>F</v>
      </c>
      <c r="F46" s="16" t="str">
        <f>VLOOKUP($A46,'MG Universe'!$A$2:$R$9992,6)</f>
        <v>SF</v>
      </c>
      <c r="G46" s="85">
        <f>VLOOKUP($A46,'MG Universe'!$A$2:$R$9992,7)</f>
        <v>42616</v>
      </c>
      <c r="H46" s="18">
        <f>VLOOKUP($A46,'MG Universe'!$A$2:$R$9992,8)</f>
        <v>21.26</v>
      </c>
      <c r="I46" s="18">
        <f>VLOOKUP($A46,'MG Universe'!$A$2:$R$9992,9)</f>
        <v>22.5</v>
      </c>
      <c r="J46" s="19">
        <f>VLOOKUP($A46,'MG Universe'!$A$2:$R$9992,10)</f>
        <v>1.0583</v>
      </c>
      <c r="K46" s="86">
        <f>VLOOKUP($A46,'MG Universe'!$A$2:$R$9992,11)</f>
        <v>7.63</v>
      </c>
      <c r="L46" s="19">
        <f>VLOOKUP($A46,'MG Universe'!$A$2:$R$9992,12)</f>
        <v>0.10929999999999999</v>
      </c>
      <c r="M46" s="87">
        <f>VLOOKUP($A46,'MG Universe'!$A$2:$R$9992,13)</f>
        <v>0.7</v>
      </c>
      <c r="N46" s="88">
        <f>VLOOKUP($A46,'MG Universe'!$A$2:$R$9992,14)</f>
        <v>0.45</v>
      </c>
      <c r="O46" s="18">
        <f>VLOOKUP($A46,'MG Universe'!$A$2:$R$9992,15)</f>
        <v>-13.48</v>
      </c>
      <c r="P46" s="19">
        <f>VLOOKUP($A46,'MG Universe'!$A$2:$R$9992,16)</f>
        <v>-4.4000000000000003E-3</v>
      </c>
      <c r="Q46" s="89">
        <f>VLOOKUP($A46,'MG Universe'!$A$2:$R$9992,17)</f>
        <v>0</v>
      </c>
      <c r="R46" s="18">
        <f>VLOOKUP($A46,'MG Universe'!$A$2:$R$9992,18)</f>
        <v>25.83</v>
      </c>
      <c r="S46" s="18">
        <f>VLOOKUP($A46,'MG Universe'!$A$2:$U$9992,19)</f>
        <v>1674760185</v>
      </c>
      <c r="T46" s="18" t="str">
        <f>VLOOKUP($A46,'MG Universe'!$A$2:$U$9992,20)</f>
        <v>Small</v>
      </c>
      <c r="U46" s="18" t="str">
        <f>VLOOKUP($A46,'MG Universe'!$A$2:$U$9992,21)</f>
        <v>Mining</v>
      </c>
    </row>
    <row r="47" spans="1:21" x14ac:dyDescent="0.55000000000000004">
      <c r="A47" s="15" t="s">
        <v>1796</v>
      </c>
      <c r="B47" s="122" t="str">
        <f>VLOOKUP($A47,'MG Universe'!$A$2:$R$9992,2)</f>
        <v>Allegheny Technologies Incorporated</v>
      </c>
      <c r="C47" s="15" t="str">
        <f>VLOOKUP($A47,'MG Universe'!$A$2:$R$9992,3)</f>
        <v>D</v>
      </c>
      <c r="D47" s="15" t="str">
        <f>VLOOKUP($A47,'MG Universe'!$A$2:$R$9992,4)</f>
        <v>S</v>
      </c>
      <c r="E47" s="15" t="str">
        <f>VLOOKUP($A47,'MG Universe'!$A$2:$R$9992,5)</f>
        <v>O</v>
      </c>
      <c r="F47" s="16" t="str">
        <f>VLOOKUP($A47,'MG Universe'!$A$2:$R$9992,6)</f>
        <v>SO</v>
      </c>
      <c r="G47" s="85">
        <f>VLOOKUP($A47,'MG Universe'!$A$2:$R$9992,7)</f>
        <v>42804</v>
      </c>
      <c r="H47" s="18">
        <f>VLOOKUP($A47,'MG Universe'!$A$2:$R$9992,8)</f>
        <v>0</v>
      </c>
      <c r="I47" s="18">
        <f>VLOOKUP($A47,'MG Universe'!$A$2:$R$9992,9)</f>
        <v>15.09</v>
      </c>
      <c r="J47" s="19" t="str">
        <f>VLOOKUP($A47,'MG Universe'!$A$2:$R$9992,10)</f>
        <v>N/A</v>
      </c>
      <c r="K47" s="86" t="str">
        <f>VLOOKUP($A47,'MG Universe'!$A$2:$R$9992,11)</f>
        <v>N/A</v>
      </c>
      <c r="L47" s="19">
        <f>VLOOKUP($A47,'MG Universe'!$A$2:$R$9992,12)</f>
        <v>2.12E-2</v>
      </c>
      <c r="M47" s="87">
        <f>VLOOKUP($A47,'MG Universe'!$A$2:$R$9992,13)</f>
        <v>2.6</v>
      </c>
      <c r="N47" s="88">
        <f>VLOOKUP($A47,'MG Universe'!$A$2:$R$9992,14)</f>
        <v>2.4900000000000002</v>
      </c>
      <c r="O47" s="18">
        <f>VLOOKUP($A47,'MG Universe'!$A$2:$R$9992,15)</f>
        <v>-19.09</v>
      </c>
      <c r="P47" s="19">
        <f>VLOOKUP($A47,'MG Universe'!$A$2:$R$9992,16)</f>
        <v>-7.8899999999999998E-2</v>
      </c>
      <c r="Q47" s="89">
        <f>VLOOKUP($A47,'MG Universe'!$A$2:$R$9992,17)</f>
        <v>1</v>
      </c>
      <c r="R47" s="18">
        <f>VLOOKUP($A47,'MG Universe'!$A$2:$R$9992,18)</f>
        <v>10.58</v>
      </c>
      <c r="S47" s="18">
        <f>VLOOKUP($A47,'MG Universe'!$A$2:$U$9992,19)</f>
        <v>1649563457</v>
      </c>
      <c r="T47" s="18" t="str">
        <f>VLOOKUP($A47,'MG Universe'!$A$2:$U$9992,20)</f>
        <v>Small</v>
      </c>
      <c r="U47" s="18" t="str">
        <f>VLOOKUP($A47,'MG Universe'!$A$2:$U$9992,21)</f>
        <v>Steel</v>
      </c>
    </row>
    <row r="48" spans="1:21" x14ac:dyDescent="0.55000000000000004">
      <c r="A48" s="15" t="s">
        <v>287</v>
      </c>
      <c r="B48" s="122" t="str">
        <f>VLOOKUP($A48,'MG Universe'!$A$2:$R$9992,2)</f>
        <v>AvalonBay Communities Inc</v>
      </c>
      <c r="C48" s="15" t="str">
        <f>VLOOKUP($A48,'MG Universe'!$A$2:$R$9992,3)</f>
        <v>C+</v>
      </c>
      <c r="D48" s="15" t="str">
        <f>VLOOKUP($A48,'MG Universe'!$A$2:$R$9992,4)</f>
        <v>E</v>
      </c>
      <c r="E48" s="15" t="str">
        <f>VLOOKUP($A48,'MG Universe'!$A$2:$R$9992,5)</f>
        <v>O</v>
      </c>
      <c r="F48" s="16" t="str">
        <f>VLOOKUP($A48,'MG Universe'!$A$2:$R$9992,6)</f>
        <v>EO</v>
      </c>
      <c r="G48" s="85">
        <f>VLOOKUP($A48,'MG Universe'!$A$2:$R$9992,7)</f>
        <v>42511</v>
      </c>
      <c r="H48" s="18">
        <f>VLOOKUP($A48,'MG Universe'!$A$2:$R$9992,8)</f>
        <v>152.5</v>
      </c>
      <c r="I48" s="18">
        <f>VLOOKUP($A48,'MG Universe'!$A$2:$R$9992,9)</f>
        <v>190.99</v>
      </c>
      <c r="J48" s="19">
        <f>VLOOKUP($A48,'MG Universe'!$A$2:$R$9992,10)</f>
        <v>1.2524</v>
      </c>
      <c r="K48" s="86">
        <f>VLOOKUP($A48,'MG Universe'!$A$2:$R$9992,11)</f>
        <v>32.26</v>
      </c>
      <c r="L48" s="19">
        <f>VLOOKUP($A48,'MG Universe'!$A$2:$R$9992,12)</f>
        <v>2.6700000000000002E-2</v>
      </c>
      <c r="M48" s="87">
        <f>VLOOKUP($A48,'MG Universe'!$A$2:$R$9992,13)</f>
        <v>0.4</v>
      </c>
      <c r="N48" s="88">
        <f>VLOOKUP($A48,'MG Universe'!$A$2:$R$9992,14)</f>
        <v>4.32</v>
      </c>
      <c r="O48" s="18">
        <f>VLOOKUP($A48,'MG Universe'!$A$2:$R$9992,15)</f>
        <v>-70.73</v>
      </c>
      <c r="P48" s="19">
        <f>VLOOKUP($A48,'MG Universe'!$A$2:$R$9992,16)</f>
        <v>0.1188</v>
      </c>
      <c r="Q48" s="89">
        <f>VLOOKUP($A48,'MG Universe'!$A$2:$R$9992,17)</f>
        <v>5</v>
      </c>
      <c r="R48" s="18">
        <f>VLOOKUP($A48,'MG Universe'!$A$2:$R$9992,18)</f>
        <v>21.74</v>
      </c>
      <c r="S48" s="18">
        <f>VLOOKUP($A48,'MG Universe'!$A$2:$U$9992,19)</f>
        <v>26287031640</v>
      </c>
      <c r="T48" s="18" t="str">
        <f>VLOOKUP($A48,'MG Universe'!$A$2:$U$9992,20)</f>
        <v>Large</v>
      </c>
      <c r="U48" s="18" t="str">
        <f>VLOOKUP($A48,'MG Universe'!$A$2:$U$9992,21)</f>
        <v>REIT</v>
      </c>
    </row>
    <row r="49" spans="1:21" x14ac:dyDescent="0.55000000000000004">
      <c r="A49" s="15" t="s">
        <v>289</v>
      </c>
      <c r="B49" s="122" t="str">
        <f>VLOOKUP($A49,'MG Universe'!$A$2:$R$9992,2)</f>
        <v>Broadcom Ltd</v>
      </c>
      <c r="C49" s="15" t="str">
        <f>VLOOKUP($A49,'MG Universe'!$A$2:$R$9992,3)</f>
        <v>C-</v>
      </c>
      <c r="D49" s="15" t="str">
        <f>VLOOKUP($A49,'MG Universe'!$A$2:$R$9992,4)</f>
        <v>E</v>
      </c>
      <c r="E49" s="15" t="str">
        <f>VLOOKUP($A49,'MG Universe'!$A$2:$R$9992,5)</f>
        <v>O</v>
      </c>
      <c r="F49" s="16" t="str">
        <f>VLOOKUP($A49,'MG Universe'!$A$2:$R$9992,6)</f>
        <v>EO</v>
      </c>
      <c r="G49" s="85">
        <f>VLOOKUP($A49,'MG Universe'!$A$2:$R$9992,7)</f>
        <v>42579</v>
      </c>
      <c r="H49" s="18">
        <f>VLOOKUP($A49,'MG Universe'!$A$2:$R$9992,8)</f>
        <v>118.84</v>
      </c>
      <c r="I49" s="18">
        <f>VLOOKUP($A49,'MG Universe'!$A$2:$R$9992,9)</f>
        <v>231.18</v>
      </c>
      <c r="J49" s="19">
        <f>VLOOKUP($A49,'MG Universe'!$A$2:$R$9992,10)</f>
        <v>1.9453</v>
      </c>
      <c r="K49" s="86">
        <f>VLOOKUP($A49,'MG Universe'!$A$2:$R$9992,11)</f>
        <v>71.349999999999994</v>
      </c>
      <c r="L49" s="19">
        <f>VLOOKUP($A49,'MG Universe'!$A$2:$R$9992,12)</f>
        <v>7.6E-3</v>
      </c>
      <c r="M49" s="87">
        <f>VLOOKUP($A49,'MG Universe'!$A$2:$R$9992,13)</f>
        <v>1.1000000000000001</v>
      </c>
      <c r="N49" s="88">
        <f>VLOOKUP($A49,'MG Universe'!$A$2:$R$9992,14)</f>
        <v>2.52</v>
      </c>
      <c r="O49" s="18">
        <f>VLOOKUP($A49,'MG Universe'!$A$2:$R$9992,15)</f>
        <v>-60.28</v>
      </c>
      <c r="P49" s="19">
        <f>VLOOKUP($A49,'MG Universe'!$A$2:$R$9992,16)</f>
        <v>0.31430000000000002</v>
      </c>
      <c r="Q49" s="89">
        <f>VLOOKUP($A49,'MG Universe'!$A$2:$R$9992,17)</f>
        <v>6</v>
      </c>
      <c r="R49" s="18">
        <f>VLOOKUP($A49,'MG Universe'!$A$2:$R$9992,18)</f>
        <v>66.34</v>
      </c>
      <c r="S49" s="18">
        <f>VLOOKUP($A49,'MG Universe'!$A$2:$U$9992,19)</f>
        <v>93427472765</v>
      </c>
      <c r="T49" s="18" t="str">
        <f>VLOOKUP($A49,'MG Universe'!$A$2:$U$9992,20)</f>
        <v>Large</v>
      </c>
      <c r="U49" s="18" t="str">
        <f>VLOOKUP($A49,'MG Universe'!$A$2:$U$9992,21)</f>
        <v>IT Hardware</v>
      </c>
    </row>
    <row r="50" spans="1:21" x14ac:dyDescent="0.55000000000000004">
      <c r="A50" s="15" t="s">
        <v>294</v>
      </c>
      <c r="B50" s="122" t="str">
        <f>VLOOKUP($A50,'MG Universe'!$A$2:$R$9992,2)</f>
        <v>Avery Dennison Corp</v>
      </c>
      <c r="C50" s="15" t="str">
        <f>VLOOKUP($A50,'MG Universe'!$A$2:$R$9992,3)</f>
        <v>C-</v>
      </c>
      <c r="D50" s="15" t="str">
        <f>VLOOKUP($A50,'MG Universe'!$A$2:$R$9992,4)</f>
        <v>S</v>
      </c>
      <c r="E50" s="15" t="str">
        <f>VLOOKUP($A50,'MG Universe'!$A$2:$R$9992,5)</f>
        <v>U</v>
      </c>
      <c r="F50" s="16" t="str">
        <f>VLOOKUP($A50,'MG Universe'!$A$2:$R$9992,6)</f>
        <v>SU</v>
      </c>
      <c r="G50" s="85">
        <f>VLOOKUP($A50,'MG Universe'!$A$2:$R$9992,7)</f>
        <v>42548</v>
      </c>
      <c r="H50" s="18">
        <f>VLOOKUP($A50,'MG Universe'!$A$2:$R$9992,8)</f>
        <v>115.24</v>
      </c>
      <c r="I50" s="18">
        <f>VLOOKUP($A50,'MG Universe'!$A$2:$R$9992,9)</f>
        <v>82.64</v>
      </c>
      <c r="J50" s="19">
        <f>VLOOKUP($A50,'MG Universe'!$A$2:$R$9992,10)</f>
        <v>0.71709999999999996</v>
      </c>
      <c r="K50" s="86">
        <f>VLOOKUP($A50,'MG Universe'!$A$2:$R$9992,11)</f>
        <v>27.64</v>
      </c>
      <c r="L50" s="19">
        <f>VLOOKUP($A50,'MG Universe'!$A$2:$R$9992,12)</f>
        <v>1.7899999999999999E-2</v>
      </c>
      <c r="M50" s="87">
        <f>VLOOKUP($A50,'MG Universe'!$A$2:$R$9992,13)</f>
        <v>1.2</v>
      </c>
      <c r="N50" s="88">
        <f>VLOOKUP($A50,'MG Universe'!$A$2:$R$9992,14)</f>
        <v>1.18</v>
      </c>
      <c r="O50" s="18">
        <f>VLOOKUP($A50,'MG Universe'!$A$2:$R$9992,15)</f>
        <v>-15.3</v>
      </c>
      <c r="P50" s="19">
        <f>VLOOKUP($A50,'MG Universe'!$A$2:$R$9992,16)</f>
        <v>9.5699999999999993E-2</v>
      </c>
      <c r="Q50" s="89">
        <f>VLOOKUP($A50,'MG Universe'!$A$2:$R$9992,17)</f>
        <v>6</v>
      </c>
      <c r="R50" s="18">
        <f>VLOOKUP($A50,'MG Universe'!$A$2:$R$9992,18)</f>
        <v>30.37</v>
      </c>
      <c r="S50" s="18">
        <f>VLOOKUP($A50,'MG Universe'!$A$2:$U$9992,19)</f>
        <v>7330570485</v>
      </c>
      <c r="T50" s="18" t="str">
        <f>VLOOKUP($A50,'MG Universe'!$A$2:$U$9992,20)</f>
        <v>Mid</v>
      </c>
      <c r="U50" s="18" t="str">
        <f>VLOOKUP($A50,'MG Universe'!$A$2:$U$9992,21)</f>
        <v>Business Support</v>
      </c>
    </row>
    <row r="51" spans="1:21" x14ac:dyDescent="0.55000000000000004">
      <c r="A51" s="15" t="s">
        <v>296</v>
      </c>
      <c r="B51" s="122" t="str">
        <f>VLOOKUP($A51,'MG Universe'!$A$2:$R$9992,2)</f>
        <v>American Water Works Company Inc</v>
      </c>
      <c r="C51" s="15" t="str">
        <f>VLOOKUP($A51,'MG Universe'!$A$2:$R$9992,3)</f>
        <v>D</v>
      </c>
      <c r="D51" s="15" t="str">
        <f>VLOOKUP($A51,'MG Universe'!$A$2:$R$9992,4)</f>
        <v>S</v>
      </c>
      <c r="E51" s="15" t="str">
        <f>VLOOKUP($A51,'MG Universe'!$A$2:$R$9992,5)</f>
        <v>F</v>
      </c>
      <c r="F51" s="16" t="str">
        <f>VLOOKUP($A51,'MG Universe'!$A$2:$R$9992,6)</f>
        <v>SF</v>
      </c>
      <c r="G51" s="85">
        <f>VLOOKUP($A51,'MG Universe'!$A$2:$R$9992,7)</f>
        <v>42800</v>
      </c>
      <c r="H51" s="18">
        <f>VLOOKUP($A51,'MG Universe'!$A$2:$R$9992,8)</f>
        <v>70.38</v>
      </c>
      <c r="I51" s="18">
        <f>VLOOKUP($A51,'MG Universe'!$A$2:$R$9992,9)</f>
        <v>75.55</v>
      </c>
      <c r="J51" s="19">
        <f>VLOOKUP($A51,'MG Universe'!$A$2:$R$9992,10)</f>
        <v>1.0734999999999999</v>
      </c>
      <c r="K51" s="86">
        <f>VLOOKUP($A51,'MG Universe'!$A$2:$R$9992,11)</f>
        <v>28.19</v>
      </c>
      <c r="L51" s="19">
        <f>VLOOKUP($A51,'MG Universe'!$A$2:$R$9992,12)</f>
        <v>1.95E-2</v>
      </c>
      <c r="M51" s="87">
        <f>VLOOKUP($A51,'MG Universe'!$A$2:$R$9992,13)</f>
        <v>0.2</v>
      </c>
      <c r="N51" s="88">
        <f>VLOOKUP($A51,'MG Universe'!$A$2:$R$9992,14)</f>
        <v>0.33</v>
      </c>
      <c r="O51" s="18">
        <f>VLOOKUP($A51,'MG Universe'!$A$2:$R$9992,15)</f>
        <v>-69.72</v>
      </c>
      <c r="P51" s="19">
        <f>VLOOKUP($A51,'MG Universe'!$A$2:$R$9992,16)</f>
        <v>9.8500000000000004E-2</v>
      </c>
      <c r="Q51" s="89">
        <f>VLOOKUP($A51,'MG Universe'!$A$2:$R$9992,17)</f>
        <v>4</v>
      </c>
      <c r="R51" s="18">
        <f>VLOOKUP($A51,'MG Universe'!$A$2:$R$9992,18)</f>
        <v>44.56</v>
      </c>
      <c r="S51" s="18">
        <f>VLOOKUP($A51,'MG Universe'!$A$2:$U$9992,19)</f>
        <v>13347957257</v>
      </c>
      <c r="T51" s="18" t="str">
        <f>VLOOKUP($A51,'MG Universe'!$A$2:$U$9992,20)</f>
        <v>Large</v>
      </c>
      <c r="U51" s="18" t="str">
        <f>VLOOKUP($A51,'MG Universe'!$A$2:$U$9992,21)</f>
        <v>Utilities</v>
      </c>
    </row>
    <row r="52" spans="1:21" x14ac:dyDescent="0.55000000000000004">
      <c r="A52" s="15" t="s">
        <v>298</v>
      </c>
      <c r="B52" s="122" t="str">
        <f>VLOOKUP($A52,'MG Universe'!$A$2:$R$9992,2)</f>
        <v>American Express Company</v>
      </c>
      <c r="C52" s="15" t="str">
        <f>VLOOKUP($A52,'MG Universe'!$A$2:$R$9992,3)</f>
        <v>B</v>
      </c>
      <c r="D52" s="15" t="str">
        <f>VLOOKUP($A52,'MG Universe'!$A$2:$R$9992,4)</f>
        <v>D</v>
      </c>
      <c r="E52" s="15" t="str">
        <f>VLOOKUP($A52,'MG Universe'!$A$2:$R$9992,5)</f>
        <v>U</v>
      </c>
      <c r="F52" s="16" t="str">
        <f>VLOOKUP($A52,'MG Universe'!$A$2:$R$9992,6)</f>
        <v>DU</v>
      </c>
      <c r="G52" s="85">
        <f>VLOOKUP($A52,'MG Universe'!$A$2:$R$9992,7)</f>
        <v>42509</v>
      </c>
      <c r="H52" s="18">
        <f>VLOOKUP($A52,'MG Universe'!$A$2:$R$9992,8)</f>
        <v>117.34</v>
      </c>
      <c r="I52" s="18">
        <f>VLOOKUP($A52,'MG Universe'!$A$2:$R$9992,9)</f>
        <v>76.37</v>
      </c>
      <c r="J52" s="19">
        <f>VLOOKUP($A52,'MG Universe'!$A$2:$R$9992,10)</f>
        <v>0.65080000000000005</v>
      </c>
      <c r="K52" s="86">
        <f>VLOOKUP($A52,'MG Universe'!$A$2:$R$9992,11)</f>
        <v>15</v>
      </c>
      <c r="L52" s="19">
        <f>VLOOKUP($A52,'MG Universe'!$A$2:$R$9992,12)</f>
        <v>1.52E-2</v>
      </c>
      <c r="M52" s="87">
        <f>VLOOKUP($A52,'MG Universe'!$A$2:$R$9992,13)</f>
        <v>1.2</v>
      </c>
      <c r="N52" s="88" t="str">
        <f>VLOOKUP($A52,'MG Universe'!$A$2:$R$9992,14)</f>
        <v>N/A</v>
      </c>
      <c r="O52" s="18" t="str">
        <f>VLOOKUP($A52,'MG Universe'!$A$2:$R$9992,15)</f>
        <v>N/A</v>
      </c>
      <c r="P52" s="19">
        <f>VLOOKUP($A52,'MG Universe'!$A$2:$R$9992,16)</f>
        <v>3.2500000000000001E-2</v>
      </c>
      <c r="Q52" s="89">
        <f>VLOOKUP($A52,'MG Universe'!$A$2:$R$9992,17)</f>
        <v>1</v>
      </c>
      <c r="R52" s="18">
        <f>VLOOKUP($A52,'MG Universe'!$A$2:$R$9992,18)</f>
        <v>49.96</v>
      </c>
      <c r="S52" s="18">
        <f>VLOOKUP($A52,'MG Universe'!$A$2:$U$9992,19)</f>
        <v>68083638114</v>
      </c>
      <c r="T52" s="18" t="str">
        <f>VLOOKUP($A52,'MG Universe'!$A$2:$U$9992,20)</f>
        <v>Large</v>
      </c>
      <c r="U52" s="18" t="str">
        <f>VLOOKUP($A52,'MG Universe'!$A$2:$U$9992,21)</f>
        <v>Financial Services</v>
      </c>
    </row>
    <row r="53" spans="1:21" x14ac:dyDescent="0.55000000000000004">
      <c r="A53" s="15" t="s">
        <v>300</v>
      </c>
      <c r="B53" s="122" t="str">
        <f>VLOOKUP($A53,'MG Universe'!$A$2:$R$9992,2)</f>
        <v>Acuity Brands, Inc.</v>
      </c>
      <c r="C53" s="15" t="str">
        <f>VLOOKUP($A53,'MG Universe'!$A$2:$R$9992,3)</f>
        <v>C+</v>
      </c>
      <c r="D53" s="15" t="str">
        <f>VLOOKUP($A53,'MG Universe'!$A$2:$R$9992,4)</f>
        <v>E</v>
      </c>
      <c r="E53" s="15" t="str">
        <f>VLOOKUP($A53,'MG Universe'!$A$2:$R$9992,5)</f>
        <v>U</v>
      </c>
      <c r="F53" s="16" t="str">
        <f>VLOOKUP($A53,'MG Universe'!$A$2:$R$9992,6)</f>
        <v>EU</v>
      </c>
      <c r="G53" s="85">
        <f>VLOOKUP($A53,'MG Universe'!$A$2:$R$9992,7)</f>
        <v>42796</v>
      </c>
      <c r="H53" s="18">
        <f>VLOOKUP($A53,'MG Universe'!$A$2:$R$9992,8)</f>
        <v>239.57</v>
      </c>
      <c r="I53" s="18">
        <f>VLOOKUP($A53,'MG Universe'!$A$2:$R$9992,9)</f>
        <v>169.45</v>
      </c>
      <c r="J53" s="19">
        <f>VLOOKUP($A53,'MG Universe'!$A$2:$R$9992,10)</f>
        <v>0.70730000000000004</v>
      </c>
      <c r="K53" s="86">
        <f>VLOOKUP($A53,'MG Universe'!$A$2:$R$9992,11)</f>
        <v>27.24</v>
      </c>
      <c r="L53" s="19">
        <f>VLOOKUP($A53,'MG Universe'!$A$2:$R$9992,12)</f>
        <v>3.0999999999999999E-3</v>
      </c>
      <c r="M53" s="87">
        <f>VLOOKUP($A53,'MG Universe'!$A$2:$R$9992,13)</f>
        <v>1.3</v>
      </c>
      <c r="N53" s="88">
        <f>VLOOKUP($A53,'MG Universe'!$A$2:$R$9992,14)</f>
        <v>2.2200000000000002</v>
      </c>
      <c r="O53" s="18">
        <f>VLOOKUP($A53,'MG Universe'!$A$2:$R$9992,15)</f>
        <v>2.79</v>
      </c>
      <c r="P53" s="19">
        <f>VLOOKUP($A53,'MG Universe'!$A$2:$R$9992,16)</f>
        <v>9.3700000000000006E-2</v>
      </c>
      <c r="Q53" s="89">
        <f>VLOOKUP($A53,'MG Universe'!$A$2:$R$9992,17)</f>
        <v>0</v>
      </c>
      <c r="R53" s="18">
        <f>VLOOKUP($A53,'MG Universe'!$A$2:$R$9992,18)</f>
        <v>84.83</v>
      </c>
      <c r="S53" s="18">
        <f>VLOOKUP($A53,'MG Universe'!$A$2:$U$9992,19)</f>
        <v>7340974448</v>
      </c>
      <c r="T53" s="18" t="str">
        <f>VLOOKUP($A53,'MG Universe'!$A$2:$U$9992,20)</f>
        <v>Mid</v>
      </c>
      <c r="U53" s="18" t="str">
        <f>VLOOKUP($A53,'MG Universe'!$A$2:$U$9992,21)</f>
        <v>Construction</v>
      </c>
    </row>
    <row r="54" spans="1:21" x14ac:dyDescent="0.55000000000000004">
      <c r="A54" s="15" t="s">
        <v>302</v>
      </c>
      <c r="B54" s="122" t="str">
        <f>VLOOKUP($A54,'MG Universe'!$A$2:$R$9992,2)</f>
        <v>AutoZone, Inc.</v>
      </c>
      <c r="C54" s="15" t="str">
        <f>VLOOKUP($A54,'MG Universe'!$A$2:$R$9992,3)</f>
        <v>D+</v>
      </c>
      <c r="D54" s="15" t="str">
        <f>VLOOKUP($A54,'MG Universe'!$A$2:$R$9992,4)</f>
        <v>S</v>
      </c>
      <c r="E54" s="15" t="str">
        <f>VLOOKUP($A54,'MG Universe'!$A$2:$R$9992,5)</f>
        <v>U</v>
      </c>
      <c r="F54" s="16" t="str">
        <f>VLOOKUP($A54,'MG Universe'!$A$2:$R$9992,6)</f>
        <v>SU</v>
      </c>
      <c r="G54" s="85">
        <f>VLOOKUP($A54,'MG Universe'!$A$2:$R$9992,7)</f>
        <v>42531</v>
      </c>
      <c r="H54" s="18">
        <f>VLOOKUP($A54,'MG Universe'!$A$2:$R$9992,8)</f>
        <v>1233.3399999999999</v>
      </c>
      <c r="I54" s="18">
        <f>VLOOKUP($A54,'MG Universe'!$A$2:$R$9992,9)</f>
        <v>664.05</v>
      </c>
      <c r="J54" s="19">
        <f>VLOOKUP($A54,'MG Universe'!$A$2:$R$9992,10)</f>
        <v>0.53839999999999999</v>
      </c>
      <c r="K54" s="86">
        <f>VLOOKUP($A54,'MG Universe'!$A$2:$R$9992,11)</f>
        <v>19.14</v>
      </c>
      <c r="L54" s="19">
        <f>VLOOKUP($A54,'MG Universe'!$A$2:$R$9992,12)</f>
        <v>0</v>
      </c>
      <c r="M54" s="87">
        <f>VLOOKUP($A54,'MG Universe'!$A$2:$R$9992,13)</f>
        <v>0.6</v>
      </c>
      <c r="N54" s="88">
        <f>VLOOKUP($A54,'MG Universe'!$A$2:$R$9992,14)</f>
        <v>0.91</v>
      </c>
      <c r="O54" s="18">
        <f>VLOOKUP($A54,'MG Universe'!$A$2:$R$9992,15)</f>
        <v>-200.69</v>
      </c>
      <c r="P54" s="19">
        <f>VLOOKUP($A54,'MG Universe'!$A$2:$R$9992,16)</f>
        <v>5.3199999999999997E-2</v>
      </c>
      <c r="Q54" s="89">
        <f>VLOOKUP($A54,'MG Universe'!$A$2:$R$9992,17)</f>
        <v>0</v>
      </c>
      <c r="R54" s="18">
        <f>VLOOKUP($A54,'MG Universe'!$A$2:$R$9992,18)</f>
        <v>0</v>
      </c>
      <c r="S54" s="18">
        <f>VLOOKUP($A54,'MG Universe'!$A$2:$U$9992,19)</f>
        <v>18554083915</v>
      </c>
      <c r="T54" s="18" t="str">
        <f>VLOOKUP($A54,'MG Universe'!$A$2:$U$9992,20)</f>
        <v>Large</v>
      </c>
      <c r="U54" s="18" t="str">
        <f>VLOOKUP($A54,'MG Universe'!$A$2:$U$9992,21)</f>
        <v>Auto</v>
      </c>
    </row>
    <row r="55" spans="1:21" x14ac:dyDescent="0.55000000000000004">
      <c r="A55" s="15" t="s">
        <v>304</v>
      </c>
      <c r="B55" s="122" t="str">
        <f>VLOOKUP($A55,'MG Universe'!$A$2:$R$9992,2)</f>
        <v>Boeing Co</v>
      </c>
      <c r="C55" s="15" t="str">
        <f>VLOOKUP($A55,'MG Universe'!$A$2:$R$9992,3)</f>
        <v>C+</v>
      </c>
      <c r="D55" s="15" t="str">
        <f>VLOOKUP($A55,'MG Universe'!$A$2:$R$9992,4)</f>
        <v>E</v>
      </c>
      <c r="E55" s="15" t="str">
        <f>VLOOKUP($A55,'MG Universe'!$A$2:$R$9992,5)</f>
        <v>F</v>
      </c>
      <c r="F55" s="16" t="str">
        <f>VLOOKUP($A55,'MG Universe'!$A$2:$R$9992,6)</f>
        <v>EF</v>
      </c>
      <c r="G55" s="85">
        <f>VLOOKUP($A55,'MG Universe'!$A$2:$R$9992,7)</f>
        <v>42534</v>
      </c>
      <c r="H55" s="18">
        <f>VLOOKUP($A55,'MG Universe'!$A$2:$R$9992,8)</f>
        <v>201.69</v>
      </c>
      <c r="I55" s="18">
        <f>VLOOKUP($A55,'MG Universe'!$A$2:$R$9992,9)</f>
        <v>178.78</v>
      </c>
      <c r="J55" s="19">
        <f>VLOOKUP($A55,'MG Universe'!$A$2:$R$9992,10)</f>
        <v>0.88639999999999997</v>
      </c>
      <c r="K55" s="86">
        <f>VLOOKUP($A55,'MG Universe'!$A$2:$R$9992,11)</f>
        <v>24.32</v>
      </c>
      <c r="L55" s="19">
        <f>VLOOKUP($A55,'MG Universe'!$A$2:$R$9992,12)</f>
        <v>2.1399999999999999E-2</v>
      </c>
      <c r="M55" s="87">
        <f>VLOOKUP($A55,'MG Universe'!$A$2:$R$9992,13)</f>
        <v>1.2</v>
      </c>
      <c r="N55" s="88">
        <f>VLOOKUP($A55,'MG Universe'!$A$2:$R$9992,14)</f>
        <v>1.32</v>
      </c>
      <c r="O55" s="18">
        <f>VLOOKUP($A55,'MG Universe'!$A$2:$R$9992,15)</f>
        <v>-32.92</v>
      </c>
      <c r="P55" s="19">
        <f>VLOOKUP($A55,'MG Universe'!$A$2:$R$9992,16)</f>
        <v>7.9100000000000004E-2</v>
      </c>
      <c r="Q55" s="89">
        <f>VLOOKUP($A55,'MG Universe'!$A$2:$R$9992,17)</f>
        <v>5</v>
      </c>
      <c r="R55" s="18">
        <f>VLOOKUP($A55,'MG Universe'!$A$2:$R$9992,18)</f>
        <v>34.29</v>
      </c>
      <c r="S55" s="18">
        <f>VLOOKUP($A55,'MG Universe'!$A$2:$U$9992,19)</f>
        <v>108091667327</v>
      </c>
      <c r="T55" s="18" t="str">
        <f>VLOOKUP($A55,'MG Universe'!$A$2:$U$9992,20)</f>
        <v>Large</v>
      </c>
      <c r="U55" s="18" t="str">
        <f>VLOOKUP($A55,'MG Universe'!$A$2:$U$9992,21)</f>
        <v>Aircraft Manufacturing</v>
      </c>
    </row>
    <row r="56" spans="1:21" x14ac:dyDescent="0.55000000000000004">
      <c r="A56" s="15" t="s">
        <v>307</v>
      </c>
      <c r="B56" s="122" t="str">
        <f>VLOOKUP($A56,'MG Universe'!$A$2:$R$9992,2)</f>
        <v>Bank of America Corp</v>
      </c>
      <c r="C56" s="15" t="str">
        <f>VLOOKUP($A56,'MG Universe'!$A$2:$R$9992,3)</f>
        <v>B</v>
      </c>
      <c r="D56" s="15" t="str">
        <f>VLOOKUP($A56,'MG Universe'!$A$2:$R$9992,4)</f>
        <v>E</v>
      </c>
      <c r="E56" s="15" t="str">
        <f>VLOOKUP($A56,'MG Universe'!$A$2:$R$9992,5)</f>
        <v>U</v>
      </c>
      <c r="F56" s="16" t="str">
        <f>VLOOKUP($A56,'MG Universe'!$A$2:$R$9992,6)</f>
        <v>EU</v>
      </c>
      <c r="G56" s="85">
        <f>VLOOKUP($A56,'MG Universe'!$A$2:$R$9992,7)</f>
        <v>42565</v>
      </c>
      <c r="H56" s="18">
        <f>VLOOKUP($A56,'MG Universe'!$A$2:$R$9992,8)</f>
        <v>35.6</v>
      </c>
      <c r="I56" s="18">
        <f>VLOOKUP($A56,'MG Universe'!$A$2:$R$9992,9)</f>
        <v>22.57</v>
      </c>
      <c r="J56" s="19">
        <f>VLOOKUP($A56,'MG Universe'!$A$2:$R$9992,10)</f>
        <v>0.63400000000000001</v>
      </c>
      <c r="K56" s="86">
        <f>VLOOKUP($A56,'MG Universe'!$A$2:$R$9992,11)</f>
        <v>24.53</v>
      </c>
      <c r="L56" s="19">
        <f>VLOOKUP($A56,'MG Universe'!$A$2:$R$9992,12)</f>
        <v>8.8999999999999999E-3</v>
      </c>
      <c r="M56" s="87">
        <f>VLOOKUP($A56,'MG Universe'!$A$2:$R$9992,13)</f>
        <v>1.4</v>
      </c>
      <c r="N56" s="88" t="str">
        <f>VLOOKUP($A56,'MG Universe'!$A$2:$R$9992,14)</f>
        <v>N/A</v>
      </c>
      <c r="O56" s="18" t="str">
        <f>VLOOKUP($A56,'MG Universe'!$A$2:$R$9992,15)</f>
        <v>N/A</v>
      </c>
      <c r="P56" s="19">
        <f>VLOOKUP($A56,'MG Universe'!$A$2:$R$9992,16)</f>
        <v>8.0199999999999994E-2</v>
      </c>
      <c r="Q56" s="89">
        <f>VLOOKUP($A56,'MG Universe'!$A$2:$R$9992,17)</f>
        <v>3</v>
      </c>
      <c r="R56" s="18">
        <f>VLOOKUP($A56,'MG Universe'!$A$2:$R$9992,18)</f>
        <v>23.92</v>
      </c>
      <c r="S56" s="18">
        <f>VLOOKUP($A56,'MG Universe'!$A$2:$U$9992,19)</f>
        <v>223960906248</v>
      </c>
      <c r="T56" s="18" t="str">
        <f>VLOOKUP($A56,'MG Universe'!$A$2:$U$9992,20)</f>
        <v>Large</v>
      </c>
      <c r="U56" s="18" t="str">
        <f>VLOOKUP($A56,'MG Universe'!$A$2:$U$9992,21)</f>
        <v>Banks</v>
      </c>
    </row>
    <row r="57" spans="1:21" x14ac:dyDescent="0.55000000000000004">
      <c r="A57" s="15" t="s">
        <v>309</v>
      </c>
      <c r="B57" s="122" t="str">
        <f>VLOOKUP($A57,'MG Universe'!$A$2:$R$9992,2)</f>
        <v>Baxter International Inc</v>
      </c>
      <c r="C57" s="15" t="str">
        <f>VLOOKUP($A57,'MG Universe'!$A$2:$R$9992,3)</f>
        <v>A-</v>
      </c>
      <c r="D57" s="15" t="str">
        <f>VLOOKUP($A57,'MG Universe'!$A$2:$R$9992,4)</f>
        <v>D</v>
      </c>
      <c r="E57" s="15" t="str">
        <f>VLOOKUP($A57,'MG Universe'!$A$2:$R$9992,5)</f>
        <v>U</v>
      </c>
      <c r="F57" s="16" t="str">
        <f>VLOOKUP($A57,'MG Universe'!$A$2:$R$9992,6)</f>
        <v>DU</v>
      </c>
      <c r="G57" s="85">
        <f>VLOOKUP($A57,'MG Universe'!$A$2:$R$9992,7)</f>
        <v>42763</v>
      </c>
      <c r="H57" s="18">
        <f>VLOOKUP($A57,'MG Universe'!$A$2:$R$9992,8)</f>
        <v>111.31</v>
      </c>
      <c r="I57" s="18">
        <f>VLOOKUP($A57,'MG Universe'!$A$2:$R$9992,9)</f>
        <v>56.86</v>
      </c>
      <c r="J57" s="19">
        <f>VLOOKUP($A57,'MG Universe'!$A$2:$R$9992,10)</f>
        <v>0.51080000000000003</v>
      </c>
      <c r="K57" s="86">
        <f>VLOOKUP($A57,'MG Universe'!$A$2:$R$9992,11)</f>
        <v>11.02</v>
      </c>
      <c r="L57" s="19">
        <f>VLOOKUP($A57,'MG Universe'!$A$2:$R$9992,12)</f>
        <v>8.6E-3</v>
      </c>
      <c r="M57" s="87">
        <f>VLOOKUP($A57,'MG Universe'!$A$2:$R$9992,13)</f>
        <v>0.8</v>
      </c>
      <c r="N57" s="88">
        <f>VLOOKUP($A57,'MG Universe'!$A$2:$R$9992,14)</f>
        <v>2.5299999999999998</v>
      </c>
      <c r="O57" s="18">
        <f>VLOOKUP($A57,'MG Universe'!$A$2:$R$9992,15)</f>
        <v>-0.96</v>
      </c>
      <c r="P57" s="19">
        <f>VLOOKUP($A57,'MG Universe'!$A$2:$R$9992,16)</f>
        <v>1.26E-2</v>
      </c>
      <c r="Q57" s="89">
        <f>VLOOKUP($A57,'MG Universe'!$A$2:$R$9992,17)</f>
        <v>0</v>
      </c>
      <c r="R57" s="18">
        <f>VLOOKUP($A57,'MG Universe'!$A$2:$R$9992,18)</f>
        <v>56.96</v>
      </c>
      <c r="S57" s="18">
        <f>VLOOKUP($A57,'MG Universe'!$A$2:$U$9992,19)</f>
        <v>31392807484</v>
      </c>
      <c r="T57" s="18" t="str">
        <f>VLOOKUP($A57,'MG Universe'!$A$2:$U$9992,20)</f>
        <v>Large</v>
      </c>
      <c r="U57" s="18" t="str">
        <f>VLOOKUP($A57,'MG Universe'!$A$2:$U$9992,21)</f>
        <v>Medical</v>
      </c>
    </row>
    <row r="58" spans="1:21" x14ac:dyDescent="0.55000000000000004">
      <c r="A58" s="15" t="s">
        <v>311</v>
      </c>
      <c r="B58" s="122" t="str">
        <f>VLOOKUP($A58,'MG Universe'!$A$2:$R$9992,2)</f>
        <v>Bed Bath &amp; Beyond Inc.</v>
      </c>
      <c r="C58" s="15" t="str">
        <f>VLOOKUP($A58,'MG Universe'!$A$2:$R$9992,3)</f>
        <v>A-</v>
      </c>
      <c r="D58" s="15" t="str">
        <f>VLOOKUP($A58,'MG Universe'!$A$2:$R$9992,4)</f>
        <v>D</v>
      </c>
      <c r="E58" s="15" t="str">
        <f>VLOOKUP($A58,'MG Universe'!$A$2:$R$9992,5)</f>
        <v>U</v>
      </c>
      <c r="F58" s="16" t="str">
        <f>VLOOKUP($A58,'MG Universe'!$A$2:$R$9992,6)</f>
        <v>DU</v>
      </c>
      <c r="G58" s="85">
        <f>VLOOKUP($A58,'MG Universe'!$A$2:$R$9992,7)</f>
        <v>42535</v>
      </c>
      <c r="H58" s="18">
        <f>VLOOKUP($A58,'MG Universe'!$A$2:$R$9992,8)</f>
        <v>93.73</v>
      </c>
      <c r="I58" s="18">
        <f>VLOOKUP($A58,'MG Universe'!$A$2:$R$9992,9)</f>
        <v>35.5</v>
      </c>
      <c r="J58" s="19">
        <f>VLOOKUP($A58,'MG Universe'!$A$2:$R$9992,10)</f>
        <v>0.37869999999999998</v>
      </c>
      <c r="K58" s="86">
        <f>VLOOKUP($A58,'MG Universe'!$A$2:$R$9992,11)</f>
        <v>7.23</v>
      </c>
      <c r="L58" s="19">
        <f>VLOOKUP($A58,'MG Universe'!$A$2:$R$9992,12)</f>
        <v>0</v>
      </c>
      <c r="M58" s="87">
        <f>VLOOKUP($A58,'MG Universe'!$A$2:$R$9992,13)</f>
        <v>0.9</v>
      </c>
      <c r="N58" s="88">
        <f>VLOOKUP($A58,'MG Universe'!$A$2:$R$9992,14)</f>
        <v>2.0499999999999998</v>
      </c>
      <c r="O58" s="18">
        <f>VLOOKUP($A58,'MG Universe'!$A$2:$R$9992,15)</f>
        <v>-0.69</v>
      </c>
      <c r="P58" s="19">
        <f>VLOOKUP($A58,'MG Universe'!$A$2:$R$9992,16)</f>
        <v>-6.3E-3</v>
      </c>
      <c r="Q58" s="89">
        <f>VLOOKUP($A58,'MG Universe'!$A$2:$R$9992,17)</f>
        <v>0</v>
      </c>
      <c r="R58" s="18">
        <f>VLOOKUP($A58,'MG Universe'!$A$2:$R$9992,18)</f>
        <v>41.96</v>
      </c>
      <c r="S58" s="18">
        <f>VLOOKUP($A58,'MG Universe'!$A$2:$U$9992,19)</f>
        <v>5082762094</v>
      </c>
      <c r="T58" s="18" t="str">
        <f>VLOOKUP($A58,'MG Universe'!$A$2:$U$9992,20)</f>
        <v>Mid</v>
      </c>
      <c r="U58" s="18" t="str">
        <f>VLOOKUP($A58,'MG Universe'!$A$2:$U$9992,21)</f>
        <v>Retail</v>
      </c>
    </row>
    <row r="59" spans="1:21" x14ac:dyDescent="0.55000000000000004">
      <c r="A59" s="15" t="s">
        <v>313</v>
      </c>
      <c r="B59" s="122" t="str">
        <f>VLOOKUP($A59,'MG Universe'!$A$2:$R$9992,2)</f>
        <v>BB&amp;T Corporation</v>
      </c>
      <c r="C59" s="15" t="str">
        <f>VLOOKUP($A59,'MG Universe'!$A$2:$R$9992,3)</f>
        <v>B+</v>
      </c>
      <c r="D59" s="15" t="str">
        <f>VLOOKUP($A59,'MG Universe'!$A$2:$R$9992,4)</f>
        <v>E</v>
      </c>
      <c r="E59" s="15" t="str">
        <f>VLOOKUP($A59,'MG Universe'!$A$2:$R$9992,5)</f>
        <v>F</v>
      </c>
      <c r="F59" s="16" t="str">
        <f>VLOOKUP($A59,'MG Universe'!$A$2:$R$9992,6)</f>
        <v>EF</v>
      </c>
      <c r="G59" s="85">
        <f>VLOOKUP($A59,'MG Universe'!$A$2:$R$9992,7)</f>
        <v>42695</v>
      </c>
      <c r="H59" s="18">
        <f>VLOOKUP($A59,'MG Universe'!$A$2:$R$9992,8)</f>
        <v>48.59</v>
      </c>
      <c r="I59" s="18">
        <f>VLOOKUP($A59,'MG Universe'!$A$2:$R$9992,9)</f>
        <v>42.01</v>
      </c>
      <c r="J59" s="19">
        <f>VLOOKUP($A59,'MG Universe'!$A$2:$R$9992,10)</f>
        <v>0.86460000000000004</v>
      </c>
      <c r="K59" s="86">
        <f>VLOOKUP($A59,'MG Universe'!$A$2:$R$9992,11)</f>
        <v>16.100000000000001</v>
      </c>
      <c r="L59" s="19">
        <f>VLOOKUP($A59,'MG Universe'!$A$2:$R$9992,12)</f>
        <v>2.6700000000000002E-2</v>
      </c>
      <c r="M59" s="87">
        <f>VLOOKUP($A59,'MG Universe'!$A$2:$R$9992,13)</f>
        <v>1.1000000000000001</v>
      </c>
      <c r="N59" s="88" t="str">
        <f>VLOOKUP($A59,'MG Universe'!$A$2:$R$9992,14)</f>
        <v>N/A</v>
      </c>
      <c r="O59" s="18" t="str">
        <f>VLOOKUP($A59,'MG Universe'!$A$2:$R$9992,15)</f>
        <v>N/A</v>
      </c>
      <c r="P59" s="19">
        <f>VLOOKUP($A59,'MG Universe'!$A$2:$R$9992,16)</f>
        <v>3.7999999999999999E-2</v>
      </c>
      <c r="Q59" s="89">
        <f>VLOOKUP($A59,'MG Universe'!$A$2:$R$9992,17)</f>
        <v>6</v>
      </c>
      <c r="R59" s="18">
        <f>VLOOKUP($A59,'MG Universe'!$A$2:$R$9992,18)</f>
        <v>45.29</v>
      </c>
      <c r="S59" s="18">
        <f>VLOOKUP($A59,'MG Universe'!$A$2:$U$9992,19)</f>
        <v>34368595642</v>
      </c>
      <c r="T59" s="18" t="str">
        <f>VLOOKUP($A59,'MG Universe'!$A$2:$U$9992,20)</f>
        <v>Large</v>
      </c>
      <c r="U59" s="18" t="str">
        <f>VLOOKUP($A59,'MG Universe'!$A$2:$U$9992,21)</f>
        <v>Banks</v>
      </c>
    </row>
    <row r="60" spans="1:21" x14ac:dyDescent="0.55000000000000004">
      <c r="A60" s="15" t="s">
        <v>315</v>
      </c>
      <c r="B60" s="122" t="str">
        <f>VLOOKUP($A60,'MG Universe'!$A$2:$R$9992,2)</f>
        <v>Best Buy Co Inc</v>
      </c>
      <c r="C60" s="15" t="str">
        <f>VLOOKUP($A60,'MG Universe'!$A$2:$R$9992,3)</f>
        <v>C-</v>
      </c>
      <c r="D60" s="15" t="str">
        <f>VLOOKUP($A60,'MG Universe'!$A$2:$R$9992,4)</f>
        <v>S</v>
      </c>
      <c r="E60" s="15" t="str">
        <f>VLOOKUP($A60,'MG Universe'!$A$2:$R$9992,5)</f>
        <v>U</v>
      </c>
      <c r="F60" s="16" t="str">
        <f>VLOOKUP($A60,'MG Universe'!$A$2:$R$9992,6)</f>
        <v>SU</v>
      </c>
      <c r="G60" s="85">
        <f>VLOOKUP($A60,'MG Universe'!$A$2:$R$9992,7)</f>
        <v>42579</v>
      </c>
      <c r="H60" s="18">
        <f>VLOOKUP($A60,'MG Universe'!$A$2:$R$9992,8)</f>
        <v>85.75</v>
      </c>
      <c r="I60" s="18">
        <f>VLOOKUP($A60,'MG Universe'!$A$2:$R$9992,9)</f>
        <v>50.61</v>
      </c>
      <c r="J60" s="19">
        <f>VLOOKUP($A60,'MG Universe'!$A$2:$R$9992,10)</f>
        <v>0.59019999999999995</v>
      </c>
      <c r="K60" s="86">
        <f>VLOOKUP($A60,'MG Universe'!$A$2:$R$9992,11)</f>
        <v>22.7</v>
      </c>
      <c r="L60" s="19">
        <f>VLOOKUP($A60,'MG Universe'!$A$2:$R$9992,12)</f>
        <v>1.9199999999999998E-2</v>
      </c>
      <c r="M60" s="87">
        <f>VLOOKUP($A60,'MG Universe'!$A$2:$R$9992,13)</f>
        <v>1.6</v>
      </c>
      <c r="N60" s="88">
        <f>VLOOKUP($A60,'MG Universe'!$A$2:$R$9992,14)</f>
        <v>1.47</v>
      </c>
      <c r="O60" s="18">
        <f>VLOOKUP($A60,'MG Universe'!$A$2:$R$9992,15)</f>
        <v>2.4700000000000002</v>
      </c>
      <c r="P60" s="19">
        <f>VLOOKUP($A60,'MG Universe'!$A$2:$R$9992,16)</f>
        <v>7.0999999999999994E-2</v>
      </c>
      <c r="Q60" s="89">
        <f>VLOOKUP($A60,'MG Universe'!$A$2:$R$9992,17)</f>
        <v>13</v>
      </c>
      <c r="R60" s="18">
        <f>VLOOKUP($A60,'MG Universe'!$A$2:$R$9992,18)</f>
        <v>28.27</v>
      </c>
      <c r="S60" s="18">
        <f>VLOOKUP($A60,'MG Universe'!$A$2:$U$9992,19)</f>
        <v>15758743346</v>
      </c>
      <c r="T60" s="18" t="str">
        <f>VLOOKUP($A60,'MG Universe'!$A$2:$U$9992,20)</f>
        <v>Large</v>
      </c>
      <c r="U60" s="18" t="str">
        <f>VLOOKUP($A60,'MG Universe'!$A$2:$U$9992,21)</f>
        <v>Retail</v>
      </c>
    </row>
    <row r="61" spans="1:21" x14ac:dyDescent="0.55000000000000004">
      <c r="A61" s="15" t="s">
        <v>317</v>
      </c>
      <c r="B61" s="122" t="str">
        <f>VLOOKUP($A61,'MG Universe'!$A$2:$R$9992,2)</f>
        <v>C R Bard Inc</v>
      </c>
      <c r="C61" s="15" t="str">
        <f>VLOOKUP($A61,'MG Universe'!$A$2:$R$9992,3)</f>
        <v>C+</v>
      </c>
      <c r="D61" s="15" t="str">
        <f>VLOOKUP($A61,'MG Universe'!$A$2:$R$9992,4)</f>
        <v>E</v>
      </c>
      <c r="E61" s="15" t="str">
        <f>VLOOKUP($A61,'MG Universe'!$A$2:$R$9992,5)</f>
        <v>O</v>
      </c>
      <c r="F61" s="16" t="str">
        <f>VLOOKUP($A61,'MG Universe'!$A$2:$R$9992,6)</f>
        <v>EO</v>
      </c>
      <c r="G61" s="85">
        <f>VLOOKUP($A61,'MG Universe'!$A$2:$R$9992,7)</f>
        <v>42815</v>
      </c>
      <c r="H61" s="18">
        <f>VLOOKUP($A61,'MG Universe'!$A$2:$R$9992,8)</f>
        <v>93.4</v>
      </c>
      <c r="I61" s="18">
        <f>VLOOKUP($A61,'MG Universe'!$A$2:$R$9992,9)</f>
        <v>304.92</v>
      </c>
      <c r="J61" s="19">
        <f>VLOOKUP($A61,'MG Universe'!$A$2:$R$9992,10)</f>
        <v>3.2646999999999999</v>
      </c>
      <c r="K61" s="86">
        <f>VLOOKUP($A61,'MG Universe'!$A$2:$R$9992,11)</f>
        <v>42.71</v>
      </c>
      <c r="L61" s="19">
        <f>VLOOKUP($A61,'MG Universe'!$A$2:$R$9992,12)</f>
        <v>3.3E-3</v>
      </c>
      <c r="M61" s="87">
        <f>VLOOKUP($A61,'MG Universe'!$A$2:$R$9992,13)</f>
        <v>0.6</v>
      </c>
      <c r="N61" s="88">
        <f>VLOOKUP($A61,'MG Universe'!$A$2:$R$9992,14)</f>
        <v>2.09</v>
      </c>
      <c r="O61" s="18">
        <f>VLOOKUP($A61,'MG Universe'!$A$2:$R$9992,15)</f>
        <v>-17.48</v>
      </c>
      <c r="P61" s="19">
        <f>VLOOKUP($A61,'MG Universe'!$A$2:$R$9992,16)</f>
        <v>0.17100000000000001</v>
      </c>
      <c r="Q61" s="89">
        <f>VLOOKUP($A61,'MG Universe'!$A$2:$R$9992,17)</f>
        <v>20</v>
      </c>
      <c r="R61" s="18">
        <f>VLOOKUP($A61,'MG Universe'!$A$2:$R$9992,18)</f>
        <v>76.94</v>
      </c>
      <c r="S61" s="18">
        <f>VLOOKUP($A61,'MG Universe'!$A$2:$U$9992,19)</f>
        <v>21959576762</v>
      </c>
      <c r="T61" s="18" t="str">
        <f>VLOOKUP($A61,'MG Universe'!$A$2:$U$9992,20)</f>
        <v>Large</v>
      </c>
      <c r="U61" s="18" t="str">
        <f>VLOOKUP($A61,'MG Universe'!$A$2:$U$9992,21)</f>
        <v>Medical</v>
      </c>
    </row>
    <row r="62" spans="1:21" x14ac:dyDescent="0.55000000000000004">
      <c r="A62" s="15" t="s">
        <v>319</v>
      </c>
      <c r="B62" s="122" t="str">
        <f>VLOOKUP($A62,'MG Universe'!$A$2:$R$9992,2)</f>
        <v>Becton Dickinson and Co</v>
      </c>
      <c r="C62" s="15" t="str">
        <f>VLOOKUP($A62,'MG Universe'!$A$2:$R$9992,3)</f>
        <v>C-</v>
      </c>
      <c r="D62" s="15" t="str">
        <f>VLOOKUP($A62,'MG Universe'!$A$2:$R$9992,4)</f>
        <v>S</v>
      </c>
      <c r="E62" s="15" t="str">
        <f>VLOOKUP($A62,'MG Universe'!$A$2:$R$9992,5)</f>
        <v>O</v>
      </c>
      <c r="F62" s="16" t="str">
        <f>VLOOKUP($A62,'MG Universe'!$A$2:$R$9992,6)</f>
        <v>SO</v>
      </c>
      <c r="G62" s="85">
        <f>VLOOKUP($A62,'MG Universe'!$A$2:$R$9992,7)</f>
        <v>42743</v>
      </c>
      <c r="H62" s="18">
        <f>VLOOKUP($A62,'MG Universe'!$A$2:$R$9992,8)</f>
        <v>18.86</v>
      </c>
      <c r="I62" s="18">
        <f>VLOOKUP($A62,'MG Universe'!$A$2:$R$9992,9)</f>
        <v>181.48</v>
      </c>
      <c r="J62" s="19">
        <f>VLOOKUP($A62,'MG Universe'!$A$2:$R$9992,10)</f>
        <v>9.6225000000000005</v>
      </c>
      <c r="K62" s="86">
        <f>VLOOKUP($A62,'MG Universe'!$A$2:$R$9992,11)</f>
        <v>36.81</v>
      </c>
      <c r="L62" s="19">
        <f>VLOOKUP($A62,'MG Universe'!$A$2:$R$9992,12)</f>
        <v>1.4500000000000001E-2</v>
      </c>
      <c r="M62" s="87">
        <f>VLOOKUP($A62,'MG Universe'!$A$2:$R$9992,13)</f>
        <v>1.1000000000000001</v>
      </c>
      <c r="N62" s="88">
        <f>VLOOKUP($A62,'MG Universe'!$A$2:$R$9992,14)</f>
        <v>1.45</v>
      </c>
      <c r="O62" s="18">
        <f>VLOOKUP($A62,'MG Universe'!$A$2:$R$9992,15)</f>
        <v>-53.26</v>
      </c>
      <c r="P62" s="19">
        <f>VLOOKUP($A62,'MG Universe'!$A$2:$R$9992,16)</f>
        <v>0.1416</v>
      </c>
      <c r="Q62" s="89">
        <f>VLOOKUP($A62,'MG Universe'!$A$2:$R$9992,17)</f>
        <v>20</v>
      </c>
      <c r="R62" s="18">
        <f>VLOOKUP($A62,'MG Universe'!$A$2:$R$9992,18)</f>
        <v>66.55</v>
      </c>
      <c r="S62" s="18">
        <f>VLOOKUP($A62,'MG Universe'!$A$2:$U$9992,19)</f>
        <v>40501094449</v>
      </c>
      <c r="T62" s="18" t="str">
        <f>VLOOKUP($A62,'MG Universe'!$A$2:$U$9992,20)</f>
        <v>Large</v>
      </c>
      <c r="U62" s="18" t="str">
        <f>VLOOKUP($A62,'MG Universe'!$A$2:$U$9992,21)</f>
        <v>Medical</v>
      </c>
    </row>
    <row r="63" spans="1:21" x14ac:dyDescent="0.55000000000000004">
      <c r="A63" s="15" t="s">
        <v>321</v>
      </c>
      <c r="B63" s="122" t="str">
        <f>VLOOKUP($A63,'MG Universe'!$A$2:$R$9992,2)</f>
        <v>Franklin Resources, Inc.</v>
      </c>
      <c r="C63" s="15" t="str">
        <f>VLOOKUP($A63,'MG Universe'!$A$2:$R$9992,3)</f>
        <v>B</v>
      </c>
      <c r="D63" s="15" t="str">
        <f>VLOOKUP($A63,'MG Universe'!$A$2:$R$9992,4)</f>
        <v>D</v>
      </c>
      <c r="E63" s="15" t="str">
        <f>VLOOKUP($A63,'MG Universe'!$A$2:$R$9992,5)</f>
        <v>O</v>
      </c>
      <c r="F63" s="16" t="str">
        <f>VLOOKUP($A63,'MG Universe'!$A$2:$R$9992,6)</f>
        <v>DO</v>
      </c>
      <c r="G63" s="85">
        <f>VLOOKUP($A63,'MG Universe'!$A$2:$R$9992,7)</f>
        <v>42790</v>
      </c>
      <c r="H63" s="18">
        <f>VLOOKUP($A63,'MG Universe'!$A$2:$R$9992,8)</f>
        <v>31.56</v>
      </c>
      <c r="I63" s="18">
        <f>VLOOKUP($A63,'MG Universe'!$A$2:$R$9992,9)</f>
        <v>42.05</v>
      </c>
      <c r="J63" s="19">
        <f>VLOOKUP($A63,'MG Universe'!$A$2:$R$9992,10)</f>
        <v>1.3324</v>
      </c>
      <c r="K63" s="86">
        <f>VLOOKUP($A63,'MG Universe'!$A$2:$R$9992,11)</f>
        <v>13.83</v>
      </c>
      <c r="L63" s="19">
        <f>VLOOKUP($A63,'MG Universe'!$A$2:$R$9992,12)</f>
        <v>1.7600000000000001E-2</v>
      </c>
      <c r="M63" s="87">
        <f>VLOOKUP($A63,'MG Universe'!$A$2:$R$9992,13)</f>
        <v>1.8</v>
      </c>
      <c r="N63" s="88">
        <f>VLOOKUP($A63,'MG Universe'!$A$2:$R$9992,14)</f>
        <v>10.84</v>
      </c>
      <c r="O63" s="18">
        <f>VLOOKUP($A63,'MG Universe'!$A$2:$R$9992,15)</f>
        <v>11.77</v>
      </c>
      <c r="P63" s="19">
        <f>VLOOKUP($A63,'MG Universe'!$A$2:$R$9992,16)</f>
        <v>2.6700000000000002E-2</v>
      </c>
      <c r="Q63" s="89">
        <f>VLOOKUP($A63,'MG Universe'!$A$2:$R$9992,17)</f>
        <v>20</v>
      </c>
      <c r="R63" s="18">
        <f>VLOOKUP($A63,'MG Universe'!$A$2:$R$9992,18)</f>
        <v>35.119999999999997</v>
      </c>
      <c r="S63" s="18">
        <f>VLOOKUP($A63,'MG Universe'!$A$2:$U$9992,19)</f>
        <v>23516698478</v>
      </c>
      <c r="T63" s="18" t="str">
        <f>VLOOKUP($A63,'MG Universe'!$A$2:$U$9992,20)</f>
        <v>Large</v>
      </c>
      <c r="U63" s="18" t="str">
        <f>VLOOKUP($A63,'MG Universe'!$A$2:$U$9992,21)</f>
        <v>Financial Services</v>
      </c>
    </row>
    <row r="64" spans="1:21" x14ac:dyDescent="0.55000000000000004">
      <c r="A64" s="15" t="s">
        <v>1797</v>
      </c>
      <c r="B64" s="122" t="str">
        <f>VLOOKUP($A64,'MG Universe'!$A$2:$R$9992,2)</f>
        <v>Brown-Forman Corporation</v>
      </c>
      <c r="C64" s="15" t="str">
        <f>VLOOKUP($A64,'MG Universe'!$A$2:$R$9992,3)</f>
        <v>D+</v>
      </c>
      <c r="D64" s="15" t="str">
        <f>VLOOKUP($A64,'MG Universe'!$A$2:$R$9992,4)</f>
        <v>S</v>
      </c>
      <c r="E64" s="15" t="str">
        <f>VLOOKUP($A64,'MG Universe'!$A$2:$R$9992,5)</f>
        <v>O</v>
      </c>
      <c r="F64" s="16" t="str">
        <f>VLOOKUP($A64,'MG Universe'!$A$2:$R$9992,6)</f>
        <v>SO</v>
      </c>
      <c r="G64" s="85">
        <f>VLOOKUP($A64,'MG Universe'!$A$2:$R$9992,7)</f>
        <v>42768</v>
      </c>
      <c r="H64" s="18">
        <f>VLOOKUP($A64,'MG Universe'!$A$2:$R$9992,8)</f>
        <v>45.8</v>
      </c>
      <c r="I64" s="18">
        <f>VLOOKUP($A64,'MG Universe'!$A$2:$R$9992,9)</f>
        <v>52.28</v>
      </c>
      <c r="J64" s="19">
        <f>VLOOKUP($A64,'MG Universe'!$A$2:$R$9992,10)</f>
        <v>1.1415</v>
      </c>
      <c r="K64" s="86">
        <f>VLOOKUP($A64,'MG Universe'!$A$2:$R$9992,11)</f>
        <v>27.81</v>
      </c>
      <c r="L64" s="19">
        <f>VLOOKUP($A64,'MG Universe'!$A$2:$R$9992,12)</f>
        <v>1.2999999999999999E-2</v>
      </c>
      <c r="M64" s="87">
        <f>VLOOKUP($A64,'MG Universe'!$A$2:$R$9992,13)</f>
        <v>0.9</v>
      </c>
      <c r="N64" s="88">
        <f>VLOOKUP($A64,'MG Universe'!$A$2:$R$9992,14)</f>
        <v>2.8</v>
      </c>
      <c r="O64" s="18">
        <f>VLOOKUP($A64,'MG Universe'!$A$2:$R$9992,15)</f>
        <v>-2.31</v>
      </c>
      <c r="P64" s="19">
        <f>VLOOKUP($A64,'MG Universe'!$A$2:$R$9992,16)</f>
        <v>9.6500000000000002E-2</v>
      </c>
      <c r="Q64" s="89">
        <f>VLOOKUP($A64,'MG Universe'!$A$2:$R$9992,17)</f>
        <v>20</v>
      </c>
      <c r="R64" s="18">
        <f>VLOOKUP($A64,'MG Universe'!$A$2:$R$9992,18)</f>
        <v>11.33</v>
      </c>
      <c r="S64" s="18">
        <f>VLOOKUP($A64,'MG Universe'!$A$2:$U$9992,19)</f>
        <v>20632760693</v>
      </c>
      <c r="T64" s="18" t="str">
        <f>VLOOKUP($A64,'MG Universe'!$A$2:$U$9992,20)</f>
        <v>Large</v>
      </c>
      <c r="U64" s="18" t="str">
        <f>VLOOKUP($A64,'MG Universe'!$A$2:$U$9992,21)</f>
        <v>Alcohol &amp; Tobacco</v>
      </c>
    </row>
    <row r="65" spans="1:21" x14ac:dyDescent="0.55000000000000004">
      <c r="A65" s="15" t="s">
        <v>328</v>
      </c>
      <c r="B65" s="122" t="str">
        <f>VLOOKUP($A65,'MG Universe'!$A$2:$R$9992,2)</f>
        <v>Baker Hughes Incorporated</v>
      </c>
      <c r="C65" s="15" t="str">
        <f>VLOOKUP($A65,'MG Universe'!$A$2:$R$9992,3)</f>
        <v>F</v>
      </c>
      <c r="D65" s="15" t="str">
        <f>VLOOKUP($A65,'MG Universe'!$A$2:$R$9992,4)</f>
        <v>S</v>
      </c>
      <c r="E65" s="15" t="str">
        <f>VLOOKUP($A65,'MG Universe'!$A$2:$R$9992,5)</f>
        <v>O</v>
      </c>
      <c r="F65" s="16" t="str">
        <f>VLOOKUP($A65,'MG Universe'!$A$2:$R$9992,6)</f>
        <v>SO</v>
      </c>
      <c r="G65" s="85">
        <f>VLOOKUP($A65,'MG Universe'!$A$2:$R$9992,7)</f>
        <v>42578</v>
      </c>
      <c r="H65" s="18">
        <f>VLOOKUP($A65,'MG Universe'!$A$2:$R$9992,8)</f>
        <v>2.61</v>
      </c>
      <c r="I65" s="18">
        <f>VLOOKUP($A65,'MG Universe'!$A$2:$R$9992,9)</f>
        <v>57.43</v>
      </c>
      <c r="J65" s="19">
        <f>VLOOKUP($A65,'MG Universe'!$A$2:$R$9992,10)</f>
        <v>22.003799999999998</v>
      </c>
      <c r="K65" s="86" t="str">
        <f>VLOOKUP($A65,'MG Universe'!$A$2:$R$9992,11)</f>
        <v>N/A</v>
      </c>
      <c r="L65" s="19">
        <f>VLOOKUP($A65,'MG Universe'!$A$2:$R$9992,12)</f>
        <v>1.18E-2</v>
      </c>
      <c r="M65" s="87">
        <f>VLOOKUP($A65,'MG Universe'!$A$2:$R$9992,13)</f>
        <v>0.8</v>
      </c>
      <c r="N65" s="88">
        <f>VLOOKUP($A65,'MG Universe'!$A$2:$R$9992,14)</f>
        <v>3.56</v>
      </c>
      <c r="O65" s="18">
        <f>VLOOKUP($A65,'MG Universe'!$A$2:$R$9992,15)</f>
        <v>2.61</v>
      </c>
      <c r="P65" s="19">
        <f>VLOOKUP($A65,'MG Universe'!$A$2:$R$9992,16)</f>
        <v>-0.35460000000000003</v>
      </c>
      <c r="Q65" s="89">
        <f>VLOOKUP($A65,'MG Universe'!$A$2:$R$9992,17)</f>
        <v>3</v>
      </c>
      <c r="R65" s="18">
        <f>VLOOKUP($A65,'MG Universe'!$A$2:$R$9992,18)</f>
        <v>0</v>
      </c>
      <c r="S65" s="18">
        <f>VLOOKUP($A65,'MG Universe'!$A$2:$U$9992,19)</f>
        <v>24219560691</v>
      </c>
      <c r="T65" s="18" t="str">
        <f>VLOOKUP($A65,'MG Universe'!$A$2:$U$9992,20)</f>
        <v>Large</v>
      </c>
      <c r="U65" s="18" t="str">
        <f>VLOOKUP($A65,'MG Universe'!$A$2:$U$9992,21)</f>
        <v>Oil &amp; Gas</v>
      </c>
    </row>
    <row r="66" spans="1:21" x14ac:dyDescent="0.55000000000000004">
      <c r="A66" s="15" t="s">
        <v>330</v>
      </c>
      <c r="B66" s="122" t="str">
        <f>VLOOKUP($A66,'MG Universe'!$A$2:$R$9992,2)</f>
        <v>Biogen Inc</v>
      </c>
      <c r="C66" s="15" t="str">
        <f>VLOOKUP($A66,'MG Universe'!$A$2:$R$9992,3)</f>
        <v>C-</v>
      </c>
      <c r="D66" s="15" t="str">
        <f>VLOOKUP($A66,'MG Universe'!$A$2:$R$9992,4)</f>
        <v>S</v>
      </c>
      <c r="E66" s="15" t="str">
        <f>VLOOKUP($A66,'MG Universe'!$A$2:$R$9992,5)</f>
        <v>U</v>
      </c>
      <c r="F66" s="16" t="str">
        <f>VLOOKUP($A66,'MG Universe'!$A$2:$R$9992,6)</f>
        <v>SU</v>
      </c>
      <c r="G66" s="85">
        <f>VLOOKUP($A66,'MG Universe'!$A$2:$R$9992,7)</f>
        <v>42402</v>
      </c>
      <c r="H66" s="18">
        <f>VLOOKUP($A66,'MG Universe'!$A$2:$R$9992,8)</f>
        <v>522.89</v>
      </c>
      <c r="I66" s="18">
        <f>VLOOKUP($A66,'MG Universe'!$A$2:$R$9992,9)</f>
        <v>251.45</v>
      </c>
      <c r="J66" s="19">
        <f>VLOOKUP($A66,'MG Universe'!$A$2:$R$9992,10)</f>
        <v>0.48089999999999999</v>
      </c>
      <c r="K66" s="86">
        <f>VLOOKUP($A66,'MG Universe'!$A$2:$R$9992,11)</f>
        <v>18.52</v>
      </c>
      <c r="L66" s="19">
        <f>VLOOKUP($A66,'MG Universe'!$A$2:$R$9992,12)</f>
        <v>0</v>
      </c>
      <c r="M66" s="87">
        <f>VLOOKUP($A66,'MG Universe'!$A$2:$R$9992,13)</f>
        <v>0.8</v>
      </c>
      <c r="N66" s="88">
        <f>VLOOKUP($A66,'MG Universe'!$A$2:$R$9992,14)</f>
        <v>2.6</v>
      </c>
      <c r="O66" s="18">
        <f>VLOOKUP($A66,'MG Universe'!$A$2:$R$9992,15)</f>
        <v>-15.39</v>
      </c>
      <c r="P66" s="19">
        <f>VLOOKUP($A66,'MG Universe'!$A$2:$R$9992,16)</f>
        <v>5.0099999999999999E-2</v>
      </c>
      <c r="Q66" s="89">
        <f>VLOOKUP($A66,'MG Universe'!$A$2:$R$9992,17)</f>
        <v>0</v>
      </c>
      <c r="R66" s="18">
        <f>VLOOKUP($A66,'MG Universe'!$A$2:$R$9992,18)</f>
        <v>126.09</v>
      </c>
      <c r="S66" s="18">
        <f>VLOOKUP($A66,'MG Universe'!$A$2:$U$9992,19)</f>
        <v>53152753582</v>
      </c>
      <c r="T66" s="18" t="str">
        <f>VLOOKUP($A66,'MG Universe'!$A$2:$U$9992,20)</f>
        <v>Large</v>
      </c>
      <c r="U66" s="18" t="str">
        <f>VLOOKUP($A66,'MG Universe'!$A$2:$U$9992,21)</f>
        <v>Pharmaceuticals</v>
      </c>
    </row>
    <row r="67" spans="1:21" x14ac:dyDescent="0.55000000000000004">
      <c r="A67" s="15" t="s">
        <v>332</v>
      </c>
      <c r="B67" s="122" t="str">
        <f>VLOOKUP($A67,'MG Universe'!$A$2:$R$9992,2)</f>
        <v>Bank of New York Mellon Corp</v>
      </c>
      <c r="C67" s="15" t="str">
        <f>VLOOKUP($A67,'MG Universe'!$A$2:$R$9992,3)</f>
        <v>B+</v>
      </c>
      <c r="D67" s="15" t="str">
        <f>VLOOKUP($A67,'MG Universe'!$A$2:$R$9992,4)</f>
        <v>E</v>
      </c>
      <c r="E67" s="15" t="str">
        <f>VLOOKUP($A67,'MG Universe'!$A$2:$R$9992,5)</f>
        <v>U</v>
      </c>
      <c r="F67" s="16" t="str">
        <f>VLOOKUP($A67,'MG Universe'!$A$2:$R$9992,6)</f>
        <v>EU</v>
      </c>
      <c r="G67" s="85">
        <f>VLOOKUP($A67,'MG Universe'!$A$2:$R$9992,7)</f>
        <v>42742</v>
      </c>
      <c r="H67" s="18">
        <f>VLOOKUP($A67,'MG Universe'!$A$2:$R$9992,8)</f>
        <v>77.989999999999995</v>
      </c>
      <c r="I67" s="18">
        <f>VLOOKUP($A67,'MG Universe'!$A$2:$R$9992,9)</f>
        <v>46.29</v>
      </c>
      <c r="J67" s="19">
        <f>VLOOKUP($A67,'MG Universe'!$A$2:$R$9992,10)</f>
        <v>0.59350000000000003</v>
      </c>
      <c r="K67" s="86">
        <f>VLOOKUP($A67,'MG Universe'!$A$2:$R$9992,11)</f>
        <v>18.22</v>
      </c>
      <c r="L67" s="19">
        <f>VLOOKUP($A67,'MG Universe'!$A$2:$R$9992,12)</f>
        <v>1.5100000000000001E-2</v>
      </c>
      <c r="M67" s="87">
        <f>VLOOKUP($A67,'MG Universe'!$A$2:$R$9992,13)</f>
        <v>1.3</v>
      </c>
      <c r="N67" s="88" t="str">
        <f>VLOOKUP($A67,'MG Universe'!$A$2:$R$9992,14)</f>
        <v>N/A</v>
      </c>
      <c r="O67" s="18" t="str">
        <f>VLOOKUP($A67,'MG Universe'!$A$2:$R$9992,15)</f>
        <v>N/A</v>
      </c>
      <c r="P67" s="19">
        <f>VLOOKUP($A67,'MG Universe'!$A$2:$R$9992,16)</f>
        <v>4.8599999999999997E-2</v>
      </c>
      <c r="Q67" s="89">
        <f>VLOOKUP($A67,'MG Universe'!$A$2:$R$9992,17)</f>
        <v>6</v>
      </c>
      <c r="R67" s="18">
        <f>VLOOKUP($A67,'MG Universe'!$A$2:$R$9992,18)</f>
        <v>48.91</v>
      </c>
      <c r="S67" s="18">
        <f>VLOOKUP($A67,'MG Universe'!$A$2:$U$9992,19)</f>
        <v>48207434730</v>
      </c>
      <c r="T67" s="18" t="str">
        <f>VLOOKUP($A67,'MG Universe'!$A$2:$U$9992,20)</f>
        <v>Large</v>
      </c>
      <c r="U67" s="18" t="str">
        <f>VLOOKUP($A67,'MG Universe'!$A$2:$U$9992,21)</f>
        <v>Financial Services</v>
      </c>
    </row>
    <row r="68" spans="1:21" x14ac:dyDescent="0.55000000000000004">
      <c r="A68" s="15" t="s">
        <v>334</v>
      </c>
      <c r="B68" s="122" t="str">
        <f>VLOOKUP($A68,'MG Universe'!$A$2:$R$9992,2)</f>
        <v>BlackRock, Inc.</v>
      </c>
      <c r="C68" s="15" t="str">
        <f>VLOOKUP($A68,'MG Universe'!$A$2:$R$9992,3)</f>
        <v>B+</v>
      </c>
      <c r="D68" s="15" t="str">
        <f>VLOOKUP($A68,'MG Universe'!$A$2:$R$9992,4)</f>
        <v>D</v>
      </c>
      <c r="E68" s="15" t="str">
        <f>VLOOKUP($A68,'MG Universe'!$A$2:$R$9992,5)</f>
        <v>U</v>
      </c>
      <c r="F68" s="16" t="str">
        <f>VLOOKUP($A68,'MG Universe'!$A$2:$R$9992,6)</f>
        <v>DU</v>
      </c>
      <c r="G68" s="85">
        <f>VLOOKUP($A68,'MG Universe'!$A$2:$R$9992,7)</f>
        <v>42542</v>
      </c>
      <c r="H68" s="18">
        <f>VLOOKUP($A68,'MG Universe'!$A$2:$R$9992,8)</f>
        <v>514.44000000000005</v>
      </c>
      <c r="I68" s="18">
        <f>VLOOKUP($A68,'MG Universe'!$A$2:$R$9992,9)</f>
        <v>383.67</v>
      </c>
      <c r="J68" s="19">
        <f>VLOOKUP($A68,'MG Universe'!$A$2:$R$9992,10)</f>
        <v>0.74580000000000002</v>
      </c>
      <c r="K68" s="86">
        <f>VLOOKUP($A68,'MG Universe'!$A$2:$R$9992,11)</f>
        <v>20.78</v>
      </c>
      <c r="L68" s="19">
        <f>VLOOKUP($A68,'MG Universe'!$A$2:$R$9992,12)</f>
        <v>2.3E-2</v>
      </c>
      <c r="M68" s="87">
        <f>VLOOKUP($A68,'MG Universe'!$A$2:$R$9992,13)</f>
        <v>1.7</v>
      </c>
      <c r="N68" s="88">
        <f>VLOOKUP($A68,'MG Universe'!$A$2:$R$9992,14)</f>
        <v>3.7</v>
      </c>
      <c r="O68" s="18">
        <f>VLOOKUP($A68,'MG Universe'!$A$2:$R$9992,15)</f>
        <v>-1116.82</v>
      </c>
      <c r="P68" s="19">
        <f>VLOOKUP($A68,'MG Universe'!$A$2:$R$9992,16)</f>
        <v>6.1400000000000003E-2</v>
      </c>
      <c r="Q68" s="89">
        <f>VLOOKUP($A68,'MG Universe'!$A$2:$R$9992,17)</f>
        <v>7</v>
      </c>
      <c r="R68" s="18">
        <f>VLOOKUP($A68,'MG Universe'!$A$2:$R$9992,18)</f>
        <v>268.64</v>
      </c>
      <c r="S68" s="18">
        <f>VLOOKUP($A68,'MG Universe'!$A$2:$U$9992,19)</f>
        <v>62331547185</v>
      </c>
      <c r="T68" s="18" t="str">
        <f>VLOOKUP($A68,'MG Universe'!$A$2:$U$9992,20)</f>
        <v>Large</v>
      </c>
      <c r="U68" s="18" t="str">
        <f>VLOOKUP($A68,'MG Universe'!$A$2:$U$9992,21)</f>
        <v>Financial Services</v>
      </c>
    </row>
    <row r="69" spans="1:21" x14ac:dyDescent="0.55000000000000004">
      <c r="A69" s="15" t="s">
        <v>336</v>
      </c>
      <c r="B69" s="122" t="str">
        <f>VLOOKUP($A69,'MG Universe'!$A$2:$R$9992,2)</f>
        <v>Ball Corporation</v>
      </c>
      <c r="C69" s="15" t="str">
        <f>VLOOKUP($A69,'MG Universe'!$A$2:$R$9992,3)</f>
        <v>D</v>
      </c>
      <c r="D69" s="15" t="str">
        <f>VLOOKUP($A69,'MG Universe'!$A$2:$R$9992,4)</f>
        <v>S</v>
      </c>
      <c r="E69" s="15" t="str">
        <f>VLOOKUP($A69,'MG Universe'!$A$2:$R$9992,5)</f>
        <v>O</v>
      </c>
      <c r="F69" s="16" t="str">
        <f>VLOOKUP($A69,'MG Universe'!$A$2:$R$9992,6)</f>
        <v>SO</v>
      </c>
      <c r="G69" s="85">
        <f>VLOOKUP($A69,'MG Universe'!$A$2:$R$9992,7)</f>
        <v>42716</v>
      </c>
      <c r="H69" s="18">
        <f>VLOOKUP($A69,'MG Universe'!$A$2:$R$9992,8)</f>
        <v>21.71</v>
      </c>
      <c r="I69" s="18">
        <f>VLOOKUP($A69,'MG Universe'!$A$2:$R$9992,9)</f>
        <v>39.979999999999997</v>
      </c>
      <c r="J69" s="19">
        <f>VLOOKUP($A69,'MG Universe'!$A$2:$R$9992,10)</f>
        <v>1.8414999999999999</v>
      </c>
      <c r="K69" s="86">
        <f>VLOOKUP($A69,'MG Universe'!$A$2:$R$9992,11)</f>
        <v>16.32</v>
      </c>
      <c r="L69" s="19">
        <f>VLOOKUP($A69,'MG Universe'!$A$2:$R$9992,12)</f>
        <v>1.2999999999999999E-2</v>
      </c>
      <c r="M69" s="87">
        <f>VLOOKUP($A69,'MG Universe'!$A$2:$R$9992,13)</f>
        <v>0.9</v>
      </c>
      <c r="N69" s="88">
        <f>VLOOKUP($A69,'MG Universe'!$A$2:$R$9992,14)</f>
        <v>1.39</v>
      </c>
      <c r="O69" s="18">
        <f>VLOOKUP($A69,'MG Universe'!$A$2:$R$9992,15)</f>
        <v>-52.01</v>
      </c>
      <c r="P69" s="19">
        <f>VLOOKUP($A69,'MG Universe'!$A$2:$R$9992,16)</f>
        <v>3.9100000000000003E-2</v>
      </c>
      <c r="Q69" s="89">
        <f>VLOOKUP($A69,'MG Universe'!$A$2:$R$9992,17)</f>
        <v>0</v>
      </c>
      <c r="R69" s="18">
        <f>VLOOKUP($A69,'MG Universe'!$A$2:$R$9992,18)</f>
        <v>32.43</v>
      </c>
      <c r="S69" s="18">
        <f>VLOOKUP($A69,'MG Universe'!$A$2:$U$9992,19)</f>
        <v>7022216215</v>
      </c>
      <c r="T69" s="18" t="str">
        <f>VLOOKUP($A69,'MG Universe'!$A$2:$U$9992,20)</f>
        <v>Mid</v>
      </c>
      <c r="U69" s="18" t="str">
        <f>VLOOKUP($A69,'MG Universe'!$A$2:$U$9992,21)</f>
        <v>Packaging</v>
      </c>
    </row>
    <row r="70" spans="1:21" x14ac:dyDescent="0.55000000000000004">
      <c r="A70" s="15" t="s">
        <v>340</v>
      </c>
      <c r="B70" s="122" t="str">
        <f>VLOOKUP($A70,'MG Universe'!$A$2:$R$9992,2)</f>
        <v>Bristol-Myers Squibb Co</v>
      </c>
      <c r="C70" s="15" t="str">
        <f>VLOOKUP($A70,'MG Universe'!$A$2:$R$9992,3)</f>
        <v>D</v>
      </c>
      <c r="D70" s="15" t="str">
        <f>VLOOKUP($A70,'MG Universe'!$A$2:$R$9992,4)</f>
        <v>S</v>
      </c>
      <c r="E70" s="15" t="str">
        <f>VLOOKUP($A70,'MG Universe'!$A$2:$R$9992,5)</f>
        <v>O</v>
      </c>
      <c r="F70" s="16" t="str">
        <f>VLOOKUP($A70,'MG Universe'!$A$2:$R$9992,6)</f>
        <v>SO</v>
      </c>
      <c r="G70" s="85">
        <f>VLOOKUP($A70,'MG Universe'!$A$2:$R$9992,7)</f>
        <v>42418</v>
      </c>
      <c r="H70" s="18">
        <f>VLOOKUP($A70,'MG Universe'!$A$2:$R$9992,8)</f>
        <v>0</v>
      </c>
      <c r="I70" s="18">
        <f>VLOOKUP($A70,'MG Universe'!$A$2:$R$9992,9)</f>
        <v>54.41</v>
      </c>
      <c r="J70" s="19" t="str">
        <f>VLOOKUP($A70,'MG Universe'!$A$2:$R$9992,10)</f>
        <v>N/A</v>
      </c>
      <c r="K70" s="86">
        <f>VLOOKUP($A70,'MG Universe'!$A$2:$R$9992,11)</f>
        <v>37.01</v>
      </c>
      <c r="L70" s="19">
        <f>VLOOKUP($A70,'MG Universe'!$A$2:$R$9992,12)</f>
        <v>2.76E-2</v>
      </c>
      <c r="M70" s="87">
        <f>VLOOKUP($A70,'MG Universe'!$A$2:$R$9992,13)</f>
        <v>1.1000000000000001</v>
      </c>
      <c r="N70" s="88">
        <f>VLOOKUP($A70,'MG Universe'!$A$2:$R$9992,14)</f>
        <v>1.3</v>
      </c>
      <c r="O70" s="18">
        <f>VLOOKUP($A70,'MG Universe'!$A$2:$R$9992,15)</f>
        <v>-4.21</v>
      </c>
      <c r="P70" s="19">
        <f>VLOOKUP($A70,'MG Universe'!$A$2:$R$9992,16)</f>
        <v>0.1426</v>
      </c>
      <c r="Q70" s="89">
        <f>VLOOKUP($A70,'MG Universe'!$A$2:$R$9992,17)</f>
        <v>10</v>
      </c>
      <c r="R70" s="18">
        <f>VLOOKUP($A70,'MG Universe'!$A$2:$R$9992,18)</f>
        <v>20.149999999999999</v>
      </c>
      <c r="S70" s="18">
        <f>VLOOKUP($A70,'MG Universe'!$A$2:$U$9992,19)</f>
        <v>88481877516</v>
      </c>
      <c r="T70" s="18" t="str">
        <f>VLOOKUP($A70,'MG Universe'!$A$2:$U$9992,20)</f>
        <v>Large</v>
      </c>
      <c r="U70" s="18" t="str">
        <f>VLOOKUP($A70,'MG Universe'!$A$2:$U$9992,21)</f>
        <v>Pharmaceuticals</v>
      </c>
    </row>
    <row r="71" spans="1:21" x14ac:dyDescent="0.55000000000000004">
      <c r="A71" s="15" t="s">
        <v>1798</v>
      </c>
      <c r="B71" s="122" t="str">
        <f>VLOOKUP($A71,'MG Universe'!$A$2:$R$9992,2)</f>
        <v>Berkshire Hathaway Inc.</v>
      </c>
      <c r="C71" s="15" t="str">
        <f>VLOOKUP($A71,'MG Universe'!$A$2:$R$9992,3)</f>
        <v>C-</v>
      </c>
      <c r="D71" s="15" t="str">
        <f>VLOOKUP($A71,'MG Universe'!$A$2:$R$9992,4)</f>
        <v>S</v>
      </c>
      <c r="E71" s="15" t="str">
        <f>VLOOKUP($A71,'MG Universe'!$A$2:$R$9992,5)</f>
        <v>U</v>
      </c>
      <c r="F71" s="16" t="str">
        <f>VLOOKUP($A71,'MG Universe'!$A$2:$R$9992,6)</f>
        <v>SU</v>
      </c>
      <c r="G71" s="85">
        <f>VLOOKUP($A71,'MG Universe'!$A$2:$R$9992,7)</f>
        <v>42743</v>
      </c>
      <c r="H71" s="18">
        <f>VLOOKUP($A71,'MG Universe'!$A$2:$R$9992,8)</f>
        <v>237.19</v>
      </c>
      <c r="I71" s="18">
        <f>VLOOKUP($A71,'MG Universe'!$A$2:$R$9992,9)</f>
        <v>161.26</v>
      </c>
      <c r="J71" s="19">
        <f>VLOOKUP($A71,'MG Universe'!$A$2:$R$9992,10)</f>
        <v>0.67989999999999995</v>
      </c>
      <c r="K71" s="86">
        <f>VLOOKUP($A71,'MG Universe'!$A$2:$R$9992,11)</f>
        <v>19.98</v>
      </c>
      <c r="L71" s="19">
        <f>VLOOKUP($A71,'MG Universe'!$A$2:$R$9992,12)</f>
        <v>0</v>
      </c>
      <c r="M71" s="87">
        <f>VLOOKUP($A71,'MG Universe'!$A$2:$R$9992,13)</f>
        <v>0.8</v>
      </c>
      <c r="N71" s="88" t="str">
        <f>VLOOKUP($A71,'MG Universe'!$A$2:$R$9992,14)</f>
        <v>N/A</v>
      </c>
      <c r="O71" s="18" t="str">
        <f>VLOOKUP($A71,'MG Universe'!$A$2:$R$9992,15)</f>
        <v>N/A</v>
      </c>
      <c r="P71" s="19">
        <f>VLOOKUP($A71,'MG Universe'!$A$2:$R$9992,16)</f>
        <v>5.74E-2</v>
      </c>
      <c r="Q71" s="89">
        <f>VLOOKUP($A71,'MG Universe'!$A$2:$R$9992,17)</f>
        <v>0</v>
      </c>
      <c r="R71" s="18">
        <f>VLOOKUP($A71,'MG Universe'!$A$2:$R$9992,18)</f>
        <v>133.13</v>
      </c>
      <c r="S71" s="18">
        <f>VLOOKUP($A71,'MG Universe'!$A$2:$U$9992,19)</f>
        <v>397562002519</v>
      </c>
      <c r="T71" s="18" t="str">
        <f>VLOOKUP($A71,'MG Universe'!$A$2:$U$9992,20)</f>
        <v>Large</v>
      </c>
      <c r="U71" s="18" t="str">
        <f>VLOOKUP($A71,'MG Universe'!$A$2:$U$9992,21)</f>
        <v>Insurance</v>
      </c>
    </row>
    <row r="72" spans="1:21" x14ac:dyDescent="0.55000000000000004">
      <c r="A72" s="15" t="s">
        <v>344</v>
      </c>
      <c r="B72" s="122" t="str">
        <f>VLOOKUP($A72,'MG Universe'!$A$2:$R$9992,2)</f>
        <v>Boston Scientific Corporation</v>
      </c>
      <c r="C72" s="15" t="str">
        <f>VLOOKUP($A72,'MG Universe'!$A$2:$R$9992,3)</f>
        <v>F</v>
      </c>
      <c r="D72" s="15" t="str">
        <f>VLOOKUP($A72,'MG Universe'!$A$2:$R$9992,4)</f>
        <v>S</v>
      </c>
      <c r="E72" s="15" t="str">
        <f>VLOOKUP($A72,'MG Universe'!$A$2:$R$9992,5)</f>
        <v>O</v>
      </c>
      <c r="F72" s="16" t="str">
        <f>VLOOKUP($A72,'MG Universe'!$A$2:$R$9992,6)</f>
        <v>SO</v>
      </c>
      <c r="G72" s="85">
        <f>VLOOKUP($A72,'MG Universe'!$A$2:$R$9992,7)</f>
        <v>42762</v>
      </c>
      <c r="H72" s="18">
        <f>VLOOKUP($A72,'MG Universe'!$A$2:$R$9992,8)</f>
        <v>0</v>
      </c>
      <c r="I72" s="18">
        <f>VLOOKUP($A72,'MG Universe'!$A$2:$R$9992,9)</f>
        <v>25.94</v>
      </c>
      <c r="J72" s="19" t="str">
        <f>VLOOKUP($A72,'MG Universe'!$A$2:$R$9992,10)</f>
        <v>N/A</v>
      </c>
      <c r="K72" s="86" t="str">
        <f>VLOOKUP($A72,'MG Universe'!$A$2:$R$9992,11)</f>
        <v>N/A</v>
      </c>
      <c r="L72" s="19">
        <f>VLOOKUP($A72,'MG Universe'!$A$2:$R$9992,12)</f>
        <v>0</v>
      </c>
      <c r="M72" s="87">
        <f>VLOOKUP($A72,'MG Universe'!$A$2:$R$9992,13)</f>
        <v>1.1000000000000001</v>
      </c>
      <c r="N72" s="88">
        <f>VLOOKUP($A72,'MG Universe'!$A$2:$R$9992,14)</f>
        <v>1.05</v>
      </c>
      <c r="O72" s="18">
        <f>VLOOKUP($A72,'MG Universe'!$A$2:$R$9992,15)</f>
        <v>-5.82</v>
      </c>
      <c r="P72" s="19">
        <f>VLOOKUP($A72,'MG Universe'!$A$2:$R$9992,16)</f>
        <v>-1.1233</v>
      </c>
      <c r="Q72" s="89">
        <f>VLOOKUP($A72,'MG Universe'!$A$2:$R$9992,17)</f>
        <v>0</v>
      </c>
      <c r="R72" s="18">
        <f>VLOOKUP($A72,'MG Universe'!$A$2:$R$9992,18)</f>
        <v>6.94</v>
      </c>
      <c r="S72" s="18">
        <f>VLOOKUP($A72,'MG Universe'!$A$2:$U$9992,19)</f>
        <v>35602955113</v>
      </c>
      <c r="T72" s="18" t="str">
        <f>VLOOKUP($A72,'MG Universe'!$A$2:$U$9992,20)</f>
        <v>Large</v>
      </c>
      <c r="U72" s="18" t="str">
        <f>VLOOKUP($A72,'MG Universe'!$A$2:$U$9992,21)</f>
        <v>Medical</v>
      </c>
    </row>
    <row r="73" spans="1:21" x14ac:dyDescent="0.55000000000000004">
      <c r="A73" s="15" t="s">
        <v>346</v>
      </c>
      <c r="B73" s="122" t="str">
        <f>VLOOKUP($A73,'MG Universe'!$A$2:$R$9992,2)</f>
        <v>BorgWarner Inc.</v>
      </c>
      <c r="C73" s="15" t="str">
        <f>VLOOKUP($A73,'MG Universe'!$A$2:$R$9992,3)</f>
        <v>C-</v>
      </c>
      <c r="D73" s="15" t="str">
        <f>VLOOKUP($A73,'MG Universe'!$A$2:$R$9992,4)</f>
        <v>S</v>
      </c>
      <c r="E73" s="15" t="str">
        <f>VLOOKUP($A73,'MG Universe'!$A$2:$R$9992,5)</f>
        <v>U</v>
      </c>
      <c r="F73" s="16" t="str">
        <f>VLOOKUP($A73,'MG Universe'!$A$2:$R$9992,6)</f>
        <v>SU</v>
      </c>
      <c r="G73" s="85">
        <f>VLOOKUP($A73,'MG Universe'!$A$2:$R$9992,7)</f>
        <v>42713</v>
      </c>
      <c r="H73" s="18">
        <f>VLOOKUP($A73,'MG Universe'!$A$2:$R$9992,8)</f>
        <v>77.89</v>
      </c>
      <c r="I73" s="18">
        <f>VLOOKUP($A73,'MG Universe'!$A$2:$R$9992,9)</f>
        <v>39.94</v>
      </c>
      <c r="J73" s="19">
        <f>VLOOKUP($A73,'MG Universe'!$A$2:$R$9992,10)</f>
        <v>0.51280000000000003</v>
      </c>
      <c r="K73" s="86">
        <f>VLOOKUP($A73,'MG Universe'!$A$2:$R$9992,11)</f>
        <v>14.85</v>
      </c>
      <c r="L73" s="19">
        <f>VLOOKUP($A73,'MG Universe'!$A$2:$R$9992,12)</f>
        <v>3.3E-3</v>
      </c>
      <c r="M73" s="87">
        <f>VLOOKUP($A73,'MG Universe'!$A$2:$R$9992,13)</f>
        <v>1.6</v>
      </c>
      <c r="N73" s="88">
        <f>VLOOKUP($A73,'MG Universe'!$A$2:$R$9992,14)</f>
        <v>1.35</v>
      </c>
      <c r="O73" s="18">
        <f>VLOOKUP($A73,'MG Universe'!$A$2:$R$9992,15)</f>
        <v>-9.39</v>
      </c>
      <c r="P73" s="19">
        <f>VLOOKUP($A73,'MG Universe'!$A$2:$R$9992,16)</f>
        <v>3.1699999999999999E-2</v>
      </c>
      <c r="Q73" s="89">
        <f>VLOOKUP($A73,'MG Universe'!$A$2:$R$9992,17)</f>
        <v>0</v>
      </c>
      <c r="R73" s="18">
        <f>VLOOKUP($A73,'MG Universe'!$A$2:$R$9992,18)</f>
        <v>32.53</v>
      </c>
      <c r="S73" s="18">
        <f>VLOOKUP($A73,'MG Universe'!$A$2:$U$9992,19)</f>
        <v>8514376037</v>
      </c>
      <c r="T73" s="18" t="str">
        <f>VLOOKUP($A73,'MG Universe'!$A$2:$U$9992,20)</f>
        <v>Mid</v>
      </c>
      <c r="U73" s="18" t="str">
        <f>VLOOKUP($A73,'MG Universe'!$A$2:$U$9992,21)</f>
        <v>Auto</v>
      </c>
    </row>
    <row r="74" spans="1:21" x14ac:dyDescent="0.55000000000000004">
      <c r="A74" s="15" t="s">
        <v>348</v>
      </c>
      <c r="B74" s="122" t="str">
        <f>VLOOKUP($A74,'MG Universe'!$A$2:$R$9992,2)</f>
        <v>Boston Properties, Inc.</v>
      </c>
      <c r="C74" s="15" t="str">
        <f>VLOOKUP($A74,'MG Universe'!$A$2:$R$9992,3)</f>
        <v>B</v>
      </c>
      <c r="D74" s="15" t="str">
        <f>VLOOKUP($A74,'MG Universe'!$A$2:$R$9992,4)</f>
        <v>E</v>
      </c>
      <c r="E74" s="15" t="str">
        <f>VLOOKUP($A74,'MG Universe'!$A$2:$R$9992,5)</f>
        <v>U</v>
      </c>
      <c r="F74" s="16" t="str">
        <f>VLOOKUP($A74,'MG Universe'!$A$2:$R$9992,6)</f>
        <v>EU</v>
      </c>
      <c r="G74" s="85">
        <f>VLOOKUP($A74,'MG Universe'!$A$2:$R$9992,7)</f>
        <v>42544</v>
      </c>
      <c r="H74" s="18">
        <f>VLOOKUP($A74,'MG Universe'!$A$2:$R$9992,8)</f>
        <v>164.93</v>
      </c>
      <c r="I74" s="18">
        <f>VLOOKUP($A74,'MG Universe'!$A$2:$R$9992,9)</f>
        <v>120.44</v>
      </c>
      <c r="J74" s="19">
        <f>VLOOKUP($A74,'MG Universe'!$A$2:$R$9992,10)</f>
        <v>0.73019999999999996</v>
      </c>
      <c r="K74" s="86">
        <f>VLOOKUP($A74,'MG Universe'!$A$2:$R$9992,11)</f>
        <v>28.14</v>
      </c>
      <c r="L74" s="19">
        <f>VLOOKUP($A74,'MG Universe'!$A$2:$R$9992,12)</f>
        <v>2.1600000000000001E-2</v>
      </c>
      <c r="M74" s="87">
        <f>VLOOKUP($A74,'MG Universe'!$A$2:$R$9992,13)</f>
        <v>0.7</v>
      </c>
      <c r="N74" s="88">
        <f>VLOOKUP($A74,'MG Universe'!$A$2:$R$9992,14)</f>
        <v>4.32</v>
      </c>
      <c r="O74" s="18">
        <f>VLOOKUP($A74,'MG Universe'!$A$2:$R$9992,15)</f>
        <v>-70.73</v>
      </c>
      <c r="P74" s="19">
        <f>VLOOKUP($A74,'MG Universe'!$A$2:$R$9992,16)</f>
        <v>9.8199999999999996E-2</v>
      </c>
      <c r="Q74" s="89">
        <f>VLOOKUP($A74,'MG Universe'!$A$2:$R$9992,17)</f>
        <v>0</v>
      </c>
      <c r="R74" s="18">
        <f>VLOOKUP($A74,'MG Universe'!$A$2:$R$9992,18)</f>
        <v>68.959999999999994</v>
      </c>
      <c r="S74" s="18">
        <f>VLOOKUP($A74,'MG Universe'!$A$2:$U$9992,19)</f>
        <v>18585921911</v>
      </c>
      <c r="T74" s="18" t="str">
        <f>VLOOKUP($A74,'MG Universe'!$A$2:$U$9992,20)</f>
        <v>Large</v>
      </c>
      <c r="U74" s="18" t="str">
        <f>VLOOKUP($A74,'MG Universe'!$A$2:$U$9992,21)</f>
        <v>REIT</v>
      </c>
    </row>
    <row r="75" spans="1:21" x14ac:dyDescent="0.55000000000000004">
      <c r="A75" s="15" t="s">
        <v>127</v>
      </c>
      <c r="B75" s="122" t="str">
        <f>VLOOKUP($A75,'MG Universe'!$A$2:$R$9992,2)</f>
        <v>Citigroup Inc</v>
      </c>
      <c r="C75" s="15" t="str">
        <f>VLOOKUP($A75,'MG Universe'!$A$2:$R$9992,3)</f>
        <v>B+</v>
      </c>
      <c r="D75" s="15" t="str">
        <f>VLOOKUP($A75,'MG Universe'!$A$2:$R$9992,4)</f>
        <v>E</v>
      </c>
      <c r="E75" s="15" t="str">
        <f>VLOOKUP($A75,'MG Universe'!$A$2:$R$9992,5)</f>
        <v>U</v>
      </c>
      <c r="F75" s="16" t="str">
        <f>VLOOKUP($A75,'MG Universe'!$A$2:$R$9992,6)</f>
        <v>EU</v>
      </c>
      <c r="G75" s="85">
        <f>VLOOKUP($A75,'MG Universe'!$A$2:$R$9992,7)</f>
        <v>42570</v>
      </c>
      <c r="H75" s="18">
        <f>VLOOKUP($A75,'MG Universe'!$A$2:$R$9992,8)</f>
        <v>157.94999999999999</v>
      </c>
      <c r="I75" s="18">
        <f>VLOOKUP($A75,'MG Universe'!$A$2:$R$9992,9)</f>
        <v>59.98</v>
      </c>
      <c r="J75" s="19">
        <f>VLOOKUP($A75,'MG Universe'!$A$2:$R$9992,10)</f>
        <v>0.37969999999999998</v>
      </c>
      <c r="K75" s="86">
        <f>VLOOKUP($A75,'MG Universe'!$A$2:$R$9992,11)</f>
        <v>14.63</v>
      </c>
      <c r="L75" s="19">
        <f>VLOOKUP($A75,'MG Universe'!$A$2:$R$9992,12)</f>
        <v>3.3E-3</v>
      </c>
      <c r="M75" s="87">
        <f>VLOOKUP($A75,'MG Universe'!$A$2:$R$9992,13)</f>
        <v>1.6</v>
      </c>
      <c r="N75" s="88" t="str">
        <f>VLOOKUP($A75,'MG Universe'!$A$2:$R$9992,14)</f>
        <v>N/A</v>
      </c>
      <c r="O75" s="18" t="str">
        <f>VLOOKUP($A75,'MG Universe'!$A$2:$R$9992,15)</f>
        <v>N/A</v>
      </c>
      <c r="P75" s="19">
        <f>VLOOKUP($A75,'MG Universe'!$A$2:$R$9992,16)</f>
        <v>3.0599999999999999E-2</v>
      </c>
      <c r="Q75" s="89">
        <f>VLOOKUP($A75,'MG Universe'!$A$2:$R$9992,17)</f>
        <v>2</v>
      </c>
      <c r="R75" s="18">
        <f>VLOOKUP($A75,'MG Universe'!$A$2:$R$9992,18)</f>
        <v>85.07</v>
      </c>
      <c r="S75" s="18">
        <f>VLOOKUP($A75,'MG Universe'!$A$2:$U$9992,19)</f>
        <v>168017338003</v>
      </c>
      <c r="T75" s="18" t="str">
        <f>VLOOKUP($A75,'MG Universe'!$A$2:$U$9992,20)</f>
        <v>Large</v>
      </c>
      <c r="U75" s="18" t="str">
        <f>VLOOKUP($A75,'MG Universe'!$A$2:$U$9992,21)</f>
        <v>Banks</v>
      </c>
    </row>
    <row r="76" spans="1:21" x14ac:dyDescent="0.55000000000000004">
      <c r="A76" s="15" t="s">
        <v>351</v>
      </c>
      <c r="B76" s="122" t="str">
        <f>VLOOKUP($A76,'MG Universe'!$A$2:$R$9992,2)</f>
        <v>CA, Inc.</v>
      </c>
      <c r="C76" s="15" t="str">
        <f>VLOOKUP($A76,'MG Universe'!$A$2:$R$9992,3)</f>
        <v>B-</v>
      </c>
      <c r="D76" s="15" t="str">
        <f>VLOOKUP($A76,'MG Universe'!$A$2:$R$9992,4)</f>
        <v>D</v>
      </c>
      <c r="E76" s="15" t="str">
        <f>VLOOKUP($A76,'MG Universe'!$A$2:$R$9992,5)</f>
        <v>O</v>
      </c>
      <c r="F76" s="16" t="str">
        <f>VLOOKUP($A76,'MG Universe'!$A$2:$R$9992,6)</f>
        <v>DO</v>
      </c>
      <c r="G76" s="85">
        <f>VLOOKUP($A76,'MG Universe'!$A$2:$R$9992,7)</f>
        <v>42555</v>
      </c>
      <c r="H76" s="18">
        <f>VLOOKUP($A76,'MG Universe'!$A$2:$R$9992,8)</f>
        <v>28.32</v>
      </c>
      <c r="I76" s="18">
        <f>VLOOKUP($A76,'MG Universe'!$A$2:$R$9992,9)</f>
        <v>31.21</v>
      </c>
      <c r="J76" s="19">
        <f>VLOOKUP($A76,'MG Universe'!$A$2:$R$9992,10)</f>
        <v>1.1020000000000001</v>
      </c>
      <c r="K76" s="86">
        <f>VLOOKUP($A76,'MG Universe'!$A$2:$R$9992,11)</f>
        <v>14.79</v>
      </c>
      <c r="L76" s="19">
        <f>VLOOKUP($A76,'MG Universe'!$A$2:$R$9992,12)</f>
        <v>3.2000000000000001E-2</v>
      </c>
      <c r="M76" s="87">
        <f>VLOOKUP($A76,'MG Universe'!$A$2:$R$9992,13)</f>
        <v>0.9</v>
      </c>
      <c r="N76" s="88">
        <f>VLOOKUP($A76,'MG Universe'!$A$2:$R$9992,14)</f>
        <v>1.23</v>
      </c>
      <c r="O76" s="18">
        <f>VLOOKUP($A76,'MG Universe'!$A$2:$R$9992,15)</f>
        <v>-5.3</v>
      </c>
      <c r="P76" s="19">
        <f>VLOOKUP($A76,'MG Universe'!$A$2:$R$9992,16)</f>
        <v>3.15E-2</v>
      </c>
      <c r="Q76" s="89">
        <f>VLOOKUP($A76,'MG Universe'!$A$2:$R$9992,17)</f>
        <v>0</v>
      </c>
      <c r="R76" s="18">
        <f>VLOOKUP($A76,'MG Universe'!$A$2:$R$9992,18)</f>
        <v>27.13</v>
      </c>
      <c r="S76" s="18">
        <f>VLOOKUP($A76,'MG Universe'!$A$2:$U$9992,19)</f>
        <v>13048182662</v>
      </c>
      <c r="T76" s="18" t="str">
        <f>VLOOKUP($A76,'MG Universe'!$A$2:$U$9992,20)</f>
        <v>Large</v>
      </c>
      <c r="U76" s="18" t="str">
        <f>VLOOKUP($A76,'MG Universe'!$A$2:$U$9992,21)</f>
        <v>Software</v>
      </c>
    </row>
    <row r="77" spans="1:21" x14ac:dyDescent="0.55000000000000004">
      <c r="A77" s="15" t="s">
        <v>353</v>
      </c>
      <c r="B77" s="122" t="str">
        <f>VLOOKUP($A77,'MG Universe'!$A$2:$R$9992,2)</f>
        <v>Conagra Brands Inc</v>
      </c>
      <c r="C77" s="15" t="str">
        <f>VLOOKUP($A77,'MG Universe'!$A$2:$R$9992,3)</f>
        <v>D</v>
      </c>
      <c r="D77" s="15" t="str">
        <f>VLOOKUP($A77,'MG Universe'!$A$2:$R$9992,4)</f>
        <v>S</v>
      </c>
      <c r="E77" s="15" t="str">
        <f>VLOOKUP($A77,'MG Universe'!$A$2:$R$9992,5)</f>
        <v>O</v>
      </c>
      <c r="F77" s="16" t="str">
        <f>VLOOKUP($A77,'MG Universe'!$A$2:$R$9992,6)</f>
        <v>SO</v>
      </c>
      <c r="G77" s="85">
        <f>VLOOKUP($A77,'MG Universe'!$A$2:$R$9992,7)</f>
        <v>42733</v>
      </c>
      <c r="H77" s="18">
        <f>VLOOKUP($A77,'MG Universe'!$A$2:$R$9992,8)</f>
        <v>0</v>
      </c>
      <c r="I77" s="18">
        <f>VLOOKUP($A77,'MG Universe'!$A$2:$R$9992,9)</f>
        <v>37.619999999999997</v>
      </c>
      <c r="J77" s="19" t="str">
        <f>VLOOKUP($A77,'MG Universe'!$A$2:$R$9992,10)</f>
        <v>N/A</v>
      </c>
      <c r="K77" s="86">
        <f>VLOOKUP($A77,'MG Universe'!$A$2:$R$9992,11)</f>
        <v>209</v>
      </c>
      <c r="L77" s="19">
        <f>VLOOKUP($A77,'MG Universe'!$A$2:$R$9992,12)</f>
        <v>2.6599999999999999E-2</v>
      </c>
      <c r="M77" s="87">
        <f>VLOOKUP($A77,'MG Universe'!$A$2:$R$9992,13)</f>
        <v>0.4</v>
      </c>
      <c r="N77" s="88">
        <f>VLOOKUP($A77,'MG Universe'!$A$2:$R$9992,14)</f>
        <v>1.92</v>
      </c>
      <c r="O77" s="18">
        <f>VLOOKUP($A77,'MG Universe'!$A$2:$R$9992,15)</f>
        <v>-7.98</v>
      </c>
      <c r="P77" s="19">
        <f>VLOOKUP($A77,'MG Universe'!$A$2:$R$9992,16)</f>
        <v>1.0024999999999999</v>
      </c>
      <c r="Q77" s="89">
        <f>VLOOKUP($A77,'MG Universe'!$A$2:$R$9992,17)</f>
        <v>0</v>
      </c>
      <c r="R77" s="18">
        <f>VLOOKUP($A77,'MG Universe'!$A$2:$R$9992,18)</f>
        <v>18.68</v>
      </c>
      <c r="S77" s="18">
        <f>VLOOKUP($A77,'MG Universe'!$A$2:$U$9992,19)</f>
        <v>15888948188</v>
      </c>
      <c r="T77" s="18" t="str">
        <f>VLOOKUP($A77,'MG Universe'!$A$2:$U$9992,20)</f>
        <v>Large</v>
      </c>
      <c r="U77" s="18" t="str">
        <f>VLOOKUP($A77,'MG Universe'!$A$2:$U$9992,21)</f>
        <v>Food Processing</v>
      </c>
    </row>
    <row r="78" spans="1:21" x14ac:dyDescent="0.55000000000000004">
      <c r="A78" s="15" t="s">
        <v>355</v>
      </c>
      <c r="B78" s="122" t="str">
        <f>VLOOKUP($A78,'MG Universe'!$A$2:$R$9992,2)</f>
        <v>Cardinal Health Inc</v>
      </c>
      <c r="C78" s="15" t="str">
        <f>VLOOKUP($A78,'MG Universe'!$A$2:$R$9992,3)</f>
        <v>C</v>
      </c>
      <c r="D78" s="15" t="str">
        <f>VLOOKUP($A78,'MG Universe'!$A$2:$R$9992,4)</f>
        <v>S</v>
      </c>
      <c r="E78" s="15" t="str">
        <f>VLOOKUP($A78,'MG Universe'!$A$2:$R$9992,5)</f>
        <v>O</v>
      </c>
      <c r="F78" s="16" t="str">
        <f>VLOOKUP($A78,'MG Universe'!$A$2:$R$9992,6)</f>
        <v>SO</v>
      </c>
      <c r="G78" s="85">
        <f>VLOOKUP($A78,'MG Universe'!$A$2:$R$9992,7)</f>
        <v>42554</v>
      </c>
      <c r="H78" s="18">
        <f>VLOOKUP($A78,'MG Universe'!$A$2:$R$9992,8)</f>
        <v>54.67</v>
      </c>
      <c r="I78" s="18">
        <f>VLOOKUP($A78,'MG Universe'!$A$2:$R$9992,9)</f>
        <v>71.599999999999994</v>
      </c>
      <c r="J78" s="19">
        <f>VLOOKUP($A78,'MG Universe'!$A$2:$R$9992,10)</f>
        <v>1.3097000000000001</v>
      </c>
      <c r="K78" s="86">
        <f>VLOOKUP($A78,'MG Universe'!$A$2:$R$9992,11)</f>
        <v>20.81</v>
      </c>
      <c r="L78" s="19">
        <f>VLOOKUP($A78,'MG Universe'!$A$2:$R$9992,12)</f>
        <v>2.1600000000000001E-2</v>
      </c>
      <c r="M78" s="87">
        <f>VLOOKUP($A78,'MG Universe'!$A$2:$R$9992,13)</f>
        <v>0.8</v>
      </c>
      <c r="N78" s="88">
        <f>VLOOKUP($A78,'MG Universe'!$A$2:$R$9992,14)</f>
        <v>1.1499999999999999</v>
      </c>
      <c r="O78" s="18">
        <f>VLOOKUP($A78,'MG Universe'!$A$2:$R$9992,15)</f>
        <v>-15.26</v>
      </c>
      <c r="P78" s="19">
        <f>VLOOKUP($A78,'MG Universe'!$A$2:$R$9992,16)</f>
        <v>6.1600000000000002E-2</v>
      </c>
      <c r="Q78" s="89">
        <f>VLOOKUP($A78,'MG Universe'!$A$2:$R$9992,17)</f>
        <v>20</v>
      </c>
      <c r="R78" s="18">
        <f>VLOOKUP($A78,'MG Universe'!$A$2:$R$9992,18)</f>
        <v>45.15</v>
      </c>
      <c r="S78" s="18">
        <f>VLOOKUP($A78,'MG Universe'!$A$2:$U$9992,19)</f>
        <v>22514892316</v>
      </c>
      <c r="T78" s="18" t="str">
        <f>VLOOKUP($A78,'MG Universe'!$A$2:$U$9992,20)</f>
        <v>Large</v>
      </c>
      <c r="U78" s="18" t="str">
        <f>VLOOKUP($A78,'MG Universe'!$A$2:$U$9992,21)</f>
        <v>Medical</v>
      </c>
    </row>
    <row r="79" spans="1:21" x14ac:dyDescent="0.55000000000000004">
      <c r="A79" s="15" t="s">
        <v>359</v>
      </c>
      <c r="B79" s="122" t="str">
        <f>VLOOKUP($A79,'MG Universe'!$A$2:$R$9992,2)</f>
        <v>Caterpillar Inc.</v>
      </c>
      <c r="C79" s="15" t="str">
        <f>VLOOKUP($A79,'MG Universe'!$A$2:$R$9992,3)</f>
        <v>D+</v>
      </c>
      <c r="D79" s="15" t="str">
        <f>VLOOKUP($A79,'MG Universe'!$A$2:$R$9992,4)</f>
        <v>S</v>
      </c>
      <c r="E79" s="15" t="str">
        <f>VLOOKUP($A79,'MG Universe'!$A$2:$R$9992,5)</f>
        <v>O</v>
      </c>
      <c r="F79" s="16" t="str">
        <f>VLOOKUP($A79,'MG Universe'!$A$2:$R$9992,6)</f>
        <v>SO</v>
      </c>
      <c r="G79" s="85">
        <f>VLOOKUP($A79,'MG Universe'!$A$2:$R$9992,7)</f>
        <v>42609</v>
      </c>
      <c r="H79" s="18">
        <f>VLOOKUP($A79,'MG Universe'!$A$2:$R$9992,8)</f>
        <v>0</v>
      </c>
      <c r="I79" s="18">
        <f>VLOOKUP($A79,'MG Universe'!$A$2:$R$9992,9)</f>
        <v>100.14</v>
      </c>
      <c r="J79" s="19" t="str">
        <f>VLOOKUP($A79,'MG Universe'!$A$2:$R$9992,10)</f>
        <v>N/A</v>
      </c>
      <c r="K79" s="86">
        <f>VLOOKUP($A79,'MG Universe'!$A$2:$R$9992,11)</f>
        <v>22.71</v>
      </c>
      <c r="L79" s="19">
        <f>VLOOKUP($A79,'MG Universe'!$A$2:$R$9992,12)</f>
        <v>3.0800000000000001E-2</v>
      </c>
      <c r="M79" s="87">
        <f>VLOOKUP($A79,'MG Universe'!$A$2:$R$9992,13)</f>
        <v>1.3</v>
      </c>
      <c r="N79" s="88">
        <f>VLOOKUP($A79,'MG Universe'!$A$2:$R$9992,14)</f>
        <v>1.24</v>
      </c>
      <c r="O79" s="18">
        <f>VLOOKUP($A79,'MG Universe'!$A$2:$R$9992,15)</f>
        <v>-50.05</v>
      </c>
      <c r="P79" s="19">
        <f>VLOOKUP($A79,'MG Universe'!$A$2:$R$9992,16)</f>
        <v>7.0999999999999994E-2</v>
      </c>
      <c r="Q79" s="89">
        <f>VLOOKUP($A79,'MG Universe'!$A$2:$R$9992,17)</f>
        <v>3</v>
      </c>
      <c r="R79" s="18">
        <f>VLOOKUP($A79,'MG Universe'!$A$2:$R$9992,18)</f>
        <v>41.25</v>
      </c>
      <c r="S79" s="18">
        <f>VLOOKUP($A79,'MG Universe'!$A$2:$U$9992,19)</f>
        <v>58952100898</v>
      </c>
      <c r="T79" s="18" t="str">
        <f>VLOOKUP($A79,'MG Universe'!$A$2:$U$9992,20)</f>
        <v>Large</v>
      </c>
      <c r="U79" s="18" t="str">
        <f>VLOOKUP($A79,'MG Universe'!$A$2:$U$9992,21)</f>
        <v>Machinery</v>
      </c>
    </row>
    <row r="80" spans="1:21" x14ac:dyDescent="0.55000000000000004">
      <c r="A80" s="15" t="s">
        <v>361</v>
      </c>
      <c r="B80" s="122" t="str">
        <f>VLOOKUP($A80,'MG Universe'!$A$2:$R$9992,2)</f>
        <v>Chubb Ltd</v>
      </c>
      <c r="C80" s="15" t="str">
        <f>VLOOKUP($A80,'MG Universe'!$A$2:$R$9992,3)</f>
        <v>B</v>
      </c>
      <c r="D80" s="15" t="str">
        <f>VLOOKUP($A80,'MG Universe'!$A$2:$R$9992,4)</f>
        <v>D</v>
      </c>
      <c r="E80" s="15" t="str">
        <f>VLOOKUP($A80,'MG Universe'!$A$2:$R$9992,5)</f>
        <v>O</v>
      </c>
      <c r="F80" s="16" t="str">
        <f>VLOOKUP($A80,'MG Universe'!$A$2:$R$9992,6)</f>
        <v>DO</v>
      </c>
      <c r="G80" s="85">
        <f>VLOOKUP($A80,'MG Universe'!$A$2:$R$9992,7)</f>
        <v>42795</v>
      </c>
      <c r="H80" s="18">
        <f>VLOOKUP($A80,'MG Universe'!$A$2:$R$9992,8)</f>
        <v>108.1</v>
      </c>
      <c r="I80" s="18">
        <f>VLOOKUP($A80,'MG Universe'!$A$2:$R$9992,9)</f>
        <v>137.79</v>
      </c>
      <c r="J80" s="19">
        <f>VLOOKUP($A80,'MG Universe'!$A$2:$R$9992,10)</f>
        <v>1.2746999999999999</v>
      </c>
      <c r="K80" s="86">
        <f>VLOOKUP($A80,'MG Universe'!$A$2:$R$9992,11)</f>
        <v>14.9</v>
      </c>
      <c r="L80" s="19">
        <f>VLOOKUP($A80,'MG Universe'!$A$2:$R$9992,12)</f>
        <v>1.9900000000000001E-2</v>
      </c>
      <c r="M80" s="87">
        <f>VLOOKUP($A80,'MG Universe'!$A$2:$R$9992,13)</f>
        <v>0.9</v>
      </c>
      <c r="N80" s="88" t="str">
        <f>VLOOKUP($A80,'MG Universe'!$A$2:$R$9992,14)</f>
        <v>N/A</v>
      </c>
      <c r="O80" s="18" t="str">
        <f>VLOOKUP($A80,'MG Universe'!$A$2:$R$9992,15)</f>
        <v>N/A</v>
      </c>
      <c r="P80" s="19">
        <f>VLOOKUP($A80,'MG Universe'!$A$2:$R$9992,16)</f>
        <v>3.2000000000000001E-2</v>
      </c>
      <c r="Q80" s="89">
        <f>VLOOKUP($A80,'MG Universe'!$A$2:$R$9992,17)</f>
        <v>2</v>
      </c>
      <c r="R80" s="18">
        <f>VLOOKUP($A80,'MG Universe'!$A$2:$R$9992,18)</f>
        <v>152.22</v>
      </c>
      <c r="S80" s="18">
        <f>VLOOKUP($A80,'MG Universe'!$A$2:$U$9992,19)</f>
        <v>64173725866</v>
      </c>
      <c r="T80" s="18" t="str">
        <f>VLOOKUP($A80,'MG Universe'!$A$2:$U$9992,20)</f>
        <v>Large</v>
      </c>
      <c r="U80" s="18" t="str">
        <f>VLOOKUP($A80,'MG Universe'!$A$2:$U$9992,21)</f>
        <v>Insurance</v>
      </c>
    </row>
    <row r="81" spans="1:21" x14ac:dyDescent="0.55000000000000004">
      <c r="A81" s="15" t="s">
        <v>363</v>
      </c>
      <c r="B81" s="122" t="str">
        <f>VLOOKUP($A81,'MG Universe'!$A$2:$R$9992,2)</f>
        <v>CBRE Group Inc</v>
      </c>
      <c r="C81" s="15" t="str">
        <f>VLOOKUP($A81,'MG Universe'!$A$2:$R$9992,3)</f>
        <v>C-</v>
      </c>
      <c r="D81" s="15" t="str">
        <f>VLOOKUP($A81,'MG Universe'!$A$2:$R$9992,4)</f>
        <v>S</v>
      </c>
      <c r="E81" s="15" t="str">
        <f>VLOOKUP($A81,'MG Universe'!$A$2:$R$9992,5)</f>
        <v>U</v>
      </c>
      <c r="F81" s="16" t="str">
        <f>VLOOKUP($A81,'MG Universe'!$A$2:$R$9992,6)</f>
        <v>SU</v>
      </c>
      <c r="G81" s="85">
        <f>VLOOKUP($A81,'MG Universe'!$A$2:$R$9992,7)</f>
        <v>42564</v>
      </c>
      <c r="H81" s="18">
        <f>VLOOKUP($A81,'MG Universe'!$A$2:$R$9992,8)</f>
        <v>62.86</v>
      </c>
      <c r="I81" s="18">
        <f>VLOOKUP($A81,'MG Universe'!$A$2:$R$9992,9)</f>
        <v>33.42</v>
      </c>
      <c r="J81" s="19">
        <f>VLOOKUP($A81,'MG Universe'!$A$2:$R$9992,10)</f>
        <v>0.53169999999999995</v>
      </c>
      <c r="K81" s="86">
        <f>VLOOKUP($A81,'MG Universe'!$A$2:$R$9992,11)</f>
        <v>20.5</v>
      </c>
      <c r="L81" s="19">
        <f>VLOOKUP($A81,'MG Universe'!$A$2:$R$9992,12)</f>
        <v>0</v>
      </c>
      <c r="M81" s="87">
        <f>VLOOKUP($A81,'MG Universe'!$A$2:$R$9992,13)</f>
        <v>1.8</v>
      </c>
      <c r="N81" s="88">
        <f>VLOOKUP($A81,'MG Universe'!$A$2:$R$9992,14)</f>
        <v>1.1100000000000001</v>
      </c>
      <c r="O81" s="18">
        <f>VLOOKUP($A81,'MG Universe'!$A$2:$R$9992,15)</f>
        <v>-8.68</v>
      </c>
      <c r="P81" s="19">
        <f>VLOOKUP($A81,'MG Universe'!$A$2:$R$9992,16)</f>
        <v>0.06</v>
      </c>
      <c r="Q81" s="89">
        <f>VLOOKUP($A81,'MG Universe'!$A$2:$R$9992,17)</f>
        <v>0</v>
      </c>
      <c r="R81" s="18">
        <f>VLOOKUP($A81,'MG Universe'!$A$2:$R$9992,18)</f>
        <v>20.16</v>
      </c>
      <c r="S81" s="18">
        <f>VLOOKUP($A81,'MG Universe'!$A$2:$U$9992,19)</f>
        <v>11216661780</v>
      </c>
      <c r="T81" s="18" t="str">
        <f>VLOOKUP($A81,'MG Universe'!$A$2:$U$9992,20)</f>
        <v>Large</v>
      </c>
      <c r="U81" s="18" t="str">
        <f>VLOOKUP($A81,'MG Universe'!$A$2:$U$9992,21)</f>
        <v>Financial Services</v>
      </c>
    </row>
    <row r="82" spans="1:21" x14ac:dyDescent="0.55000000000000004">
      <c r="A82" s="15" t="s">
        <v>365</v>
      </c>
      <c r="B82" s="122" t="str">
        <f>VLOOKUP($A82,'MG Universe'!$A$2:$R$9992,2)</f>
        <v>CBS Corporation</v>
      </c>
      <c r="C82" s="15" t="str">
        <f>VLOOKUP($A82,'MG Universe'!$A$2:$R$9992,3)</f>
        <v>B-</v>
      </c>
      <c r="D82" s="15" t="str">
        <f>VLOOKUP($A82,'MG Universe'!$A$2:$R$9992,4)</f>
        <v>E</v>
      </c>
      <c r="E82" s="15" t="str">
        <f>VLOOKUP($A82,'MG Universe'!$A$2:$R$9992,5)</f>
        <v>U</v>
      </c>
      <c r="F82" s="16" t="str">
        <f>VLOOKUP($A82,'MG Universe'!$A$2:$R$9992,6)</f>
        <v>EU</v>
      </c>
      <c r="G82" s="85">
        <f>VLOOKUP($A82,'MG Universe'!$A$2:$R$9992,7)</f>
        <v>42614</v>
      </c>
      <c r="H82" s="18">
        <f>VLOOKUP($A82,'MG Universe'!$A$2:$R$9992,8)</f>
        <v>142.13999999999999</v>
      </c>
      <c r="I82" s="18">
        <f>VLOOKUP($A82,'MG Universe'!$A$2:$R$9992,9)</f>
        <v>60.38</v>
      </c>
      <c r="J82" s="19">
        <f>VLOOKUP($A82,'MG Universe'!$A$2:$R$9992,10)</f>
        <v>0.42480000000000001</v>
      </c>
      <c r="K82" s="86">
        <f>VLOOKUP($A82,'MG Universe'!$A$2:$R$9992,11)</f>
        <v>16.36</v>
      </c>
      <c r="L82" s="19">
        <f>VLOOKUP($A82,'MG Universe'!$A$2:$R$9992,12)</f>
        <v>9.9000000000000008E-3</v>
      </c>
      <c r="M82" s="87">
        <f>VLOOKUP($A82,'MG Universe'!$A$2:$R$9992,13)</f>
        <v>1.6</v>
      </c>
      <c r="N82" s="88">
        <f>VLOOKUP($A82,'MG Universe'!$A$2:$R$9992,14)</f>
        <v>1.65</v>
      </c>
      <c r="O82" s="18">
        <f>VLOOKUP($A82,'MG Universe'!$A$2:$R$9992,15)</f>
        <v>-27.81</v>
      </c>
      <c r="P82" s="19">
        <f>VLOOKUP($A82,'MG Universe'!$A$2:$R$9992,16)</f>
        <v>3.9300000000000002E-2</v>
      </c>
      <c r="Q82" s="89">
        <f>VLOOKUP($A82,'MG Universe'!$A$2:$R$9992,17)</f>
        <v>6</v>
      </c>
      <c r="R82" s="18">
        <f>VLOOKUP($A82,'MG Universe'!$A$2:$R$9992,18)</f>
        <v>32.64</v>
      </c>
      <c r="S82" s="18">
        <f>VLOOKUP($A82,'MG Universe'!$A$2:$U$9992,19)</f>
        <v>26427668990</v>
      </c>
      <c r="T82" s="18" t="str">
        <f>VLOOKUP($A82,'MG Universe'!$A$2:$U$9992,20)</f>
        <v>Large</v>
      </c>
      <c r="U82" s="18" t="str">
        <f>VLOOKUP($A82,'MG Universe'!$A$2:$U$9992,21)</f>
        <v>Media Entertainment</v>
      </c>
    </row>
    <row r="83" spans="1:21" x14ac:dyDescent="0.55000000000000004">
      <c r="A83" s="15" t="s">
        <v>369</v>
      </c>
      <c r="B83" s="122" t="str">
        <f>VLOOKUP($A83,'MG Universe'!$A$2:$R$9992,2)</f>
        <v>Crown Castle International Corp. (REIT)</v>
      </c>
      <c r="C83" s="15" t="str">
        <f>VLOOKUP($A83,'MG Universe'!$A$2:$R$9992,3)</f>
        <v>C-</v>
      </c>
      <c r="D83" s="15" t="str">
        <f>VLOOKUP($A83,'MG Universe'!$A$2:$R$9992,4)</f>
        <v>S</v>
      </c>
      <c r="E83" s="15" t="str">
        <f>VLOOKUP($A83,'MG Universe'!$A$2:$R$9992,5)</f>
        <v>F</v>
      </c>
      <c r="F83" s="16" t="str">
        <f>VLOOKUP($A83,'MG Universe'!$A$2:$R$9992,6)</f>
        <v>SF</v>
      </c>
      <c r="G83" s="85">
        <f>VLOOKUP($A83,'MG Universe'!$A$2:$R$9992,7)</f>
        <v>42550</v>
      </c>
      <c r="H83" s="18">
        <f>VLOOKUP($A83,'MG Universe'!$A$2:$R$9992,8)</f>
        <v>116.42</v>
      </c>
      <c r="I83" s="18">
        <f>VLOOKUP($A83,'MG Universe'!$A$2:$R$9992,9)</f>
        <v>98.12</v>
      </c>
      <c r="J83" s="19">
        <f>VLOOKUP($A83,'MG Universe'!$A$2:$R$9992,10)</f>
        <v>0.84279999999999999</v>
      </c>
      <c r="K83" s="86">
        <f>VLOOKUP($A83,'MG Universe'!$A$2:$R$9992,11)</f>
        <v>32.49</v>
      </c>
      <c r="L83" s="19">
        <f>VLOOKUP($A83,'MG Universe'!$A$2:$R$9992,12)</f>
        <v>3.4799999999999998E-2</v>
      </c>
      <c r="M83" s="87">
        <f>VLOOKUP($A83,'MG Universe'!$A$2:$R$9992,13)</f>
        <v>0.3</v>
      </c>
      <c r="N83" s="88">
        <f>VLOOKUP($A83,'MG Universe'!$A$2:$R$9992,14)</f>
        <v>1.01</v>
      </c>
      <c r="O83" s="18">
        <f>VLOOKUP($A83,'MG Universe'!$A$2:$R$9992,15)</f>
        <v>-41.04</v>
      </c>
      <c r="P83" s="19">
        <f>VLOOKUP($A83,'MG Universe'!$A$2:$R$9992,16)</f>
        <v>0.12</v>
      </c>
      <c r="Q83" s="89">
        <f>VLOOKUP($A83,'MG Universe'!$A$2:$R$9992,17)</f>
        <v>3</v>
      </c>
      <c r="R83" s="18">
        <f>VLOOKUP($A83,'MG Universe'!$A$2:$R$9992,18)</f>
        <v>47.24</v>
      </c>
      <c r="S83" s="18">
        <f>VLOOKUP($A83,'MG Universe'!$A$2:$U$9992,19)</f>
        <v>35120810900</v>
      </c>
      <c r="T83" s="18" t="str">
        <f>VLOOKUP($A83,'MG Universe'!$A$2:$U$9992,20)</f>
        <v>Large</v>
      </c>
      <c r="U83" s="18" t="str">
        <f>VLOOKUP($A83,'MG Universe'!$A$2:$U$9992,21)</f>
        <v>REIT</v>
      </c>
    </row>
    <row r="84" spans="1:21" x14ac:dyDescent="0.55000000000000004">
      <c r="A84" s="15" t="s">
        <v>371</v>
      </c>
      <c r="B84" s="122" t="str">
        <f>VLOOKUP($A84,'MG Universe'!$A$2:$R$9992,2)</f>
        <v>Carnival Corp</v>
      </c>
      <c r="C84" s="15" t="str">
        <f>VLOOKUP($A84,'MG Universe'!$A$2:$R$9992,3)</f>
        <v>D</v>
      </c>
      <c r="D84" s="15" t="str">
        <f>VLOOKUP($A84,'MG Universe'!$A$2:$R$9992,4)</f>
        <v>S</v>
      </c>
      <c r="E84" s="15" t="str">
        <f>VLOOKUP($A84,'MG Universe'!$A$2:$R$9992,5)</f>
        <v>O</v>
      </c>
      <c r="F84" s="16" t="str">
        <f>VLOOKUP($A84,'MG Universe'!$A$2:$R$9992,6)</f>
        <v>SO</v>
      </c>
      <c r="G84" s="85">
        <f>VLOOKUP($A84,'MG Universe'!$A$2:$R$9992,7)</f>
        <v>42572</v>
      </c>
      <c r="H84" s="18">
        <f>VLOOKUP($A84,'MG Universe'!$A$2:$R$9992,8)</f>
        <v>24.8</v>
      </c>
      <c r="I84" s="18">
        <f>VLOOKUP($A84,'MG Universe'!$A$2:$R$9992,9)</f>
        <v>59.75</v>
      </c>
      <c r="J84" s="19">
        <f>VLOOKUP($A84,'MG Universe'!$A$2:$R$9992,10)</f>
        <v>2.4093</v>
      </c>
      <c r="K84" s="86">
        <f>VLOOKUP($A84,'MG Universe'!$A$2:$R$9992,11)</f>
        <v>25.53</v>
      </c>
      <c r="L84" s="19">
        <f>VLOOKUP($A84,'MG Universe'!$A$2:$R$9992,12)</f>
        <v>2.0899999999999998E-2</v>
      </c>
      <c r="M84" s="87">
        <f>VLOOKUP($A84,'MG Universe'!$A$2:$R$9992,13)</f>
        <v>0.7</v>
      </c>
      <c r="N84" s="88">
        <f>VLOOKUP($A84,'MG Universe'!$A$2:$R$9992,14)</f>
        <v>0.2</v>
      </c>
      <c r="O84" s="18">
        <f>VLOOKUP($A84,'MG Universe'!$A$2:$R$9992,15)</f>
        <v>-20.53</v>
      </c>
      <c r="P84" s="19">
        <f>VLOOKUP($A84,'MG Universe'!$A$2:$R$9992,16)</f>
        <v>8.5199999999999998E-2</v>
      </c>
      <c r="Q84" s="89">
        <f>VLOOKUP($A84,'MG Universe'!$A$2:$R$9992,17)</f>
        <v>2</v>
      </c>
      <c r="R84" s="18">
        <f>VLOOKUP($A84,'MG Universe'!$A$2:$R$9992,18)</f>
        <v>55.8</v>
      </c>
      <c r="S84" s="18">
        <f>VLOOKUP($A84,'MG Universe'!$A$2:$U$9992,19)</f>
        <v>43377116847</v>
      </c>
      <c r="T84" s="18" t="str">
        <f>VLOOKUP($A84,'MG Universe'!$A$2:$U$9992,20)</f>
        <v>Large</v>
      </c>
      <c r="U84" s="18" t="str">
        <f>VLOOKUP($A84,'MG Universe'!$A$2:$U$9992,21)</f>
        <v>Hospitality</v>
      </c>
    </row>
    <row r="85" spans="1:21" x14ac:dyDescent="0.55000000000000004">
      <c r="A85" s="15" t="s">
        <v>374</v>
      </c>
      <c r="B85" s="122" t="str">
        <f>VLOOKUP($A85,'MG Universe'!$A$2:$R$9992,2)</f>
        <v>Celgene Corporation</v>
      </c>
      <c r="C85" s="15" t="str">
        <f>VLOOKUP($A85,'MG Universe'!$A$2:$R$9992,3)</f>
        <v>D</v>
      </c>
      <c r="D85" s="15" t="str">
        <f>VLOOKUP($A85,'MG Universe'!$A$2:$R$9992,4)</f>
        <v>S</v>
      </c>
      <c r="E85" s="15" t="str">
        <f>VLOOKUP($A85,'MG Universe'!$A$2:$R$9992,5)</f>
        <v>F</v>
      </c>
      <c r="F85" s="16" t="str">
        <f>VLOOKUP($A85,'MG Universe'!$A$2:$R$9992,6)</f>
        <v>SF</v>
      </c>
      <c r="G85" s="85">
        <f>VLOOKUP($A85,'MG Universe'!$A$2:$R$9992,7)</f>
        <v>42812</v>
      </c>
      <c r="H85" s="18">
        <f>VLOOKUP($A85,'MG Universe'!$A$2:$R$9992,8)</f>
        <v>148.46</v>
      </c>
      <c r="I85" s="18">
        <f>VLOOKUP($A85,'MG Universe'!$A$2:$R$9992,9)</f>
        <v>117.1</v>
      </c>
      <c r="J85" s="19">
        <f>VLOOKUP($A85,'MG Universe'!$A$2:$R$9992,10)</f>
        <v>0.78879999999999995</v>
      </c>
      <c r="K85" s="86">
        <f>VLOOKUP($A85,'MG Universe'!$A$2:$R$9992,11)</f>
        <v>30.34</v>
      </c>
      <c r="L85" s="19">
        <f>VLOOKUP($A85,'MG Universe'!$A$2:$R$9992,12)</f>
        <v>0</v>
      </c>
      <c r="M85" s="87">
        <f>VLOOKUP($A85,'MG Universe'!$A$2:$R$9992,13)</f>
        <v>1.8</v>
      </c>
      <c r="N85" s="88">
        <f>VLOOKUP($A85,'MG Universe'!$A$2:$R$9992,14)</f>
        <v>3.67</v>
      </c>
      <c r="O85" s="18">
        <f>VLOOKUP($A85,'MG Universe'!$A$2:$R$9992,15)</f>
        <v>-13.22</v>
      </c>
      <c r="P85" s="19">
        <f>VLOOKUP($A85,'MG Universe'!$A$2:$R$9992,16)</f>
        <v>0.10920000000000001</v>
      </c>
      <c r="Q85" s="89">
        <f>VLOOKUP($A85,'MG Universe'!$A$2:$R$9992,17)</f>
        <v>0</v>
      </c>
      <c r="R85" s="18">
        <f>VLOOKUP($A85,'MG Universe'!$A$2:$R$9992,18)</f>
        <v>36.93</v>
      </c>
      <c r="S85" s="18">
        <f>VLOOKUP($A85,'MG Universe'!$A$2:$U$9992,19)</f>
        <v>91680327423</v>
      </c>
      <c r="T85" s="18" t="str">
        <f>VLOOKUP($A85,'MG Universe'!$A$2:$U$9992,20)</f>
        <v>Large</v>
      </c>
      <c r="U85" s="18" t="str">
        <f>VLOOKUP($A85,'MG Universe'!$A$2:$U$9992,21)</f>
        <v>Pharmaceuticals</v>
      </c>
    </row>
    <row r="86" spans="1:21" x14ac:dyDescent="0.55000000000000004">
      <c r="A86" s="15" t="s">
        <v>378</v>
      </c>
      <c r="B86" s="122" t="str">
        <f>VLOOKUP($A86,'MG Universe'!$A$2:$R$9992,2)</f>
        <v>Cerner Corporation</v>
      </c>
      <c r="C86" s="15" t="str">
        <f>VLOOKUP($A86,'MG Universe'!$A$2:$R$9992,3)</f>
        <v>C+</v>
      </c>
      <c r="D86" s="15" t="str">
        <f>VLOOKUP($A86,'MG Universe'!$A$2:$R$9992,4)</f>
        <v>E</v>
      </c>
      <c r="E86" s="15" t="str">
        <f>VLOOKUP($A86,'MG Universe'!$A$2:$R$9992,5)</f>
        <v>F</v>
      </c>
      <c r="F86" s="16" t="str">
        <f>VLOOKUP($A86,'MG Universe'!$A$2:$R$9992,6)</f>
        <v>EF</v>
      </c>
      <c r="G86" s="85">
        <f>VLOOKUP($A86,'MG Universe'!$A$2:$R$9992,7)</f>
        <v>42584</v>
      </c>
      <c r="H86" s="18">
        <f>VLOOKUP($A86,'MG Universe'!$A$2:$R$9992,8)</f>
        <v>64.64</v>
      </c>
      <c r="I86" s="18">
        <f>VLOOKUP($A86,'MG Universe'!$A$2:$R$9992,9)</f>
        <v>63.66</v>
      </c>
      <c r="J86" s="19">
        <f>VLOOKUP($A86,'MG Universe'!$A$2:$R$9992,10)</f>
        <v>0.98480000000000001</v>
      </c>
      <c r="K86" s="86">
        <f>VLOOKUP($A86,'MG Universe'!$A$2:$R$9992,11)</f>
        <v>37.229999999999997</v>
      </c>
      <c r="L86" s="19">
        <f>VLOOKUP($A86,'MG Universe'!$A$2:$R$9992,12)</f>
        <v>0</v>
      </c>
      <c r="M86" s="87">
        <f>VLOOKUP($A86,'MG Universe'!$A$2:$R$9992,13)</f>
        <v>0.9</v>
      </c>
      <c r="N86" s="88">
        <f>VLOOKUP($A86,'MG Universe'!$A$2:$R$9992,14)</f>
        <v>2.23</v>
      </c>
      <c r="O86" s="18">
        <f>VLOOKUP($A86,'MG Universe'!$A$2:$R$9992,15)</f>
        <v>0.15</v>
      </c>
      <c r="P86" s="19">
        <f>VLOOKUP($A86,'MG Universe'!$A$2:$R$9992,16)</f>
        <v>0.14360000000000001</v>
      </c>
      <c r="Q86" s="89">
        <f>VLOOKUP($A86,'MG Universe'!$A$2:$R$9992,17)</f>
        <v>0</v>
      </c>
      <c r="R86" s="18">
        <f>VLOOKUP($A86,'MG Universe'!$A$2:$R$9992,18)</f>
        <v>24.52</v>
      </c>
      <c r="S86" s="18">
        <f>VLOOKUP($A86,'MG Universe'!$A$2:$U$9992,19)</f>
        <v>21211810960</v>
      </c>
      <c r="T86" s="18" t="str">
        <f>VLOOKUP($A86,'MG Universe'!$A$2:$U$9992,20)</f>
        <v>Large</v>
      </c>
      <c r="U86" s="18" t="str">
        <f>VLOOKUP($A86,'MG Universe'!$A$2:$U$9992,21)</f>
        <v>Medical</v>
      </c>
    </row>
    <row r="87" spans="1:21" x14ac:dyDescent="0.55000000000000004">
      <c r="A87" s="15" t="s">
        <v>382</v>
      </c>
      <c r="B87" s="122" t="str">
        <f>VLOOKUP($A87,'MG Universe'!$A$2:$R$9992,2)</f>
        <v>CF Industries Holdings, Inc.</v>
      </c>
      <c r="C87" s="15" t="str">
        <f>VLOOKUP($A87,'MG Universe'!$A$2:$R$9992,3)</f>
        <v>B-</v>
      </c>
      <c r="D87" s="15" t="str">
        <f>VLOOKUP($A87,'MG Universe'!$A$2:$R$9992,4)</f>
        <v>D</v>
      </c>
      <c r="E87" s="15" t="str">
        <f>VLOOKUP($A87,'MG Universe'!$A$2:$R$9992,5)</f>
        <v>O</v>
      </c>
      <c r="F87" s="16" t="str">
        <f>VLOOKUP($A87,'MG Universe'!$A$2:$R$9992,6)</f>
        <v>DO</v>
      </c>
      <c r="G87" s="85">
        <f>VLOOKUP($A87,'MG Universe'!$A$2:$R$9992,7)</f>
        <v>42613</v>
      </c>
      <c r="H87" s="18">
        <f>VLOOKUP($A87,'MG Universe'!$A$2:$R$9992,8)</f>
        <v>7.84</v>
      </c>
      <c r="I87" s="18">
        <f>VLOOKUP($A87,'MG Universe'!$A$2:$R$9992,9)</f>
        <v>27.46</v>
      </c>
      <c r="J87" s="19">
        <f>VLOOKUP($A87,'MG Universe'!$A$2:$R$9992,10)</f>
        <v>3.5026000000000002</v>
      </c>
      <c r="K87" s="86">
        <f>VLOOKUP($A87,'MG Universe'!$A$2:$R$9992,11)</f>
        <v>9.34</v>
      </c>
      <c r="L87" s="19">
        <f>VLOOKUP($A87,'MG Universe'!$A$2:$R$9992,12)</f>
        <v>4.3700000000000003E-2</v>
      </c>
      <c r="M87" s="87">
        <f>VLOOKUP($A87,'MG Universe'!$A$2:$R$9992,13)</f>
        <v>1.3</v>
      </c>
      <c r="N87" s="88">
        <f>VLOOKUP($A87,'MG Universe'!$A$2:$R$9992,14)</f>
        <v>4.3600000000000003</v>
      </c>
      <c r="O87" s="18">
        <f>VLOOKUP($A87,'MG Universe'!$A$2:$R$9992,15)</f>
        <v>-35.99</v>
      </c>
      <c r="P87" s="19">
        <f>VLOOKUP($A87,'MG Universe'!$A$2:$R$9992,16)</f>
        <v>4.1999999999999997E-3</v>
      </c>
      <c r="Q87" s="89">
        <f>VLOOKUP($A87,'MG Universe'!$A$2:$R$9992,17)</f>
        <v>6</v>
      </c>
      <c r="R87" s="18">
        <f>VLOOKUP($A87,'MG Universe'!$A$2:$R$9992,18)</f>
        <v>5.55</v>
      </c>
      <c r="S87" s="18">
        <f>VLOOKUP($A87,'MG Universe'!$A$2:$U$9992,19)</f>
        <v>6479423379</v>
      </c>
      <c r="T87" s="18" t="str">
        <f>VLOOKUP($A87,'MG Universe'!$A$2:$U$9992,20)</f>
        <v>Mid</v>
      </c>
      <c r="U87" s="18" t="str">
        <f>VLOOKUP($A87,'MG Universe'!$A$2:$U$9992,21)</f>
        <v>Fertilizer</v>
      </c>
    </row>
    <row r="88" spans="1:21" x14ac:dyDescent="0.55000000000000004">
      <c r="A88" s="15" t="s">
        <v>384</v>
      </c>
      <c r="B88" s="122" t="str">
        <f>VLOOKUP($A88,'MG Universe'!$A$2:$R$9992,2)</f>
        <v>Citizens Financial Group Inc</v>
      </c>
      <c r="C88" s="15" t="str">
        <f>VLOOKUP($A88,'MG Universe'!$A$2:$R$9992,3)</f>
        <v>D+</v>
      </c>
      <c r="D88" s="15" t="str">
        <f>VLOOKUP($A88,'MG Universe'!$A$2:$R$9992,4)</f>
        <v>S</v>
      </c>
      <c r="E88" s="15" t="str">
        <f>VLOOKUP($A88,'MG Universe'!$A$2:$R$9992,5)</f>
        <v>O</v>
      </c>
      <c r="F88" s="16" t="str">
        <f>VLOOKUP($A88,'MG Universe'!$A$2:$R$9992,6)</f>
        <v>SO</v>
      </c>
      <c r="G88" s="85">
        <f>VLOOKUP($A88,'MG Universe'!$A$2:$R$9992,7)</f>
        <v>42709</v>
      </c>
      <c r="H88" s="18">
        <f>VLOOKUP($A88,'MG Universe'!$A$2:$R$9992,8)</f>
        <v>17.059999999999999</v>
      </c>
      <c r="I88" s="18">
        <f>VLOOKUP($A88,'MG Universe'!$A$2:$R$9992,9)</f>
        <v>34.57</v>
      </c>
      <c r="J88" s="19">
        <f>VLOOKUP($A88,'MG Universe'!$A$2:$R$9992,10)</f>
        <v>2.0264000000000002</v>
      </c>
      <c r="K88" s="86">
        <f>VLOOKUP($A88,'MG Universe'!$A$2:$R$9992,11)</f>
        <v>55.76</v>
      </c>
      <c r="L88" s="19">
        <f>VLOOKUP($A88,'MG Universe'!$A$2:$R$9992,12)</f>
        <v>1.2699999999999999E-2</v>
      </c>
      <c r="M88" s="87" t="e">
        <f>VLOOKUP($A88,'MG Universe'!$A$2:$R$9992,13)</f>
        <v>#N/A</v>
      </c>
      <c r="N88" s="88" t="str">
        <f>VLOOKUP($A88,'MG Universe'!$A$2:$R$9992,14)</f>
        <v>N/A</v>
      </c>
      <c r="O88" s="18" t="str">
        <f>VLOOKUP($A88,'MG Universe'!$A$2:$R$9992,15)</f>
        <v>N/A</v>
      </c>
      <c r="P88" s="19">
        <f>VLOOKUP($A88,'MG Universe'!$A$2:$R$9992,16)</f>
        <v>0.23630000000000001</v>
      </c>
      <c r="Q88" s="89">
        <f>VLOOKUP($A88,'MG Universe'!$A$2:$R$9992,17)</f>
        <v>3</v>
      </c>
      <c r="R88" s="18">
        <f>VLOOKUP($A88,'MG Universe'!$A$2:$R$9992,18)</f>
        <v>40.770000000000003</v>
      </c>
      <c r="S88" s="18">
        <f>VLOOKUP($A88,'MG Universe'!$A$2:$U$9992,19)</f>
        <v>17539680458</v>
      </c>
      <c r="T88" s="18" t="str">
        <f>VLOOKUP($A88,'MG Universe'!$A$2:$U$9992,20)</f>
        <v>Large</v>
      </c>
      <c r="U88" s="18" t="str">
        <f>VLOOKUP($A88,'MG Universe'!$A$2:$U$9992,21)</f>
        <v>Banks</v>
      </c>
    </row>
    <row r="89" spans="1:21" x14ac:dyDescent="0.55000000000000004">
      <c r="A89" s="15" t="s">
        <v>397</v>
      </c>
      <c r="B89" s="122" t="str">
        <f>VLOOKUP($A89,'MG Universe'!$A$2:$R$9992,2)</f>
        <v>Church &amp; Dwight Co., Inc.</v>
      </c>
      <c r="C89" s="15" t="str">
        <f>VLOOKUP($A89,'MG Universe'!$A$2:$R$9992,3)</f>
        <v>F</v>
      </c>
      <c r="D89" s="15" t="str">
        <f>VLOOKUP($A89,'MG Universe'!$A$2:$R$9992,4)</f>
        <v>S</v>
      </c>
      <c r="E89" s="15" t="str">
        <f>VLOOKUP($A89,'MG Universe'!$A$2:$R$9992,5)</f>
        <v>O</v>
      </c>
      <c r="F89" s="16" t="str">
        <f>VLOOKUP($A89,'MG Universe'!$A$2:$R$9992,6)</f>
        <v>SO</v>
      </c>
      <c r="G89" s="85">
        <f>VLOOKUP($A89,'MG Universe'!$A$2:$R$9992,7)</f>
        <v>42718</v>
      </c>
      <c r="H89" s="18">
        <f>VLOOKUP($A89,'MG Universe'!$A$2:$R$9992,8)</f>
        <v>36.770000000000003</v>
      </c>
      <c r="I89" s="18">
        <f>VLOOKUP($A89,'MG Universe'!$A$2:$R$9992,9)</f>
        <v>49.71</v>
      </c>
      <c r="J89" s="19">
        <f>VLOOKUP($A89,'MG Universe'!$A$2:$R$9992,10)</f>
        <v>1.3519000000000001</v>
      </c>
      <c r="K89" s="86">
        <f>VLOOKUP($A89,'MG Universe'!$A$2:$R$9992,11)</f>
        <v>31.87</v>
      </c>
      <c r="L89" s="19">
        <f>VLOOKUP($A89,'MG Universe'!$A$2:$R$9992,12)</f>
        <v>1.41E-2</v>
      </c>
      <c r="M89" s="87">
        <f>VLOOKUP($A89,'MG Universe'!$A$2:$R$9992,13)</f>
        <v>0.5</v>
      </c>
      <c r="N89" s="88">
        <f>VLOOKUP($A89,'MG Universe'!$A$2:$R$9992,14)</f>
        <v>1.02</v>
      </c>
      <c r="O89" s="18">
        <f>VLOOKUP($A89,'MG Universe'!$A$2:$R$9992,15)</f>
        <v>-5.17</v>
      </c>
      <c r="P89" s="19">
        <f>VLOOKUP($A89,'MG Universe'!$A$2:$R$9992,16)</f>
        <v>0.1168</v>
      </c>
      <c r="Q89" s="89">
        <f>VLOOKUP($A89,'MG Universe'!$A$2:$R$9992,17)</f>
        <v>12</v>
      </c>
      <c r="R89" s="18">
        <f>VLOOKUP($A89,'MG Universe'!$A$2:$R$9992,18)</f>
        <v>17.95</v>
      </c>
      <c r="S89" s="18">
        <f>VLOOKUP($A89,'MG Universe'!$A$2:$U$9992,19)</f>
        <v>12200594653</v>
      </c>
      <c r="T89" s="18" t="str">
        <f>VLOOKUP($A89,'MG Universe'!$A$2:$U$9992,20)</f>
        <v>Large</v>
      </c>
      <c r="U89" s="18" t="str">
        <f>VLOOKUP($A89,'MG Universe'!$A$2:$U$9992,21)</f>
        <v>Personal Products</v>
      </c>
    </row>
    <row r="90" spans="1:21" x14ac:dyDescent="0.55000000000000004">
      <c r="A90" s="15" t="s">
        <v>401</v>
      </c>
      <c r="B90" s="122" t="str">
        <f>VLOOKUP($A90,'MG Universe'!$A$2:$R$9992,2)</f>
        <v>Chesapeake Energy Corporation</v>
      </c>
      <c r="C90" s="15" t="str">
        <f>VLOOKUP($A90,'MG Universe'!$A$2:$R$9992,3)</f>
        <v>D</v>
      </c>
      <c r="D90" s="15" t="str">
        <f>VLOOKUP($A90,'MG Universe'!$A$2:$R$9992,4)</f>
        <v>S</v>
      </c>
      <c r="E90" s="15" t="str">
        <f>VLOOKUP($A90,'MG Universe'!$A$2:$R$9992,5)</f>
        <v>O</v>
      </c>
      <c r="F90" s="16" t="str">
        <f>VLOOKUP($A90,'MG Universe'!$A$2:$R$9992,6)</f>
        <v>SO</v>
      </c>
      <c r="G90" s="85">
        <f>VLOOKUP($A90,'MG Universe'!$A$2:$R$9992,7)</f>
        <v>42542</v>
      </c>
      <c r="H90" s="18">
        <f>VLOOKUP($A90,'MG Universe'!$A$2:$R$9992,8)</f>
        <v>0</v>
      </c>
      <c r="I90" s="18">
        <f>VLOOKUP($A90,'MG Universe'!$A$2:$R$9992,9)</f>
        <v>5.49</v>
      </c>
      <c r="J90" s="19" t="str">
        <f>VLOOKUP($A90,'MG Universe'!$A$2:$R$9992,10)</f>
        <v>N/A</v>
      </c>
      <c r="K90" s="86" t="str">
        <f>VLOOKUP($A90,'MG Universe'!$A$2:$R$9992,11)</f>
        <v>N/A</v>
      </c>
      <c r="L90" s="19">
        <f>VLOOKUP($A90,'MG Universe'!$A$2:$R$9992,12)</f>
        <v>3.2800000000000003E-2</v>
      </c>
      <c r="M90" s="87">
        <f>VLOOKUP($A90,'MG Universe'!$A$2:$R$9992,13)</f>
        <v>2</v>
      </c>
      <c r="N90" s="88">
        <f>VLOOKUP($A90,'MG Universe'!$A$2:$R$9992,14)</f>
        <v>0.53</v>
      </c>
      <c r="O90" s="18">
        <f>VLOOKUP($A90,'MG Universe'!$A$2:$R$9992,15)</f>
        <v>-18.79</v>
      </c>
      <c r="P90" s="19">
        <f>VLOOKUP($A90,'MG Universe'!$A$2:$R$9992,16)</f>
        <v>-4.6300000000000001E-2</v>
      </c>
      <c r="Q90" s="89">
        <f>VLOOKUP($A90,'MG Universe'!$A$2:$R$9992,17)</f>
        <v>1</v>
      </c>
      <c r="R90" s="18">
        <f>VLOOKUP($A90,'MG Universe'!$A$2:$R$9992,18)</f>
        <v>0</v>
      </c>
      <c r="S90" s="18">
        <f>VLOOKUP($A90,'MG Universe'!$A$2:$U$9992,19)</f>
        <v>4958437691</v>
      </c>
      <c r="T90" s="18" t="str">
        <f>VLOOKUP($A90,'MG Universe'!$A$2:$U$9992,20)</f>
        <v>Mid</v>
      </c>
      <c r="U90" s="18" t="str">
        <f>VLOOKUP($A90,'MG Universe'!$A$2:$U$9992,21)</f>
        <v>Oil &amp; Gas</v>
      </c>
    </row>
    <row r="91" spans="1:21" x14ac:dyDescent="0.55000000000000004">
      <c r="A91" s="15" t="s">
        <v>403</v>
      </c>
      <c r="B91" s="122" t="str">
        <f>VLOOKUP($A91,'MG Universe'!$A$2:$R$9992,2)</f>
        <v>C.H. Robinson Worldwide, Inc.</v>
      </c>
      <c r="C91" s="15" t="str">
        <f>VLOOKUP($A91,'MG Universe'!$A$2:$R$9992,3)</f>
        <v>C</v>
      </c>
      <c r="D91" s="15" t="str">
        <f>VLOOKUP($A91,'MG Universe'!$A$2:$R$9992,4)</f>
        <v>S</v>
      </c>
      <c r="E91" s="15" t="str">
        <f>VLOOKUP($A91,'MG Universe'!$A$2:$R$9992,5)</f>
        <v>O</v>
      </c>
      <c r="F91" s="16" t="str">
        <f>VLOOKUP($A91,'MG Universe'!$A$2:$R$9992,6)</f>
        <v>SO</v>
      </c>
      <c r="G91" s="85">
        <f>VLOOKUP($A91,'MG Universe'!$A$2:$R$9992,7)</f>
        <v>42611</v>
      </c>
      <c r="H91" s="18">
        <f>VLOOKUP($A91,'MG Universe'!$A$2:$R$9992,8)</f>
        <v>46.96</v>
      </c>
      <c r="I91" s="18">
        <f>VLOOKUP($A91,'MG Universe'!$A$2:$R$9992,9)</f>
        <v>67.84</v>
      </c>
      <c r="J91" s="19">
        <f>VLOOKUP($A91,'MG Universe'!$A$2:$R$9992,10)</f>
        <v>1.4446000000000001</v>
      </c>
      <c r="K91" s="86">
        <f>VLOOKUP($A91,'MG Universe'!$A$2:$R$9992,11)</f>
        <v>20.37</v>
      </c>
      <c r="L91" s="19">
        <f>VLOOKUP($A91,'MG Universe'!$A$2:$R$9992,12)</f>
        <v>2.46E-2</v>
      </c>
      <c r="M91" s="87">
        <f>VLOOKUP($A91,'MG Universe'!$A$2:$R$9992,13)</f>
        <v>0.4</v>
      </c>
      <c r="N91" s="88">
        <f>VLOOKUP($A91,'MG Universe'!$A$2:$R$9992,14)</f>
        <v>1.26</v>
      </c>
      <c r="O91" s="18">
        <f>VLOOKUP($A91,'MG Universe'!$A$2:$R$9992,15)</f>
        <v>-1.45</v>
      </c>
      <c r="P91" s="19">
        <f>VLOOKUP($A91,'MG Universe'!$A$2:$R$9992,16)</f>
        <v>5.9400000000000001E-2</v>
      </c>
      <c r="Q91" s="89">
        <f>VLOOKUP($A91,'MG Universe'!$A$2:$R$9992,17)</f>
        <v>20</v>
      </c>
      <c r="R91" s="18">
        <f>VLOOKUP($A91,'MG Universe'!$A$2:$R$9992,18)</f>
        <v>26.65</v>
      </c>
      <c r="S91" s="18">
        <f>VLOOKUP($A91,'MG Universe'!$A$2:$U$9992,19)</f>
        <v>9575740987</v>
      </c>
      <c r="T91" s="18" t="str">
        <f>VLOOKUP($A91,'MG Universe'!$A$2:$U$9992,20)</f>
        <v>Mid</v>
      </c>
      <c r="U91" s="18" t="str">
        <f>VLOOKUP($A91,'MG Universe'!$A$2:$U$9992,21)</f>
        <v>Freight</v>
      </c>
    </row>
    <row r="92" spans="1:21" x14ac:dyDescent="0.55000000000000004">
      <c r="A92" s="15" t="s">
        <v>409</v>
      </c>
      <c r="B92" s="122" t="str">
        <f>VLOOKUP($A92,'MG Universe'!$A$2:$R$9992,2)</f>
        <v>Charter Communications, Inc.</v>
      </c>
      <c r="C92" s="15" t="str">
        <f>VLOOKUP($A92,'MG Universe'!$A$2:$R$9992,3)</f>
        <v>F</v>
      </c>
      <c r="D92" s="15" t="str">
        <f>VLOOKUP($A92,'MG Universe'!$A$2:$R$9992,4)</f>
        <v>S</v>
      </c>
      <c r="E92" s="15" t="str">
        <f>VLOOKUP($A92,'MG Universe'!$A$2:$R$9992,5)</f>
        <v>O</v>
      </c>
      <c r="F92" s="16" t="str">
        <f>VLOOKUP($A92,'MG Universe'!$A$2:$R$9992,6)</f>
        <v>SO</v>
      </c>
      <c r="G92" s="85">
        <f>VLOOKUP($A92,'MG Universe'!$A$2:$R$9992,7)</f>
        <v>42725</v>
      </c>
      <c r="H92" s="18">
        <f>VLOOKUP($A92,'MG Universe'!$A$2:$R$9992,8)</f>
        <v>0</v>
      </c>
      <c r="I92" s="18">
        <f>VLOOKUP($A92,'MG Universe'!$A$2:$R$9992,9)</f>
        <v>313.11</v>
      </c>
      <c r="J92" s="19" t="str">
        <f>VLOOKUP($A92,'MG Universe'!$A$2:$R$9992,10)</f>
        <v>N/A</v>
      </c>
      <c r="K92" s="86" t="str">
        <f>VLOOKUP($A92,'MG Universe'!$A$2:$R$9992,11)</f>
        <v>N/A</v>
      </c>
      <c r="L92" s="19">
        <f>VLOOKUP($A92,'MG Universe'!$A$2:$R$9992,12)</f>
        <v>0</v>
      </c>
      <c r="M92" s="87">
        <f>VLOOKUP($A92,'MG Universe'!$A$2:$R$9992,13)</f>
        <v>1</v>
      </c>
      <c r="N92" s="88">
        <f>VLOOKUP($A92,'MG Universe'!$A$2:$R$9992,14)</f>
        <v>0.32</v>
      </c>
      <c r="O92" s="18">
        <f>VLOOKUP($A92,'MG Universe'!$A$2:$R$9992,15)</f>
        <v>-384.35</v>
      </c>
      <c r="P92" s="19">
        <f>VLOOKUP($A92,'MG Universe'!$A$2:$R$9992,16)</f>
        <v>-2.4144999999999999</v>
      </c>
      <c r="Q92" s="89">
        <f>VLOOKUP($A92,'MG Universe'!$A$2:$R$9992,17)</f>
        <v>0</v>
      </c>
      <c r="R92" s="18">
        <f>VLOOKUP($A92,'MG Universe'!$A$2:$R$9992,18)</f>
        <v>94.9</v>
      </c>
      <c r="S92" s="18">
        <f>VLOOKUP($A92,'MG Universe'!$A$2:$U$9992,19)</f>
        <v>86276612900</v>
      </c>
      <c r="T92" s="18" t="str">
        <f>VLOOKUP($A92,'MG Universe'!$A$2:$U$9992,20)</f>
        <v>Large</v>
      </c>
      <c r="U92" s="18" t="str">
        <f>VLOOKUP($A92,'MG Universe'!$A$2:$U$9992,21)</f>
        <v>Media Entertainment</v>
      </c>
    </row>
    <row r="93" spans="1:21" x14ac:dyDescent="0.55000000000000004">
      <c r="A93" s="15" t="s">
        <v>413</v>
      </c>
      <c r="B93" s="122" t="str">
        <f>VLOOKUP($A93,'MG Universe'!$A$2:$R$9992,2)</f>
        <v>CIGNA Corporation</v>
      </c>
      <c r="C93" s="15" t="str">
        <f>VLOOKUP($A93,'MG Universe'!$A$2:$R$9992,3)</f>
        <v>B</v>
      </c>
      <c r="D93" s="15" t="str">
        <f>VLOOKUP($A93,'MG Universe'!$A$2:$R$9992,4)</f>
        <v>D</v>
      </c>
      <c r="E93" s="15" t="str">
        <f>VLOOKUP($A93,'MG Universe'!$A$2:$R$9992,5)</f>
        <v>U</v>
      </c>
      <c r="F93" s="16" t="str">
        <f>VLOOKUP($A93,'MG Universe'!$A$2:$R$9992,6)</f>
        <v>DU</v>
      </c>
      <c r="G93" s="85">
        <f>VLOOKUP($A93,'MG Universe'!$A$2:$R$9992,7)</f>
        <v>42558</v>
      </c>
      <c r="H93" s="18">
        <f>VLOOKUP($A93,'MG Universe'!$A$2:$R$9992,8)</f>
        <v>211.32</v>
      </c>
      <c r="I93" s="18">
        <f>VLOOKUP($A93,'MG Universe'!$A$2:$R$9992,9)</f>
        <v>158.41</v>
      </c>
      <c r="J93" s="19">
        <f>VLOOKUP($A93,'MG Universe'!$A$2:$R$9992,10)</f>
        <v>0.74960000000000004</v>
      </c>
      <c r="K93" s="86">
        <f>VLOOKUP($A93,'MG Universe'!$A$2:$R$9992,11)</f>
        <v>20.260000000000002</v>
      </c>
      <c r="L93" s="19">
        <f>VLOOKUP($A93,'MG Universe'!$A$2:$R$9992,12)</f>
        <v>2.9999999999999997E-4</v>
      </c>
      <c r="M93" s="87">
        <f>VLOOKUP($A93,'MG Universe'!$A$2:$R$9992,13)</f>
        <v>0.5</v>
      </c>
      <c r="N93" s="88" t="str">
        <f>VLOOKUP($A93,'MG Universe'!$A$2:$R$9992,14)</f>
        <v>N/A</v>
      </c>
      <c r="O93" s="18" t="str">
        <f>VLOOKUP($A93,'MG Universe'!$A$2:$R$9992,15)</f>
        <v>N/A</v>
      </c>
      <c r="P93" s="19">
        <f>VLOOKUP($A93,'MG Universe'!$A$2:$R$9992,16)</f>
        <v>5.8799999999999998E-2</v>
      </c>
      <c r="Q93" s="89">
        <f>VLOOKUP($A93,'MG Universe'!$A$2:$R$9992,17)</f>
        <v>0</v>
      </c>
      <c r="R93" s="18">
        <f>VLOOKUP($A93,'MG Universe'!$A$2:$R$9992,18)</f>
        <v>100.89</v>
      </c>
      <c r="S93" s="18">
        <f>VLOOKUP($A93,'MG Universe'!$A$2:$U$9992,19)</f>
        <v>40365136097</v>
      </c>
      <c r="T93" s="18" t="str">
        <f>VLOOKUP($A93,'MG Universe'!$A$2:$U$9992,20)</f>
        <v>Large</v>
      </c>
      <c r="U93" s="18" t="str">
        <f>VLOOKUP($A93,'MG Universe'!$A$2:$U$9992,21)</f>
        <v>Insurance</v>
      </c>
    </row>
    <row r="94" spans="1:21" x14ac:dyDescent="0.55000000000000004">
      <c r="A94" s="15" t="s">
        <v>419</v>
      </c>
      <c r="B94" s="122" t="str">
        <f>VLOOKUP($A94,'MG Universe'!$A$2:$R$9992,2)</f>
        <v>Cincinnati Financial Corporation</v>
      </c>
      <c r="C94" s="15" t="str">
        <f>VLOOKUP($A94,'MG Universe'!$A$2:$R$9992,3)</f>
        <v>B</v>
      </c>
      <c r="D94" s="15" t="str">
        <f>VLOOKUP($A94,'MG Universe'!$A$2:$R$9992,4)</f>
        <v>E</v>
      </c>
      <c r="E94" s="15" t="str">
        <f>VLOOKUP($A94,'MG Universe'!$A$2:$R$9992,5)</f>
        <v>F</v>
      </c>
      <c r="F94" s="16" t="str">
        <f>VLOOKUP($A94,'MG Universe'!$A$2:$R$9992,6)</f>
        <v>EF</v>
      </c>
      <c r="G94" s="85">
        <f>VLOOKUP($A94,'MG Universe'!$A$2:$R$9992,7)</f>
        <v>42511</v>
      </c>
      <c r="H94" s="18">
        <f>VLOOKUP($A94,'MG Universe'!$A$2:$R$9992,8)</f>
        <v>76.98</v>
      </c>
      <c r="I94" s="18">
        <f>VLOOKUP($A94,'MG Universe'!$A$2:$R$9992,9)</f>
        <v>68.69</v>
      </c>
      <c r="J94" s="19">
        <f>VLOOKUP($A94,'MG Universe'!$A$2:$R$9992,10)</f>
        <v>0.89229999999999998</v>
      </c>
      <c r="K94" s="86">
        <f>VLOOKUP($A94,'MG Universe'!$A$2:$R$9992,11)</f>
        <v>21.4</v>
      </c>
      <c r="L94" s="19">
        <f>VLOOKUP($A94,'MG Universe'!$A$2:$R$9992,12)</f>
        <v>2.7099999999999999E-2</v>
      </c>
      <c r="M94" s="87">
        <f>VLOOKUP($A94,'MG Universe'!$A$2:$R$9992,13)</f>
        <v>0.8</v>
      </c>
      <c r="N94" s="88" t="str">
        <f>VLOOKUP($A94,'MG Universe'!$A$2:$R$9992,14)</f>
        <v>N/A</v>
      </c>
      <c r="O94" s="18" t="str">
        <f>VLOOKUP($A94,'MG Universe'!$A$2:$R$9992,15)</f>
        <v>N/A</v>
      </c>
      <c r="P94" s="19">
        <f>VLOOKUP($A94,'MG Universe'!$A$2:$R$9992,16)</f>
        <v>6.4500000000000002E-2</v>
      </c>
      <c r="Q94" s="89">
        <f>VLOOKUP($A94,'MG Universe'!$A$2:$R$9992,17)</f>
        <v>20</v>
      </c>
      <c r="R94" s="18">
        <f>VLOOKUP($A94,'MG Universe'!$A$2:$R$9992,18)</f>
        <v>51.7</v>
      </c>
      <c r="S94" s="18">
        <f>VLOOKUP($A94,'MG Universe'!$A$2:$U$9992,19)</f>
        <v>11265308427</v>
      </c>
      <c r="T94" s="18" t="str">
        <f>VLOOKUP($A94,'MG Universe'!$A$2:$U$9992,20)</f>
        <v>Large</v>
      </c>
      <c r="U94" s="18" t="str">
        <f>VLOOKUP($A94,'MG Universe'!$A$2:$U$9992,21)</f>
        <v>Insurance</v>
      </c>
    </row>
    <row r="95" spans="1:21" x14ac:dyDescent="0.55000000000000004">
      <c r="A95" s="15" t="s">
        <v>425</v>
      </c>
      <c r="B95" s="122" t="str">
        <f>VLOOKUP($A95,'MG Universe'!$A$2:$R$9992,2)</f>
        <v>Colgate-Palmolive Company</v>
      </c>
      <c r="C95" s="15" t="str">
        <f>VLOOKUP($A95,'MG Universe'!$A$2:$R$9992,3)</f>
        <v>C-</v>
      </c>
      <c r="D95" s="15" t="str">
        <f>VLOOKUP($A95,'MG Universe'!$A$2:$R$9992,4)</f>
        <v>S</v>
      </c>
      <c r="E95" s="15" t="str">
        <f>VLOOKUP($A95,'MG Universe'!$A$2:$R$9992,5)</f>
        <v>O</v>
      </c>
      <c r="F95" s="16" t="str">
        <f>VLOOKUP($A95,'MG Universe'!$A$2:$R$9992,6)</f>
        <v>SO</v>
      </c>
      <c r="G95" s="85">
        <f>VLOOKUP($A95,'MG Universe'!$A$2:$R$9992,7)</f>
        <v>42833</v>
      </c>
      <c r="H95" s="18">
        <f>VLOOKUP($A95,'MG Universe'!$A$2:$R$9992,8)</f>
        <v>22.55</v>
      </c>
      <c r="I95" s="18">
        <f>VLOOKUP($A95,'MG Universe'!$A$2:$R$9992,9)</f>
        <v>75.69</v>
      </c>
      <c r="J95" s="19">
        <f>VLOOKUP($A95,'MG Universe'!$A$2:$R$9992,10)</f>
        <v>3.3565</v>
      </c>
      <c r="K95" s="86">
        <f>VLOOKUP($A95,'MG Universe'!$A$2:$R$9992,11)</f>
        <v>30.77</v>
      </c>
      <c r="L95" s="19">
        <f>VLOOKUP($A95,'MG Universe'!$A$2:$R$9992,12)</f>
        <v>2.0500000000000001E-2</v>
      </c>
      <c r="M95" s="87">
        <f>VLOOKUP($A95,'MG Universe'!$A$2:$R$9992,13)</f>
        <v>0.8</v>
      </c>
      <c r="N95" s="88">
        <f>VLOOKUP($A95,'MG Universe'!$A$2:$R$9992,14)</f>
        <v>1.31</v>
      </c>
      <c r="O95" s="18">
        <f>VLOOKUP($A95,'MG Universe'!$A$2:$R$9992,15)</f>
        <v>-8.94</v>
      </c>
      <c r="P95" s="19">
        <f>VLOOKUP($A95,'MG Universe'!$A$2:$R$9992,16)</f>
        <v>0.1113</v>
      </c>
      <c r="Q95" s="89">
        <f>VLOOKUP($A95,'MG Universe'!$A$2:$R$9992,17)</f>
        <v>20</v>
      </c>
      <c r="R95" s="18">
        <f>VLOOKUP($A95,'MG Universe'!$A$2:$R$9992,18)</f>
        <v>0</v>
      </c>
      <c r="S95" s="18">
        <f>VLOOKUP($A95,'MG Universe'!$A$2:$U$9992,19)</f>
        <v>66791118788</v>
      </c>
      <c r="T95" s="18" t="str">
        <f>VLOOKUP($A95,'MG Universe'!$A$2:$U$9992,20)</f>
        <v>Large</v>
      </c>
      <c r="U95" s="18" t="str">
        <f>VLOOKUP($A95,'MG Universe'!$A$2:$U$9992,21)</f>
        <v>Personal Products</v>
      </c>
    </row>
    <row r="96" spans="1:21" x14ac:dyDescent="0.55000000000000004">
      <c r="A96" s="15" t="s">
        <v>442</v>
      </c>
      <c r="B96" s="122" t="str">
        <f>VLOOKUP($A96,'MG Universe'!$A$2:$R$9992,2)</f>
        <v>Clorox Co</v>
      </c>
      <c r="C96" s="15" t="str">
        <f>VLOOKUP($A96,'MG Universe'!$A$2:$R$9992,3)</f>
        <v>C-</v>
      </c>
      <c r="D96" s="15" t="str">
        <f>VLOOKUP($A96,'MG Universe'!$A$2:$R$9992,4)</f>
        <v>S</v>
      </c>
      <c r="E96" s="15" t="str">
        <f>VLOOKUP($A96,'MG Universe'!$A$2:$R$9992,5)</f>
        <v>O</v>
      </c>
      <c r="F96" s="16" t="str">
        <f>VLOOKUP($A96,'MG Universe'!$A$2:$R$9992,6)</f>
        <v>SO</v>
      </c>
      <c r="G96" s="85">
        <f>VLOOKUP($A96,'MG Universe'!$A$2:$R$9992,7)</f>
        <v>42763</v>
      </c>
      <c r="H96" s="18">
        <f>VLOOKUP($A96,'MG Universe'!$A$2:$R$9992,8)</f>
        <v>63.04</v>
      </c>
      <c r="I96" s="18">
        <f>VLOOKUP($A96,'MG Universe'!$A$2:$R$9992,9)</f>
        <v>131.22999999999999</v>
      </c>
      <c r="J96" s="19">
        <f>VLOOKUP($A96,'MG Universe'!$A$2:$R$9992,10)</f>
        <v>2.0817000000000001</v>
      </c>
      <c r="K96" s="86">
        <f>VLOOKUP($A96,'MG Universe'!$A$2:$R$9992,11)</f>
        <v>27.4</v>
      </c>
      <c r="L96" s="19">
        <f>VLOOKUP($A96,'MG Universe'!$A$2:$R$9992,12)</f>
        <v>2.3699999999999999E-2</v>
      </c>
      <c r="M96" s="87">
        <f>VLOOKUP($A96,'MG Universe'!$A$2:$R$9992,13)</f>
        <v>0.4</v>
      </c>
      <c r="N96" s="88">
        <f>VLOOKUP($A96,'MG Universe'!$A$2:$R$9992,14)</f>
        <v>0.93</v>
      </c>
      <c r="O96" s="18">
        <f>VLOOKUP($A96,'MG Universe'!$A$2:$R$9992,15)</f>
        <v>-20.89</v>
      </c>
      <c r="P96" s="19">
        <f>VLOOKUP($A96,'MG Universe'!$A$2:$R$9992,16)</f>
        <v>9.4500000000000001E-2</v>
      </c>
      <c r="Q96" s="89">
        <f>VLOOKUP($A96,'MG Universe'!$A$2:$R$9992,17)</f>
        <v>20</v>
      </c>
      <c r="R96" s="18">
        <f>VLOOKUP($A96,'MG Universe'!$A$2:$R$9992,18)</f>
        <v>16.25</v>
      </c>
      <c r="S96" s="18">
        <f>VLOOKUP($A96,'MG Universe'!$A$2:$U$9992,19)</f>
        <v>16642454597</v>
      </c>
      <c r="T96" s="18" t="str">
        <f>VLOOKUP($A96,'MG Universe'!$A$2:$U$9992,20)</f>
        <v>Large</v>
      </c>
      <c r="U96" s="18" t="str">
        <f>VLOOKUP($A96,'MG Universe'!$A$2:$U$9992,21)</f>
        <v>Household Goods</v>
      </c>
    </row>
    <row r="97" spans="1:21" x14ac:dyDescent="0.55000000000000004">
      <c r="A97" s="15" t="s">
        <v>444</v>
      </c>
      <c r="B97" s="122" t="str">
        <f>VLOOKUP($A97,'MG Universe'!$A$2:$R$9992,2)</f>
        <v>Comerica Incorporated</v>
      </c>
      <c r="C97" s="15" t="str">
        <f>VLOOKUP($A97,'MG Universe'!$A$2:$R$9992,3)</f>
        <v>C</v>
      </c>
      <c r="D97" s="15" t="str">
        <f>VLOOKUP($A97,'MG Universe'!$A$2:$R$9992,4)</f>
        <v>E</v>
      </c>
      <c r="E97" s="15" t="str">
        <f>VLOOKUP($A97,'MG Universe'!$A$2:$R$9992,5)</f>
        <v>F</v>
      </c>
      <c r="F97" s="16" t="str">
        <f>VLOOKUP($A97,'MG Universe'!$A$2:$R$9992,6)</f>
        <v>EF</v>
      </c>
      <c r="G97" s="85">
        <f>VLOOKUP($A97,'MG Universe'!$A$2:$R$9992,7)</f>
        <v>42796</v>
      </c>
      <c r="H97" s="18">
        <f>VLOOKUP($A97,'MG Universe'!$A$2:$R$9992,8)</f>
        <v>70.45</v>
      </c>
      <c r="I97" s="18">
        <f>VLOOKUP($A97,'MG Universe'!$A$2:$R$9992,9)</f>
        <v>67.27</v>
      </c>
      <c r="J97" s="19">
        <f>VLOOKUP($A97,'MG Universe'!$A$2:$R$9992,10)</f>
        <v>0.95489999999999997</v>
      </c>
      <c r="K97" s="86">
        <f>VLOOKUP($A97,'MG Universe'!$A$2:$R$9992,11)</f>
        <v>21.42</v>
      </c>
      <c r="L97" s="19">
        <f>VLOOKUP($A97,'MG Universe'!$A$2:$R$9992,12)</f>
        <v>1.32E-2</v>
      </c>
      <c r="M97" s="87">
        <f>VLOOKUP($A97,'MG Universe'!$A$2:$R$9992,13)</f>
        <v>1.4</v>
      </c>
      <c r="N97" s="88" t="str">
        <f>VLOOKUP($A97,'MG Universe'!$A$2:$R$9992,14)</f>
        <v>N/A</v>
      </c>
      <c r="O97" s="18" t="str">
        <f>VLOOKUP($A97,'MG Universe'!$A$2:$R$9992,15)</f>
        <v>N/A</v>
      </c>
      <c r="P97" s="19">
        <f>VLOOKUP($A97,'MG Universe'!$A$2:$R$9992,16)</f>
        <v>6.4600000000000005E-2</v>
      </c>
      <c r="Q97" s="89">
        <f>VLOOKUP($A97,'MG Universe'!$A$2:$R$9992,17)</f>
        <v>8</v>
      </c>
      <c r="R97" s="18">
        <f>VLOOKUP($A97,'MG Universe'!$A$2:$R$9992,18)</f>
        <v>61.17</v>
      </c>
      <c r="S97" s="18">
        <f>VLOOKUP($A97,'MG Universe'!$A$2:$U$9992,19)</f>
        <v>11976433428</v>
      </c>
      <c r="T97" s="18" t="str">
        <f>VLOOKUP($A97,'MG Universe'!$A$2:$U$9992,20)</f>
        <v>Large</v>
      </c>
      <c r="U97" s="18" t="str">
        <f>VLOOKUP($A97,'MG Universe'!$A$2:$U$9992,21)</f>
        <v>Banks</v>
      </c>
    </row>
    <row r="98" spans="1:21" x14ac:dyDescent="0.55000000000000004">
      <c r="A98" s="15" t="s">
        <v>448</v>
      </c>
      <c r="B98" s="122" t="str">
        <f>VLOOKUP($A98,'MG Universe'!$A$2:$R$9992,2)</f>
        <v>Comcast Corporation</v>
      </c>
      <c r="C98" s="15" t="str">
        <f>VLOOKUP($A98,'MG Universe'!$A$2:$R$9992,3)</f>
        <v>B-</v>
      </c>
      <c r="D98" s="15" t="str">
        <f>VLOOKUP($A98,'MG Universe'!$A$2:$R$9992,4)</f>
        <v>S</v>
      </c>
      <c r="E98" s="15" t="str">
        <f>VLOOKUP($A98,'MG Universe'!$A$2:$R$9992,5)</f>
        <v>U</v>
      </c>
      <c r="F98" s="16" t="str">
        <f>VLOOKUP($A98,'MG Universe'!$A$2:$R$9992,6)</f>
        <v>SU</v>
      </c>
      <c r="G98" s="85">
        <f>VLOOKUP($A98,'MG Universe'!$A$2:$R$9992,7)</f>
        <v>42541</v>
      </c>
      <c r="H98" s="18">
        <f>VLOOKUP($A98,'MG Universe'!$A$2:$R$9992,8)</f>
        <v>113.17</v>
      </c>
      <c r="I98" s="18">
        <f>VLOOKUP($A98,'MG Universe'!$A$2:$R$9992,9)</f>
        <v>38.1</v>
      </c>
      <c r="J98" s="19">
        <f>VLOOKUP($A98,'MG Universe'!$A$2:$R$9992,10)</f>
        <v>0.3367</v>
      </c>
      <c r="K98" s="86">
        <f>VLOOKUP($A98,'MG Universe'!$A$2:$R$9992,11)</f>
        <v>12.1</v>
      </c>
      <c r="L98" s="19">
        <f>VLOOKUP($A98,'MG Universe'!$A$2:$R$9992,12)</f>
        <v>2.7E-2</v>
      </c>
      <c r="M98" s="87">
        <f>VLOOKUP($A98,'MG Universe'!$A$2:$R$9992,13)</f>
        <v>1</v>
      </c>
      <c r="N98" s="88">
        <f>VLOOKUP($A98,'MG Universe'!$A$2:$R$9992,14)</f>
        <v>0.8</v>
      </c>
      <c r="O98" s="18">
        <f>VLOOKUP($A98,'MG Universe'!$A$2:$R$9992,15)</f>
        <v>-41.75</v>
      </c>
      <c r="P98" s="19">
        <f>VLOOKUP($A98,'MG Universe'!$A$2:$R$9992,16)</f>
        <v>1.7999999999999999E-2</v>
      </c>
      <c r="Q98" s="89">
        <f>VLOOKUP($A98,'MG Universe'!$A$2:$R$9992,17)</f>
        <v>9</v>
      </c>
      <c r="R98" s="18">
        <f>VLOOKUP($A98,'MG Universe'!$A$2:$R$9992,18)</f>
        <v>41.05</v>
      </c>
      <c r="S98" s="18">
        <f>VLOOKUP($A98,'MG Universe'!$A$2:$U$9992,19)</f>
        <v>180011102872</v>
      </c>
      <c r="T98" s="18" t="str">
        <f>VLOOKUP($A98,'MG Universe'!$A$2:$U$9992,20)</f>
        <v>Large</v>
      </c>
      <c r="U98" s="18" t="str">
        <f>VLOOKUP($A98,'MG Universe'!$A$2:$U$9992,21)</f>
        <v>Media Entertainment</v>
      </c>
    </row>
    <row r="99" spans="1:21" x14ac:dyDescent="0.55000000000000004">
      <c r="A99" s="15" t="s">
        <v>450</v>
      </c>
      <c r="B99" s="122" t="str">
        <f>VLOOKUP($A99,'MG Universe'!$A$2:$R$9992,2)</f>
        <v>CME Group Inc</v>
      </c>
      <c r="C99" s="15" t="str">
        <f>VLOOKUP($A99,'MG Universe'!$A$2:$R$9992,3)</f>
        <v>D</v>
      </c>
      <c r="D99" s="15" t="str">
        <f>VLOOKUP($A99,'MG Universe'!$A$2:$R$9992,4)</f>
        <v>S</v>
      </c>
      <c r="E99" s="15" t="str">
        <f>VLOOKUP($A99,'MG Universe'!$A$2:$R$9992,5)</f>
        <v>O</v>
      </c>
      <c r="F99" s="16" t="str">
        <f>VLOOKUP($A99,'MG Universe'!$A$2:$R$9992,6)</f>
        <v>SO</v>
      </c>
      <c r="G99" s="85">
        <f>VLOOKUP($A99,'MG Universe'!$A$2:$R$9992,7)</f>
        <v>42771</v>
      </c>
      <c r="H99" s="18">
        <f>VLOOKUP($A99,'MG Universe'!$A$2:$R$9992,8)</f>
        <v>64.38</v>
      </c>
      <c r="I99" s="18">
        <f>VLOOKUP($A99,'MG Universe'!$A$2:$R$9992,9)</f>
        <v>115.12</v>
      </c>
      <c r="J99" s="19">
        <f>VLOOKUP($A99,'MG Universe'!$A$2:$R$9992,10)</f>
        <v>1.7881</v>
      </c>
      <c r="K99" s="86">
        <f>VLOOKUP($A99,'MG Universe'!$A$2:$R$9992,11)</f>
        <v>27.94</v>
      </c>
      <c r="L99" s="19">
        <f>VLOOKUP($A99,'MG Universe'!$A$2:$R$9992,12)</f>
        <v>2.0799999999999999E-2</v>
      </c>
      <c r="M99" s="87">
        <f>VLOOKUP($A99,'MG Universe'!$A$2:$R$9992,13)</f>
        <v>0.8</v>
      </c>
      <c r="N99" s="88">
        <f>VLOOKUP($A99,'MG Universe'!$A$2:$R$9992,14)</f>
        <v>1.03</v>
      </c>
      <c r="O99" s="18">
        <f>VLOOKUP($A99,'MG Universe'!$A$2:$R$9992,15)</f>
        <v>-26.51</v>
      </c>
      <c r="P99" s="19">
        <f>VLOOKUP($A99,'MG Universe'!$A$2:$R$9992,16)</f>
        <v>9.7199999999999995E-2</v>
      </c>
      <c r="Q99" s="89">
        <f>VLOOKUP($A99,'MG Universe'!$A$2:$R$9992,17)</f>
        <v>7</v>
      </c>
      <c r="R99" s="18">
        <f>VLOOKUP($A99,'MG Universe'!$A$2:$R$9992,18)</f>
        <v>78.680000000000007</v>
      </c>
      <c r="S99" s="18">
        <f>VLOOKUP($A99,'MG Universe'!$A$2:$U$9992,19)</f>
        <v>38926240848</v>
      </c>
      <c r="T99" s="18" t="str">
        <f>VLOOKUP($A99,'MG Universe'!$A$2:$U$9992,20)</f>
        <v>Large</v>
      </c>
      <c r="U99" s="18" t="str">
        <f>VLOOKUP($A99,'MG Universe'!$A$2:$U$9992,21)</f>
        <v>Financial Services</v>
      </c>
    </row>
    <row r="100" spans="1:21" x14ac:dyDescent="0.55000000000000004">
      <c r="A100" s="15" t="s">
        <v>107</v>
      </c>
      <c r="B100" s="122" t="str">
        <f>VLOOKUP($A100,'MG Universe'!$A$2:$R$9992,2)</f>
        <v>Chipotle Mexican Grill, Inc.</v>
      </c>
      <c r="C100" s="15" t="str">
        <f>VLOOKUP($A100,'MG Universe'!$A$2:$R$9992,3)</f>
        <v>F</v>
      </c>
      <c r="D100" s="15" t="str">
        <f>VLOOKUP($A100,'MG Universe'!$A$2:$R$9992,4)</f>
        <v>S</v>
      </c>
      <c r="E100" s="15" t="str">
        <f>VLOOKUP($A100,'MG Universe'!$A$2:$R$9992,5)</f>
        <v>O</v>
      </c>
      <c r="F100" s="16" t="str">
        <f>VLOOKUP($A100,'MG Universe'!$A$2:$R$9992,6)</f>
        <v>SO</v>
      </c>
      <c r="G100" s="85">
        <f>VLOOKUP($A100,'MG Universe'!$A$2:$R$9992,7)</f>
        <v>42819</v>
      </c>
      <c r="H100" s="18">
        <f>VLOOKUP($A100,'MG Universe'!$A$2:$R$9992,8)</f>
        <v>54.45</v>
      </c>
      <c r="I100" s="18">
        <f>VLOOKUP($A100,'MG Universe'!$A$2:$R$9992,9)</f>
        <v>479.83</v>
      </c>
      <c r="J100" s="19">
        <f>VLOOKUP($A100,'MG Universe'!$A$2:$R$9992,10)</f>
        <v>8.8123000000000005</v>
      </c>
      <c r="K100" s="86">
        <f>VLOOKUP($A100,'MG Universe'!$A$2:$R$9992,11)</f>
        <v>61.67</v>
      </c>
      <c r="L100" s="19">
        <f>VLOOKUP($A100,'MG Universe'!$A$2:$R$9992,12)</f>
        <v>0</v>
      </c>
      <c r="M100" s="87">
        <f>VLOOKUP($A100,'MG Universe'!$A$2:$R$9992,13)</f>
        <v>0.5</v>
      </c>
      <c r="N100" s="88">
        <f>VLOOKUP($A100,'MG Universe'!$A$2:$R$9992,14)</f>
        <v>1.85</v>
      </c>
      <c r="O100" s="18">
        <f>VLOOKUP($A100,'MG Universe'!$A$2:$R$9992,15)</f>
        <v>-3.4</v>
      </c>
      <c r="P100" s="19">
        <f>VLOOKUP($A100,'MG Universe'!$A$2:$R$9992,16)</f>
        <v>0.26590000000000003</v>
      </c>
      <c r="Q100" s="89">
        <f>VLOOKUP($A100,'MG Universe'!$A$2:$R$9992,17)</f>
        <v>0</v>
      </c>
      <c r="R100" s="18">
        <f>VLOOKUP($A100,'MG Universe'!$A$2:$R$9992,18)</f>
        <v>80.53</v>
      </c>
      <c r="S100" s="18">
        <f>VLOOKUP($A100,'MG Universe'!$A$2:$U$9992,19)</f>
        <v>13776432333</v>
      </c>
      <c r="T100" s="18" t="str">
        <f>VLOOKUP($A100,'MG Universe'!$A$2:$U$9992,20)</f>
        <v>Large</v>
      </c>
      <c r="U100" s="18" t="str">
        <f>VLOOKUP($A100,'MG Universe'!$A$2:$U$9992,21)</f>
        <v>Restaurants</v>
      </c>
    </row>
    <row r="101" spans="1:21" x14ac:dyDescent="0.55000000000000004">
      <c r="A101" s="15" t="s">
        <v>452</v>
      </c>
      <c r="B101" s="122" t="str">
        <f>VLOOKUP($A101,'MG Universe'!$A$2:$R$9992,2)</f>
        <v>Cummins Inc.</v>
      </c>
      <c r="C101" s="15" t="str">
        <f>VLOOKUP($A101,'MG Universe'!$A$2:$R$9992,3)</f>
        <v>B-</v>
      </c>
      <c r="D101" s="15" t="str">
        <f>VLOOKUP($A101,'MG Universe'!$A$2:$R$9992,4)</f>
        <v>D</v>
      </c>
      <c r="E101" s="15" t="str">
        <f>VLOOKUP($A101,'MG Universe'!$A$2:$R$9992,5)</f>
        <v>O</v>
      </c>
      <c r="F101" s="16" t="str">
        <f>VLOOKUP($A101,'MG Universe'!$A$2:$R$9992,6)</f>
        <v>DO</v>
      </c>
      <c r="G101" s="85">
        <f>VLOOKUP($A101,'MG Universe'!$A$2:$R$9992,7)</f>
        <v>42557</v>
      </c>
      <c r="H101" s="18">
        <f>VLOOKUP($A101,'MG Universe'!$A$2:$R$9992,8)</f>
        <v>99.03</v>
      </c>
      <c r="I101" s="18">
        <f>VLOOKUP($A101,'MG Universe'!$A$2:$R$9992,9)</f>
        <v>153.31</v>
      </c>
      <c r="J101" s="19">
        <f>VLOOKUP($A101,'MG Universe'!$A$2:$R$9992,10)</f>
        <v>1.5481</v>
      </c>
      <c r="K101" s="86">
        <f>VLOOKUP($A101,'MG Universe'!$A$2:$R$9992,11)</f>
        <v>19.260000000000002</v>
      </c>
      <c r="L101" s="19">
        <f>VLOOKUP($A101,'MG Universe'!$A$2:$R$9992,12)</f>
        <v>2.4199999999999999E-2</v>
      </c>
      <c r="M101" s="87">
        <f>VLOOKUP($A101,'MG Universe'!$A$2:$R$9992,13)</f>
        <v>1.2</v>
      </c>
      <c r="N101" s="88">
        <f>VLOOKUP($A101,'MG Universe'!$A$2:$R$9992,14)</f>
        <v>1.91</v>
      </c>
      <c r="O101" s="18">
        <f>VLOOKUP($A101,'MG Universe'!$A$2:$R$9992,15)</f>
        <v>-2.5499999999999998</v>
      </c>
      <c r="P101" s="19">
        <f>VLOOKUP($A101,'MG Universe'!$A$2:$R$9992,16)</f>
        <v>5.3800000000000001E-2</v>
      </c>
      <c r="Q101" s="89">
        <f>VLOOKUP($A101,'MG Universe'!$A$2:$R$9992,17)</f>
        <v>11</v>
      </c>
      <c r="R101" s="18">
        <f>VLOOKUP($A101,'MG Universe'!$A$2:$R$9992,18)</f>
        <v>80.75</v>
      </c>
      <c r="S101" s="18">
        <f>VLOOKUP($A101,'MG Universe'!$A$2:$U$9992,19)</f>
        <v>25887127289</v>
      </c>
      <c r="T101" s="18" t="str">
        <f>VLOOKUP($A101,'MG Universe'!$A$2:$U$9992,20)</f>
        <v>Large</v>
      </c>
      <c r="U101" s="18" t="str">
        <f>VLOOKUP($A101,'MG Universe'!$A$2:$U$9992,21)</f>
        <v>Machinery</v>
      </c>
    </row>
    <row r="102" spans="1:21" x14ac:dyDescent="0.55000000000000004">
      <c r="A102" s="15" t="s">
        <v>458</v>
      </c>
      <c r="B102" s="122" t="str">
        <f>VLOOKUP($A102,'MG Universe'!$A$2:$R$9992,2)</f>
        <v>CMS Energy Corporation</v>
      </c>
      <c r="C102" s="15" t="str">
        <f>VLOOKUP($A102,'MG Universe'!$A$2:$R$9992,3)</f>
        <v>D</v>
      </c>
      <c r="D102" s="15" t="str">
        <f>VLOOKUP($A102,'MG Universe'!$A$2:$R$9992,4)</f>
        <v>S</v>
      </c>
      <c r="E102" s="15" t="str">
        <f>VLOOKUP($A102,'MG Universe'!$A$2:$R$9992,5)</f>
        <v>O</v>
      </c>
      <c r="F102" s="16" t="str">
        <f>VLOOKUP($A102,'MG Universe'!$A$2:$R$9992,6)</f>
        <v>SO</v>
      </c>
      <c r="G102" s="85">
        <f>VLOOKUP($A102,'MG Universe'!$A$2:$R$9992,7)</f>
        <v>42548</v>
      </c>
      <c r="H102" s="18">
        <f>VLOOKUP($A102,'MG Universe'!$A$2:$R$9992,8)</f>
        <v>30.74</v>
      </c>
      <c r="I102" s="18">
        <f>VLOOKUP($A102,'MG Universe'!$A$2:$R$9992,9)</f>
        <v>45.56</v>
      </c>
      <c r="J102" s="19">
        <f>VLOOKUP($A102,'MG Universe'!$A$2:$R$9992,10)</f>
        <v>1.4821</v>
      </c>
      <c r="K102" s="86">
        <f>VLOOKUP($A102,'MG Universe'!$A$2:$R$9992,11)</f>
        <v>25.89</v>
      </c>
      <c r="L102" s="19">
        <f>VLOOKUP($A102,'MG Universe'!$A$2:$R$9992,12)</f>
        <v>2.5899999999999999E-2</v>
      </c>
      <c r="M102" s="87">
        <f>VLOOKUP($A102,'MG Universe'!$A$2:$R$9992,13)</f>
        <v>0.1</v>
      </c>
      <c r="N102" s="88">
        <f>VLOOKUP($A102,'MG Universe'!$A$2:$R$9992,14)</f>
        <v>0.92</v>
      </c>
      <c r="O102" s="18">
        <f>VLOOKUP($A102,'MG Universe'!$A$2:$R$9992,15)</f>
        <v>-50.51</v>
      </c>
      <c r="P102" s="19">
        <f>VLOOKUP($A102,'MG Universe'!$A$2:$R$9992,16)</f>
        <v>8.6900000000000005E-2</v>
      </c>
      <c r="Q102" s="89">
        <f>VLOOKUP($A102,'MG Universe'!$A$2:$R$9992,17)</f>
        <v>10</v>
      </c>
      <c r="R102" s="18">
        <f>VLOOKUP($A102,'MG Universe'!$A$2:$R$9992,18)</f>
        <v>24.23</v>
      </c>
      <c r="S102" s="18">
        <f>VLOOKUP($A102,'MG Universe'!$A$2:$U$9992,19)</f>
        <v>12665640517</v>
      </c>
      <c r="T102" s="18" t="str">
        <f>VLOOKUP($A102,'MG Universe'!$A$2:$U$9992,20)</f>
        <v>Large</v>
      </c>
      <c r="U102" s="18" t="str">
        <f>VLOOKUP($A102,'MG Universe'!$A$2:$U$9992,21)</f>
        <v>Utilities</v>
      </c>
    </row>
    <row r="103" spans="1:21" x14ac:dyDescent="0.55000000000000004">
      <c r="A103" s="15" t="s">
        <v>462</v>
      </c>
      <c r="B103" s="122" t="str">
        <f>VLOOKUP($A103,'MG Universe'!$A$2:$R$9992,2)</f>
        <v>Centene Corp</v>
      </c>
      <c r="C103" s="15" t="str">
        <f>VLOOKUP($A103,'MG Universe'!$A$2:$R$9992,3)</f>
        <v>D+</v>
      </c>
      <c r="D103" s="15" t="str">
        <f>VLOOKUP($A103,'MG Universe'!$A$2:$R$9992,4)</f>
        <v>S</v>
      </c>
      <c r="E103" s="15" t="str">
        <f>VLOOKUP($A103,'MG Universe'!$A$2:$R$9992,5)</f>
        <v>F</v>
      </c>
      <c r="F103" s="16" t="str">
        <f>VLOOKUP($A103,'MG Universe'!$A$2:$R$9992,6)</f>
        <v>SF</v>
      </c>
      <c r="G103" s="85">
        <f>VLOOKUP($A103,'MG Universe'!$A$2:$R$9992,7)</f>
        <v>42760</v>
      </c>
      <c r="H103" s="18">
        <f>VLOOKUP($A103,'MG Universe'!$A$2:$R$9992,8)</f>
        <v>89.65</v>
      </c>
      <c r="I103" s="18">
        <f>VLOOKUP($A103,'MG Universe'!$A$2:$R$9992,9)</f>
        <v>75.42</v>
      </c>
      <c r="J103" s="19">
        <f>VLOOKUP($A103,'MG Universe'!$A$2:$R$9992,10)</f>
        <v>0.84130000000000005</v>
      </c>
      <c r="K103" s="86">
        <f>VLOOKUP($A103,'MG Universe'!$A$2:$R$9992,11)</f>
        <v>32.369999999999997</v>
      </c>
      <c r="L103" s="19">
        <f>VLOOKUP($A103,'MG Universe'!$A$2:$R$9992,12)</f>
        <v>0</v>
      </c>
      <c r="M103" s="87">
        <f>VLOOKUP($A103,'MG Universe'!$A$2:$R$9992,13)</f>
        <v>0.7</v>
      </c>
      <c r="N103" s="88">
        <f>VLOOKUP($A103,'MG Universe'!$A$2:$R$9992,14)</f>
        <v>0.86</v>
      </c>
      <c r="O103" s="18">
        <f>VLOOKUP($A103,'MG Universe'!$A$2:$R$9992,15)</f>
        <v>-35.39</v>
      </c>
      <c r="P103" s="19">
        <f>VLOOKUP($A103,'MG Universe'!$A$2:$R$9992,16)</f>
        <v>0.1193</v>
      </c>
      <c r="Q103" s="89">
        <f>VLOOKUP($A103,'MG Universe'!$A$2:$R$9992,17)</f>
        <v>0</v>
      </c>
      <c r="R103" s="18">
        <f>VLOOKUP($A103,'MG Universe'!$A$2:$R$9992,18)</f>
        <v>45.39</v>
      </c>
      <c r="S103" s="18">
        <f>VLOOKUP($A103,'MG Universe'!$A$2:$U$9992,19)</f>
        <v>12999989116</v>
      </c>
      <c r="T103" s="18" t="str">
        <f>VLOOKUP($A103,'MG Universe'!$A$2:$U$9992,20)</f>
        <v>Large</v>
      </c>
      <c r="U103" s="18" t="str">
        <f>VLOOKUP($A103,'MG Universe'!$A$2:$U$9992,21)</f>
        <v>Medical</v>
      </c>
    </row>
    <row r="104" spans="1:21" x14ac:dyDescent="0.55000000000000004">
      <c r="A104" s="15" t="s">
        <v>470</v>
      </c>
      <c r="B104" s="122" t="str">
        <f>VLOOKUP($A104,'MG Universe'!$A$2:$R$9992,2)</f>
        <v>CenterPoint Energy, Inc.</v>
      </c>
      <c r="C104" s="15" t="str">
        <f>VLOOKUP($A104,'MG Universe'!$A$2:$R$9992,3)</f>
        <v>D</v>
      </c>
      <c r="D104" s="15" t="str">
        <f>VLOOKUP($A104,'MG Universe'!$A$2:$R$9992,4)</f>
        <v>S</v>
      </c>
      <c r="E104" s="15" t="str">
        <f>VLOOKUP($A104,'MG Universe'!$A$2:$R$9992,5)</f>
        <v>O</v>
      </c>
      <c r="F104" s="16" t="str">
        <f>VLOOKUP($A104,'MG Universe'!$A$2:$R$9992,6)</f>
        <v>SO</v>
      </c>
      <c r="G104" s="85">
        <f>VLOOKUP($A104,'MG Universe'!$A$2:$R$9992,7)</f>
        <v>42550</v>
      </c>
      <c r="H104" s="18">
        <f>VLOOKUP($A104,'MG Universe'!$A$2:$R$9992,8)</f>
        <v>0</v>
      </c>
      <c r="I104" s="18">
        <f>VLOOKUP($A104,'MG Universe'!$A$2:$R$9992,9)</f>
        <v>27.17</v>
      </c>
      <c r="J104" s="19" t="str">
        <f>VLOOKUP($A104,'MG Universe'!$A$2:$R$9992,10)</f>
        <v>N/A</v>
      </c>
      <c r="K104" s="86">
        <f>VLOOKUP($A104,'MG Universe'!$A$2:$R$9992,11)</f>
        <v>75.47</v>
      </c>
      <c r="L104" s="19">
        <f>VLOOKUP($A104,'MG Universe'!$A$2:$R$9992,12)</f>
        <v>3.6799999999999999E-2</v>
      </c>
      <c r="M104" s="87">
        <f>VLOOKUP($A104,'MG Universe'!$A$2:$R$9992,13)</f>
        <v>0.6</v>
      </c>
      <c r="N104" s="88">
        <f>VLOOKUP($A104,'MG Universe'!$A$2:$R$9992,14)</f>
        <v>0.92</v>
      </c>
      <c r="O104" s="18">
        <f>VLOOKUP($A104,'MG Universe'!$A$2:$R$9992,15)</f>
        <v>-35.020000000000003</v>
      </c>
      <c r="P104" s="19">
        <f>VLOOKUP($A104,'MG Universe'!$A$2:$R$9992,16)</f>
        <v>0.33489999999999998</v>
      </c>
      <c r="Q104" s="89">
        <f>VLOOKUP($A104,'MG Universe'!$A$2:$R$9992,17)</f>
        <v>11</v>
      </c>
      <c r="R104" s="18">
        <f>VLOOKUP($A104,'MG Universe'!$A$2:$R$9992,18)</f>
        <v>13.74</v>
      </c>
      <c r="S104" s="18">
        <f>VLOOKUP($A104,'MG Universe'!$A$2:$U$9992,19)</f>
        <v>11611092604</v>
      </c>
      <c r="T104" s="18" t="str">
        <f>VLOOKUP($A104,'MG Universe'!$A$2:$U$9992,20)</f>
        <v>Large</v>
      </c>
      <c r="U104" s="18" t="str">
        <f>VLOOKUP($A104,'MG Universe'!$A$2:$U$9992,21)</f>
        <v>Utilities</v>
      </c>
    </row>
    <row r="105" spans="1:21" x14ac:dyDescent="0.55000000000000004">
      <c r="A105" s="15" t="s">
        <v>476</v>
      </c>
      <c r="B105" s="122" t="str">
        <f>VLOOKUP($A105,'MG Universe'!$A$2:$R$9992,2)</f>
        <v>Capital One Financial Corp.</v>
      </c>
      <c r="C105" s="15" t="str">
        <f>VLOOKUP($A105,'MG Universe'!$A$2:$R$9992,3)</f>
        <v>A-</v>
      </c>
      <c r="D105" s="15" t="str">
        <f>VLOOKUP($A105,'MG Universe'!$A$2:$R$9992,4)</f>
        <v>E</v>
      </c>
      <c r="E105" s="15" t="str">
        <f>VLOOKUP($A105,'MG Universe'!$A$2:$R$9992,5)</f>
        <v>U</v>
      </c>
      <c r="F105" s="16" t="str">
        <f>VLOOKUP($A105,'MG Universe'!$A$2:$R$9992,6)</f>
        <v>EU</v>
      </c>
      <c r="G105" s="85">
        <f>VLOOKUP($A105,'MG Universe'!$A$2:$R$9992,7)</f>
        <v>42557</v>
      </c>
      <c r="H105" s="18">
        <f>VLOOKUP($A105,'MG Universe'!$A$2:$R$9992,8)</f>
        <v>142.36000000000001</v>
      </c>
      <c r="I105" s="18">
        <f>VLOOKUP($A105,'MG Universe'!$A$2:$R$9992,9)</f>
        <v>78.47</v>
      </c>
      <c r="J105" s="19">
        <f>VLOOKUP($A105,'MG Universe'!$A$2:$R$9992,10)</f>
        <v>0.55120000000000002</v>
      </c>
      <c r="K105" s="86">
        <f>VLOOKUP($A105,'MG Universe'!$A$2:$R$9992,11)</f>
        <v>11.01</v>
      </c>
      <c r="L105" s="19">
        <f>VLOOKUP($A105,'MG Universe'!$A$2:$R$9992,12)</f>
        <v>2.0400000000000001E-2</v>
      </c>
      <c r="M105" s="87">
        <f>VLOOKUP($A105,'MG Universe'!$A$2:$R$9992,13)</f>
        <v>1.2</v>
      </c>
      <c r="N105" s="88" t="str">
        <f>VLOOKUP($A105,'MG Universe'!$A$2:$R$9992,14)</f>
        <v>N/A</v>
      </c>
      <c r="O105" s="18" t="str">
        <f>VLOOKUP($A105,'MG Universe'!$A$2:$R$9992,15)</f>
        <v>N/A</v>
      </c>
      <c r="P105" s="19">
        <f>VLOOKUP($A105,'MG Universe'!$A$2:$R$9992,16)</f>
        <v>1.2500000000000001E-2</v>
      </c>
      <c r="Q105" s="89">
        <f>VLOOKUP($A105,'MG Universe'!$A$2:$R$9992,17)</f>
        <v>4</v>
      </c>
      <c r="R105" s="18">
        <f>VLOOKUP($A105,'MG Universe'!$A$2:$R$9992,18)</f>
        <v>122.14</v>
      </c>
      <c r="S105" s="18">
        <f>VLOOKUP($A105,'MG Universe'!$A$2:$U$9992,19)</f>
        <v>37683721663</v>
      </c>
      <c r="T105" s="18" t="str">
        <f>VLOOKUP($A105,'MG Universe'!$A$2:$U$9992,20)</f>
        <v>Large</v>
      </c>
      <c r="U105" s="18" t="str">
        <f>VLOOKUP($A105,'MG Universe'!$A$2:$U$9992,21)</f>
        <v>Financial Services</v>
      </c>
    </row>
    <row r="106" spans="1:21" x14ac:dyDescent="0.55000000000000004">
      <c r="A106" s="15" t="s">
        <v>478</v>
      </c>
      <c r="B106" s="122" t="str">
        <f>VLOOKUP($A106,'MG Universe'!$A$2:$R$9992,2)</f>
        <v>Cabot Oil &amp; Gas Corporation</v>
      </c>
      <c r="C106" s="15" t="str">
        <f>VLOOKUP($A106,'MG Universe'!$A$2:$R$9992,3)</f>
        <v>F</v>
      </c>
      <c r="D106" s="15" t="str">
        <f>VLOOKUP($A106,'MG Universe'!$A$2:$R$9992,4)</f>
        <v>S</v>
      </c>
      <c r="E106" s="15" t="str">
        <f>VLOOKUP($A106,'MG Universe'!$A$2:$R$9992,5)</f>
        <v>O</v>
      </c>
      <c r="F106" s="16" t="str">
        <f>VLOOKUP($A106,'MG Universe'!$A$2:$R$9992,6)</f>
        <v>SO</v>
      </c>
      <c r="G106" s="85">
        <f>VLOOKUP($A106,'MG Universe'!$A$2:$R$9992,7)</f>
        <v>42810</v>
      </c>
      <c r="H106" s="18">
        <f>VLOOKUP($A106,'MG Universe'!$A$2:$R$9992,8)</f>
        <v>0</v>
      </c>
      <c r="I106" s="18">
        <f>VLOOKUP($A106,'MG Universe'!$A$2:$R$9992,9)</f>
        <v>23.22</v>
      </c>
      <c r="J106" s="19" t="str">
        <f>VLOOKUP($A106,'MG Universe'!$A$2:$R$9992,10)</f>
        <v>N/A</v>
      </c>
      <c r="K106" s="86" t="str">
        <f>VLOOKUP($A106,'MG Universe'!$A$2:$R$9992,11)</f>
        <v>N/A</v>
      </c>
      <c r="L106" s="19">
        <f>VLOOKUP($A106,'MG Universe'!$A$2:$R$9992,12)</f>
        <v>3.3999999999999998E-3</v>
      </c>
      <c r="M106" s="87">
        <f>VLOOKUP($A106,'MG Universe'!$A$2:$R$9992,13)</f>
        <v>0.7</v>
      </c>
      <c r="N106" s="88">
        <f>VLOOKUP($A106,'MG Universe'!$A$2:$R$9992,14)</f>
        <v>2.78</v>
      </c>
      <c r="O106" s="18">
        <f>VLOOKUP($A106,'MG Universe'!$A$2:$R$9992,15)</f>
        <v>-4.03</v>
      </c>
      <c r="P106" s="19">
        <f>VLOOKUP($A106,'MG Universe'!$A$2:$R$9992,16)</f>
        <v>-0.72540000000000004</v>
      </c>
      <c r="Q106" s="89">
        <f>VLOOKUP($A106,'MG Universe'!$A$2:$R$9992,17)</f>
        <v>0</v>
      </c>
      <c r="R106" s="18">
        <f>VLOOKUP($A106,'MG Universe'!$A$2:$R$9992,18)</f>
        <v>4.17</v>
      </c>
      <c r="S106" s="18">
        <f>VLOOKUP($A106,'MG Universe'!$A$2:$U$9992,19)</f>
        <v>10613406087</v>
      </c>
      <c r="T106" s="18" t="str">
        <f>VLOOKUP($A106,'MG Universe'!$A$2:$U$9992,20)</f>
        <v>Large</v>
      </c>
      <c r="U106" s="18" t="str">
        <f>VLOOKUP($A106,'MG Universe'!$A$2:$U$9992,21)</f>
        <v>Oil &amp; Gas</v>
      </c>
    </row>
    <row r="107" spans="1:21" x14ac:dyDescent="0.55000000000000004">
      <c r="A107" s="15" t="s">
        <v>480</v>
      </c>
      <c r="B107" s="122" t="str">
        <f>VLOOKUP($A107,'MG Universe'!$A$2:$R$9992,2)</f>
        <v>Coach Inc</v>
      </c>
      <c r="C107" s="15" t="str">
        <f>VLOOKUP($A107,'MG Universe'!$A$2:$R$9992,3)</f>
        <v>C+</v>
      </c>
      <c r="D107" s="15" t="str">
        <f>VLOOKUP($A107,'MG Universe'!$A$2:$R$9992,4)</f>
        <v>E</v>
      </c>
      <c r="E107" s="15" t="str">
        <f>VLOOKUP($A107,'MG Universe'!$A$2:$R$9992,5)</f>
        <v>O</v>
      </c>
      <c r="F107" s="16" t="str">
        <f>VLOOKUP($A107,'MG Universe'!$A$2:$R$9992,6)</f>
        <v>EO</v>
      </c>
      <c r="G107" s="85">
        <f>VLOOKUP($A107,'MG Universe'!$A$2:$R$9992,7)</f>
        <v>42586</v>
      </c>
      <c r="H107" s="18">
        <f>VLOOKUP($A107,'MG Universe'!$A$2:$R$9992,8)</f>
        <v>5.24</v>
      </c>
      <c r="I107" s="18">
        <f>VLOOKUP($A107,'MG Universe'!$A$2:$R$9992,9)</f>
        <v>44.75</v>
      </c>
      <c r="J107" s="19">
        <f>VLOOKUP($A107,'MG Universe'!$A$2:$R$9992,10)</f>
        <v>8.5401000000000007</v>
      </c>
      <c r="K107" s="86">
        <f>VLOOKUP($A107,'MG Universe'!$A$2:$R$9992,11)</f>
        <v>19.98</v>
      </c>
      <c r="L107" s="19">
        <f>VLOOKUP($A107,'MG Universe'!$A$2:$R$9992,12)</f>
        <v>3.0200000000000001E-2</v>
      </c>
      <c r="M107" s="87">
        <f>VLOOKUP($A107,'MG Universe'!$A$2:$R$9992,13)</f>
        <v>0.4</v>
      </c>
      <c r="N107" s="88">
        <f>VLOOKUP($A107,'MG Universe'!$A$2:$R$9992,14)</f>
        <v>3.1</v>
      </c>
      <c r="O107" s="18">
        <f>VLOOKUP($A107,'MG Universe'!$A$2:$R$9992,15)</f>
        <v>0.77</v>
      </c>
      <c r="P107" s="19">
        <f>VLOOKUP($A107,'MG Universe'!$A$2:$R$9992,16)</f>
        <v>5.74E-2</v>
      </c>
      <c r="Q107" s="89">
        <f>VLOOKUP($A107,'MG Universe'!$A$2:$R$9992,17)</f>
        <v>1</v>
      </c>
      <c r="R107" s="18">
        <f>VLOOKUP($A107,'MG Universe'!$A$2:$R$9992,18)</f>
        <v>19.23</v>
      </c>
      <c r="S107" s="18">
        <f>VLOOKUP($A107,'MG Universe'!$A$2:$U$9992,19)</f>
        <v>12464151180</v>
      </c>
      <c r="T107" s="18" t="str">
        <f>VLOOKUP($A107,'MG Universe'!$A$2:$U$9992,20)</f>
        <v>Large</v>
      </c>
      <c r="U107" s="18" t="str">
        <f>VLOOKUP($A107,'MG Universe'!$A$2:$U$9992,21)</f>
        <v>Retail</v>
      </c>
    </row>
    <row r="108" spans="1:21" x14ac:dyDescent="0.55000000000000004">
      <c r="A108" s="15" t="s">
        <v>486</v>
      </c>
      <c r="B108" s="122" t="str">
        <f>VLOOKUP($A108,'MG Universe'!$A$2:$R$9992,2)</f>
        <v>Rockwell Collins, Inc.</v>
      </c>
      <c r="C108" s="15" t="str">
        <f>VLOOKUP($A108,'MG Universe'!$A$2:$R$9992,3)</f>
        <v>D</v>
      </c>
      <c r="D108" s="15" t="str">
        <f>VLOOKUP($A108,'MG Universe'!$A$2:$R$9992,4)</f>
        <v>S</v>
      </c>
      <c r="E108" s="15" t="str">
        <f>VLOOKUP($A108,'MG Universe'!$A$2:$R$9992,5)</f>
        <v>O</v>
      </c>
      <c r="F108" s="16" t="str">
        <f>VLOOKUP($A108,'MG Universe'!$A$2:$R$9992,6)</f>
        <v>SO</v>
      </c>
      <c r="G108" s="85">
        <f>VLOOKUP($A108,'MG Universe'!$A$2:$R$9992,7)</f>
        <v>42745</v>
      </c>
      <c r="H108" s="18">
        <f>VLOOKUP($A108,'MG Universe'!$A$2:$R$9992,8)</f>
        <v>80.739999999999995</v>
      </c>
      <c r="I108" s="18">
        <f>VLOOKUP($A108,'MG Universe'!$A$2:$R$9992,9)</f>
        <v>102.07</v>
      </c>
      <c r="J108" s="19">
        <f>VLOOKUP($A108,'MG Universe'!$A$2:$R$9992,10)</f>
        <v>1.2642</v>
      </c>
      <c r="K108" s="86">
        <f>VLOOKUP($A108,'MG Universe'!$A$2:$R$9992,11)</f>
        <v>19.78</v>
      </c>
      <c r="L108" s="19">
        <f>VLOOKUP($A108,'MG Universe'!$A$2:$R$9992,12)</f>
        <v>1.29E-2</v>
      </c>
      <c r="M108" s="87">
        <f>VLOOKUP($A108,'MG Universe'!$A$2:$R$9992,13)</f>
        <v>0.8</v>
      </c>
      <c r="N108" s="88">
        <f>VLOOKUP($A108,'MG Universe'!$A$2:$R$9992,14)</f>
        <v>1.49</v>
      </c>
      <c r="O108" s="18">
        <f>VLOOKUP($A108,'MG Universe'!$A$2:$R$9992,15)</f>
        <v>-16.190000000000001</v>
      </c>
      <c r="P108" s="19">
        <f>VLOOKUP($A108,'MG Universe'!$A$2:$R$9992,16)</f>
        <v>5.6399999999999999E-2</v>
      </c>
      <c r="Q108" s="89">
        <f>VLOOKUP($A108,'MG Universe'!$A$2:$R$9992,17)</f>
        <v>3</v>
      </c>
      <c r="R108" s="18">
        <f>VLOOKUP($A108,'MG Universe'!$A$2:$R$9992,18)</f>
        <v>43.63</v>
      </c>
      <c r="S108" s="18">
        <f>VLOOKUP($A108,'MG Universe'!$A$2:$U$9992,19)</f>
        <v>16614426032</v>
      </c>
      <c r="T108" s="18" t="str">
        <f>VLOOKUP($A108,'MG Universe'!$A$2:$U$9992,20)</f>
        <v>Large</v>
      </c>
      <c r="U108" s="18" t="str">
        <f>VLOOKUP($A108,'MG Universe'!$A$2:$U$9992,21)</f>
        <v>Defense</v>
      </c>
    </row>
    <row r="109" spans="1:21" x14ac:dyDescent="0.55000000000000004">
      <c r="A109" s="15" t="s">
        <v>490</v>
      </c>
      <c r="B109" s="122" t="str">
        <f>VLOOKUP($A109,'MG Universe'!$A$2:$R$9992,2)</f>
        <v>Cooper Companies Inc</v>
      </c>
      <c r="C109" s="15" t="str">
        <f>VLOOKUP($A109,'MG Universe'!$A$2:$R$9992,3)</f>
        <v>C</v>
      </c>
      <c r="D109" s="15" t="str">
        <f>VLOOKUP($A109,'MG Universe'!$A$2:$R$9992,4)</f>
        <v>E</v>
      </c>
      <c r="E109" s="15" t="str">
        <f>VLOOKUP($A109,'MG Universe'!$A$2:$R$9992,5)</f>
        <v>O</v>
      </c>
      <c r="F109" s="16" t="str">
        <f>VLOOKUP($A109,'MG Universe'!$A$2:$R$9992,6)</f>
        <v>EO</v>
      </c>
      <c r="G109" s="85">
        <f>VLOOKUP($A109,'MG Universe'!$A$2:$R$9992,7)</f>
        <v>42769</v>
      </c>
      <c r="H109" s="18">
        <f>VLOOKUP($A109,'MG Universe'!$A$2:$R$9992,8)</f>
        <v>138.34</v>
      </c>
      <c r="I109" s="18">
        <f>VLOOKUP($A109,'MG Universe'!$A$2:$R$9992,9)</f>
        <v>209.41</v>
      </c>
      <c r="J109" s="19">
        <f>VLOOKUP($A109,'MG Universe'!$A$2:$R$9992,10)</f>
        <v>1.5137</v>
      </c>
      <c r="K109" s="86">
        <f>VLOOKUP($A109,'MG Universe'!$A$2:$R$9992,11)</f>
        <v>32.369999999999997</v>
      </c>
      <c r="L109" s="19">
        <f>VLOOKUP($A109,'MG Universe'!$A$2:$R$9992,12)</f>
        <v>0</v>
      </c>
      <c r="M109" s="87">
        <f>VLOOKUP($A109,'MG Universe'!$A$2:$R$9992,13)</f>
        <v>0.6</v>
      </c>
      <c r="N109" s="88">
        <f>VLOOKUP($A109,'MG Universe'!$A$2:$R$9992,14)</f>
        <v>1.74</v>
      </c>
      <c r="O109" s="18">
        <f>VLOOKUP($A109,'MG Universe'!$A$2:$R$9992,15)</f>
        <v>-17.170000000000002</v>
      </c>
      <c r="P109" s="19">
        <f>VLOOKUP($A109,'MG Universe'!$A$2:$R$9992,16)</f>
        <v>0.1193</v>
      </c>
      <c r="Q109" s="89">
        <f>VLOOKUP($A109,'MG Universe'!$A$2:$R$9992,17)</f>
        <v>0</v>
      </c>
      <c r="R109" s="18">
        <f>VLOOKUP($A109,'MG Universe'!$A$2:$R$9992,18)</f>
        <v>106.27</v>
      </c>
      <c r="S109" s="18">
        <f>VLOOKUP($A109,'MG Universe'!$A$2:$U$9992,19)</f>
        <v>10276536261</v>
      </c>
      <c r="T109" s="18" t="str">
        <f>VLOOKUP($A109,'MG Universe'!$A$2:$U$9992,20)</f>
        <v>Large</v>
      </c>
      <c r="U109" s="18" t="str">
        <f>VLOOKUP($A109,'MG Universe'!$A$2:$U$9992,21)</f>
        <v>Medical</v>
      </c>
    </row>
    <row r="110" spans="1:21" x14ac:dyDescent="0.55000000000000004">
      <c r="A110" s="15" t="s">
        <v>492</v>
      </c>
      <c r="B110" s="122" t="str">
        <f>VLOOKUP($A110,'MG Universe'!$A$2:$R$9992,2)</f>
        <v>ConocoPhillips</v>
      </c>
      <c r="C110" s="15" t="str">
        <f>VLOOKUP($A110,'MG Universe'!$A$2:$R$9992,3)</f>
        <v>D</v>
      </c>
      <c r="D110" s="15" t="str">
        <f>VLOOKUP($A110,'MG Universe'!$A$2:$R$9992,4)</f>
        <v>S</v>
      </c>
      <c r="E110" s="15" t="str">
        <f>VLOOKUP($A110,'MG Universe'!$A$2:$R$9992,5)</f>
        <v>O</v>
      </c>
      <c r="F110" s="16" t="str">
        <f>VLOOKUP($A110,'MG Universe'!$A$2:$R$9992,6)</f>
        <v>SO</v>
      </c>
      <c r="G110" s="85">
        <f>VLOOKUP($A110,'MG Universe'!$A$2:$R$9992,7)</f>
        <v>42573</v>
      </c>
      <c r="H110" s="18">
        <f>VLOOKUP($A110,'MG Universe'!$A$2:$R$9992,8)</f>
        <v>0</v>
      </c>
      <c r="I110" s="18">
        <f>VLOOKUP($A110,'MG Universe'!$A$2:$R$9992,9)</f>
        <v>46.41</v>
      </c>
      <c r="J110" s="19" t="str">
        <f>VLOOKUP($A110,'MG Universe'!$A$2:$R$9992,10)</f>
        <v>N/A</v>
      </c>
      <c r="K110" s="86">
        <f>VLOOKUP($A110,'MG Universe'!$A$2:$R$9992,11)</f>
        <v>71.400000000000006</v>
      </c>
      <c r="L110" s="19">
        <f>VLOOKUP($A110,'MG Universe'!$A$2:$R$9992,12)</f>
        <v>5.2999999999999999E-2</v>
      </c>
      <c r="M110" s="87">
        <f>VLOOKUP($A110,'MG Universe'!$A$2:$R$9992,13)</f>
        <v>1.5</v>
      </c>
      <c r="N110" s="88">
        <f>VLOOKUP($A110,'MG Universe'!$A$2:$R$9992,14)</f>
        <v>1.24</v>
      </c>
      <c r="O110" s="18">
        <f>VLOOKUP($A110,'MG Universe'!$A$2:$R$9992,15)</f>
        <v>-40.020000000000003</v>
      </c>
      <c r="P110" s="19">
        <f>VLOOKUP($A110,'MG Universe'!$A$2:$R$9992,16)</f>
        <v>0.3145</v>
      </c>
      <c r="Q110" s="89">
        <f>VLOOKUP($A110,'MG Universe'!$A$2:$R$9992,17)</f>
        <v>0</v>
      </c>
      <c r="R110" s="18">
        <f>VLOOKUP($A110,'MG Universe'!$A$2:$R$9992,18)</f>
        <v>0</v>
      </c>
      <c r="S110" s="18">
        <f>VLOOKUP($A110,'MG Universe'!$A$2:$U$9992,19)</f>
        <v>57038819173</v>
      </c>
      <c r="T110" s="18" t="str">
        <f>VLOOKUP($A110,'MG Universe'!$A$2:$U$9992,20)</f>
        <v>Large</v>
      </c>
      <c r="U110" s="18" t="str">
        <f>VLOOKUP($A110,'MG Universe'!$A$2:$U$9992,21)</f>
        <v>Oil &amp; Gas</v>
      </c>
    </row>
    <row r="111" spans="1:21" x14ac:dyDescent="0.55000000000000004">
      <c r="A111" s="15" t="s">
        <v>499</v>
      </c>
      <c r="B111" s="122" t="str">
        <f>VLOOKUP($A111,'MG Universe'!$A$2:$R$9992,2)</f>
        <v>Costco Wholesale Corporation</v>
      </c>
      <c r="C111" s="15" t="str">
        <f>VLOOKUP($A111,'MG Universe'!$A$2:$R$9992,3)</f>
        <v>D</v>
      </c>
      <c r="D111" s="15" t="str">
        <f>VLOOKUP($A111,'MG Universe'!$A$2:$R$9992,4)</f>
        <v>S</v>
      </c>
      <c r="E111" s="15" t="str">
        <f>VLOOKUP($A111,'MG Universe'!$A$2:$R$9992,5)</f>
        <v>O</v>
      </c>
      <c r="F111" s="16" t="str">
        <f>VLOOKUP($A111,'MG Universe'!$A$2:$R$9992,6)</f>
        <v>SO</v>
      </c>
      <c r="G111" s="85">
        <f>VLOOKUP($A111,'MG Universe'!$A$2:$R$9992,7)</f>
        <v>42569</v>
      </c>
      <c r="H111" s="18">
        <f>VLOOKUP($A111,'MG Universe'!$A$2:$R$9992,8)</f>
        <v>119.95</v>
      </c>
      <c r="I111" s="18">
        <f>VLOOKUP($A111,'MG Universe'!$A$2:$R$9992,9)</f>
        <v>169.15</v>
      </c>
      <c r="J111" s="19">
        <f>VLOOKUP($A111,'MG Universe'!$A$2:$R$9992,10)</f>
        <v>1.4101999999999999</v>
      </c>
      <c r="K111" s="86">
        <f>VLOOKUP($A111,'MG Universe'!$A$2:$R$9992,11)</f>
        <v>33.9</v>
      </c>
      <c r="L111" s="19">
        <f>VLOOKUP($A111,'MG Universe'!$A$2:$R$9992,12)</f>
        <v>9.7999999999999997E-3</v>
      </c>
      <c r="M111" s="87">
        <f>VLOOKUP($A111,'MG Universe'!$A$2:$R$9992,13)</f>
        <v>0.9</v>
      </c>
      <c r="N111" s="88">
        <f>VLOOKUP($A111,'MG Universe'!$A$2:$R$9992,14)</f>
        <v>0.97</v>
      </c>
      <c r="O111" s="18">
        <f>VLOOKUP($A111,'MG Universe'!$A$2:$R$9992,15)</f>
        <v>-13.21</v>
      </c>
      <c r="P111" s="19">
        <f>VLOOKUP($A111,'MG Universe'!$A$2:$R$9992,16)</f>
        <v>0.127</v>
      </c>
      <c r="Q111" s="89">
        <f>VLOOKUP($A111,'MG Universe'!$A$2:$R$9992,17)</f>
        <v>13</v>
      </c>
      <c r="R111" s="18">
        <f>VLOOKUP($A111,'MG Universe'!$A$2:$R$9992,18)</f>
        <v>55.63</v>
      </c>
      <c r="S111" s="18">
        <f>VLOOKUP($A111,'MG Universe'!$A$2:$U$9992,19)</f>
        <v>74000238661</v>
      </c>
      <c r="T111" s="18" t="str">
        <f>VLOOKUP($A111,'MG Universe'!$A$2:$U$9992,20)</f>
        <v>Large</v>
      </c>
      <c r="U111" s="18" t="str">
        <f>VLOOKUP($A111,'MG Universe'!$A$2:$U$9992,21)</f>
        <v>Retail</v>
      </c>
    </row>
    <row r="112" spans="1:21" x14ac:dyDescent="0.55000000000000004">
      <c r="A112" s="15" t="s">
        <v>501</v>
      </c>
      <c r="B112" s="122" t="str">
        <f>VLOOKUP($A112,'MG Universe'!$A$2:$R$9992,2)</f>
        <v>Coty Inc</v>
      </c>
      <c r="C112" s="15" t="str">
        <f>VLOOKUP($A112,'MG Universe'!$A$2:$R$9992,3)</f>
        <v>D</v>
      </c>
      <c r="D112" s="15" t="str">
        <f>VLOOKUP($A112,'MG Universe'!$A$2:$R$9992,4)</f>
        <v>S</v>
      </c>
      <c r="E112" s="15" t="str">
        <f>VLOOKUP($A112,'MG Universe'!$A$2:$R$9992,5)</f>
        <v>F</v>
      </c>
      <c r="F112" s="16" t="str">
        <f>VLOOKUP($A112,'MG Universe'!$A$2:$R$9992,6)</f>
        <v>SF</v>
      </c>
      <c r="G112" s="85">
        <f>VLOOKUP($A112,'MG Universe'!$A$2:$R$9992,7)</f>
        <v>42772</v>
      </c>
      <c r="H112" s="18">
        <f>VLOOKUP($A112,'MG Universe'!$A$2:$R$9992,8)</f>
        <v>19.71</v>
      </c>
      <c r="I112" s="18">
        <f>VLOOKUP($A112,'MG Universe'!$A$2:$R$9992,9)</f>
        <v>18.66</v>
      </c>
      <c r="J112" s="19">
        <f>VLOOKUP($A112,'MG Universe'!$A$2:$R$9992,10)</f>
        <v>0.94669999999999999</v>
      </c>
      <c r="K112" s="86">
        <f>VLOOKUP($A112,'MG Universe'!$A$2:$R$9992,11)</f>
        <v>36.590000000000003</v>
      </c>
      <c r="L112" s="19">
        <f>VLOOKUP($A112,'MG Universe'!$A$2:$R$9992,12)</f>
        <v>1.4999999999999999E-2</v>
      </c>
      <c r="M112" s="87">
        <f>VLOOKUP($A112,'MG Universe'!$A$2:$R$9992,13)</f>
        <v>0.3</v>
      </c>
      <c r="N112" s="88">
        <f>VLOOKUP($A112,'MG Universe'!$A$2:$R$9992,14)</f>
        <v>1.1200000000000001</v>
      </c>
      <c r="O112" s="18">
        <f>VLOOKUP($A112,'MG Universe'!$A$2:$R$9992,15)</f>
        <v>-14.38</v>
      </c>
      <c r="P112" s="19">
        <f>VLOOKUP($A112,'MG Universe'!$A$2:$R$9992,16)</f>
        <v>0.1404</v>
      </c>
      <c r="Q112" s="89">
        <f>VLOOKUP($A112,'MG Universe'!$A$2:$R$9992,17)</f>
        <v>2</v>
      </c>
      <c r="R112" s="18">
        <f>VLOOKUP($A112,'MG Universe'!$A$2:$R$9992,18)</f>
        <v>3.71</v>
      </c>
      <c r="S112" s="18">
        <f>VLOOKUP($A112,'MG Universe'!$A$2:$U$9992,19)</f>
        <v>13732611271</v>
      </c>
      <c r="T112" s="18" t="str">
        <f>VLOOKUP($A112,'MG Universe'!$A$2:$U$9992,20)</f>
        <v>Large</v>
      </c>
      <c r="U112" s="18" t="str">
        <f>VLOOKUP($A112,'MG Universe'!$A$2:$U$9992,21)</f>
        <v>Personal Products</v>
      </c>
    </row>
    <row r="113" spans="1:21" x14ac:dyDescent="0.55000000000000004">
      <c r="A113" s="15" t="s">
        <v>503</v>
      </c>
      <c r="B113" s="122" t="str">
        <f>VLOOKUP($A113,'MG Universe'!$A$2:$R$9992,2)</f>
        <v>Campbell Soup Company</v>
      </c>
      <c r="C113" s="15" t="str">
        <f>VLOOKUP($A113,'MG Universe'!$A$2:$R$9992,3)</f>
        <v>D+</v>
      </c>
      <c r="D113" s="15" t="str">
        <f>VLOOKUP($A113,'MG Universe'!$A$2:$R$9992,4)</f>
        <v>S</v>
      </c>
      <c r="E113" s="15" t="str">
        <f>VLOOKUP($A113,'MG Universe'!$A$2:$R$9992,5)</f>
        <v>O</v>
      </c>
      <c r="F113" s="16" t="str">
        <f>VLOOKUP($A113,'MG Universe'!$A$2:$R$9992,6)</f>
        <v>SO</v>
      </c>
      <c r="G113" s="85">
        <f>VLOOKUP($A113,'MG Universe'!$A$2:$R$9992,7)</f>
        <v>42569</v>
      </c>
      <c r="H113" s="18">
        <f>VLOOKUP($A113,'MG Universe'!$A$2:$R$9992,8)</f>
        <v>16.600000000000001</v>
      </c>
      <c r="I113" s="18">
        <f>VLOOKUP($A113,'MG Universe'!$A$2:$R$9992,9)</f>
        <v>57.41</v>
      </c>
      <c r="J113" s="19">
        <f>VLOOKUP($A113,'MG Universe'!$A$2:$R$9992,10)</f>
        <v>3.4584000000000001</v>
      </c>
      <c r="K113" s="86">
        <f>VLOOKUP($A113,'MG Universe'!$A$2:$R$9992,11)</f>
        <v>24.85</v>
      </c>
      <c r="L113" s="19">
        <f>VLOOKUP($A113,'MG Universe'!$A$2:$R$9992,12)</f>
        <v>2.18E-2</v>
      </c>
      <c r="M113" s="87">
        <f>VLOOKUP($A113,'MG Universe'!$A$2:$R$9992,13)</f>
        <v>0.4</v>
      </c>
      <c r="N113" s="88">
        <f>VLOOKUP($A113,'MG Universe'!$A$2:$R$9992,14)</f>
        <v>0.86</v>
      </c>
      <c r="O113" s="18">
        <f>VLOOKUP($A113,'MG Universe'!$A$2:$R$9992,15)</f>
        <v>-14.03</v>
      </c>
      <c r="P113" s="19">
        <f>VLOOKUP($A113,'MG Universe'!$A$2:$R$9992,16)</f>
        <v>8.1799999999999998E-2</v>
      </c>
      <c r="Q113" s="89">
        <f>VLOOKUP($A113,'MG Universe'!$A$2:$R$9992,17)</f>
        <v>0</v>
      </c>
      <c r="R113" s="18">
        <f>VLOOKUP($A113,'MG Universe'!$A$2:$R$9992,18)</f>
        <v>17.600000000000001</v>
      </c>
      <c r="S113" s="18">
        <f>VLOOKUP($A113,'MG Universe'!$A$2:$U$9992,19)</f>
        <v>17358900561</v>
      </c>
      <c r="T113" s="18" t="str">
        <f>VLOOKUP($A113,'MG Universe'!$A$2:$U$9992,20)</f>
        <v>Large</v>
      </c>
      <c r="U113" s="18" t="str">
        <f>VLOOKUP($A113,'MG Universe'!$A$2:$U$9992,21)</f>
        <v>Food Processing</v>
      </c>
    </row>
    <row r="114" spans="1:21" x14ac:dyDescent="0.55000000000000004">
      <c r="A114" s="15" t="s">
        <v>527</v>
      </c>
      <c r="B114" s="122" t="str">
        <f>VLOOKUP($A114,'MG Universe'!$A$2:$R$9992,2)</f>
        <v>salesforce.com, inc.</v>
      </c>
      <c r="C114" s="15" t="str">
        <f>VLOOKUP($A114,'MG Universe'!$A$2:$R$9992,3)</f>
        <v>F</v>
      </c>
      <c r="D114" s="15" t="str">
        <f>VLOOKUP($A114,'MG Universe'!$A$2:$R$9992,4)</f>
        <v>S</v>
      </c>
      <c r="E114" s="15" t="str">
        <f>VLOOKUP($A114,'MG Universe'!$A$2:$R$9992,5)</f>
        <v>O</v>
      </c>
      <c r="F114" s="16" t="str">
        <f>VLOOKUP($A114,'MG Universe'!$A$2:$R$9992,6)</f>
        <v>SO</v>
      </c>
      <c r="G114" s="85">
        <f>VLOOKUP($A114,'MG Universe'!$A$2:$R$9992,7)</f>
        <v>42837</v>
      </c>
      <c r="H114" s="18">
        <f>VLOOKUP($A114,'MG Universe'!$A$2:$R$9992,8)</f>
        <v>15.27</v>
      </c>
      <c r="I114" s="18">
        <f>VLOOKUP($A114,'MG Universe'!$A$2:$R$9992,9)</f>
        <v>87.84</v>
      </c>
      <c r="J114" s="19">
        <f>VLOOKUP($A114,'MG Universe'!$A$2:$R$9992,10)</f>
        <v>5.7525000000000004</v>
      </c>
      <c r="K114" s="86">
        <f>VLOOKUP($A114,'MG Universe'!$A$2:$R$9992,11)</f>
        <v>219.6</v>
      </c>
      <c r="L114" s="19">
        <f>VLOOKUP($A114,'MG Universe'!$A$2:$R$9992,12)</f>
        <v>0</v>
      </c>
      <c r="M114" s="87">
        <f>VLOOKUP($A114,'MG Universe'!$A$2:$R$9992,13)</f>
        <v>1.3</v>
      </c>
      <c r="N114" s="88">
        <f>VLOOKUP($A114,'MG Universe'!$A$2:$R$9992,14)</f>
        <v>0.83</v>
      </c>
      <c r="O114" s="18">
        <f>VLOOKUP($A114,'MG Universe'!$A$2:$R$9992,15)</f>
        <v>-5.84</v>
      </c>
      <c r="P114" s="19">
        <f>VLOOKUP($A114,'MG Universe'!$A$2:$R$9992,16)</f>
        <v>1.0555000000000001</v>
      </c>
      <c r="Q114" s="89">
        <f>VLOOKUP($A114,'MG Universe'!$A$2:$R$9992,17)</f>
        <v>0</v>
      </c>
      <c r="R114" s="18">
        <f>VLOOKUP($A114,'MG Universe'!$A$2:$R$9992,18)</f>
        <v>17.399999999999999</v>
      </c>
      <c r="S114" s="18">
        <f>VLOOKUP($A114,'MG Universe'!$A$2:$U$9992,19)</f>
        <v>62236446997</v>
      </c>
      <c r="T114" s="18" t="str">
        <f>VLOOKUP($A114,'MG Universe'!$A$2:$U$9992,20)</f>
        <v>Large</v>
      </c>
      <c r="U114" s="18" t="str">
        <f>VLOOKUP($A114,'MG Universe'!$A$2:$U$9992,21)</f>
        <v>Internet Services</v>
      </c>
    </row>
    <row r="115" spans="1:21" x14ac:dyDescent="0.55000000000000004">
      <c r="A115" s="15" t="s">
        <v>542</v>
      </c>
      <c r="B115" s="122" t="str">
        <f>VLOOKUP($A115,'MG Universe'!$A$2:$R$9992,2)</f>
        <v>Cisco Systems, Inc.</v>
      </c>
      <c r="C115" s="15" t="str">
        <f>VLOOKUP($A115,'MG Universe'!$A$2:$R$9992,3)</f>
        <v>B</v>
      </c>
      <c r="D115" s="15" t="str">
        <f>VLOOKUP($A115,'MG Universe'!$A$2:$R$9992,4)</f>
        <v>D</v>
      </c>
      <c r="E115" s="15" t="str">
        <f>VLOOKUP($A115,'MG Universe'!$A$2:$R$9992,5)</f>
        <v>F</v>
      </c>
      <c r="F115" s="16" t="str">
        <f>VLOOKUP($A115,'MG Universe'!$A$2:$R$9992,6)</f>
        <v>DF</v>
      </c>
      <c r="G115" s="85">
        <f>VLOOKUP($A115,'MG Universe'!$A$2:$R$9992,7)</f>
        <v>42746</v>
      </c>
      <c r="H115" s="18">
        <f>VLOOKUP($A115,'MG Universe'!$A$2:$R$9992,8)</f>
        <v>37.19</v>
      </c>
      <c r="I115" s="18">
        <f>VLOOKUP($A115,'MG Universe'!$A$2:$R$9992,9)</f>
        <v>33.82</v>
      </c>
      <c r="J115" s="19">
        <f>VLOOKUP($A115,'MG Universe'!$A$2:$R$9992,10)</f>
        <v>0.90939999999999999</v>
      </c>
      <c r="K115" s="86">
        <f>VLOOKUP($A115,'MG Universe'!$A$2:$R$9992,11)</f>
        <v>16.91</v>
      </c>
      <c r="L115" s="19">
        <f>VLOOKUP($A115,'MG Universe'!$A$2:$R$9992,12)</f>
        <v>2.93E-2</v>
      </c>
      <c r="M115" s="87">
        <f>VLOOKUP($A115,'MG Universe'!$A$2:$R$9992,13)</f>
        <v>1.4</v>
      </c>
      <c r="N115" s="88">
        <f>VLOOKUP($A115,'MG Universe'!$A$2:$R$9992,14)</f>
        <v>3.58</v>
      </c>
      <c r="O115" s="18">
        <f>VLOOKUP($A115,'MG Universe'!$A$2:$R$9992,15)</f>
        <v>4</v>
      </c>
      <c r="P115" s="19">
        <f>VLOOKUP($A115,'MG Universe'!$A$2:$R$9992,16)</f>
        <v>4.2099999999999999E-2</v>
      </c>
      <c r="Q115" s="89">
        <f>VLOOKUP($A115,'MG Universe'!$A$2:$R$9992,17)</f>
        <v>7</v>
      </c>
      <c r="R115" s="18">
        <f>VLOOKUP($A115,'MG Universe'!$A$2:$R$9992,18)</f>
        <v>25.55</v>
      </c>
      <c r="S115" s="18">
        <f>VLOOKUP($A115,'MG Universe'!$A$2:$U$9992,19)</f>
        <v>169712078240</v>
      </c>
      <c r="T115" s="18" t="str">
        <f>VLOOKUP($A115,'MG Universe'!$A$2:$U$9992,20)</f>
        <v>Large</v>
      </c>
      <c r="U115" s="18" t="str">
        <f>VLOOKUP($A115,'MG Universe'!$A$2:$U$9992,21)</f>
        <v>Software</v>
      </c>
    </row>
    <row r="116" spans="1:21" x14ac:dyDescent="0.55000000000000004">
      <c r="A116" s="15" t="s">
        <v>549</v>
      </c>
      <c r="B116" s="122" t="str">
        <f>VLOOKUP($A116,'MG Universe'!$A$2:$R$9992,2)</f>
        <v>CSRA Inc</v>
      </c>
      <c r="C116" s="15" t="str">
        <f>VLOOKUP($A116,'MG Universe'!$A$2:$R$9992,3)</f>
        <v>D+</v>
      </c>
      <c r="D116" s="15" t="str">
        <f>VLOOKUP($A116,'MG Universe'!$A$2:$R$9992,4)</f>
        <v>S</v>
      </c>
      <c r="E116" s="15" t="str">
        <f>VLOOKUP($A116,'MG Universe'!$A$2:$R$9992,5)</f>
        <v>F</v>
      </c>
      <c r="F116" s="16" t="str">
        <f>VLOOKUP($A116,'MG Universe'!$A$2:$R$9992,6)</f>
        <v>SF</v>
      </c>
      <c r="G116" s="85">
        <f>VLOOKUP($A116,'MG Universe'!$A$2:$R$9992,7)</f>
        <v>42794</v>
      </c>
      <c r="H116" s="18">
        <f>VLOOKUP($A116,'MG Universe'!$A$2:$R$9992,8)</f>
        <v>31.42</v>
      </c>
      <c r="I116" s="18">
        <f>VLOOKUP($A116,'MG Universe'!$A$2:$R$9992,9)</f>
        <v>28.79</v>
      </c>
      <c r="J116" s="19">
        <f>VLOOKUP($A116,'MG Universe'!$A$2:$R$9992,10)</f>
        <v>0.9163</v>
      </c>
      <c r="K116" s="86">
        <f>VLOOKUP($A116,'MG Universe'!$A$2:$R$9992,11)</f>
        <v>35.11</v>
      </c>
      <c r="L116" s="19">
        <f>VLOOKUP($A116,'MG Universe'!$A$2:$R$9992,12)</f>
        <v>1.3899999999999999E-2</v>
      </c>
      <c r="M116" s="87" t="e">
        <f>VLOOKUP($A116,'MG Universe'!$A$2:$R$9992,13)</f>
        <v>#N/A</v>
      </c>
      <c r="N116" s="88">
        <f>VLOOKUP($A116,'MG Universe'!$A$2:$R$9992,14)</f>
        <v>0.99</v>
      </c>
      <c r="O116" s="18">
        <f>VLOOKUP($A116,'MG Universe'!$A$2:$R$9992,15)</f>
        <v>-21.64</v>
      </c>
      <c r="P116" s="19">
        <f>VLOOKUP($A116,'MG Universe'!$A$2:$R$9992,16)</f>
        <v>0.13300000000000001</v>
      </c>
      <c r="Q116" s="89">
        <f>VLOOKUP($A116,'MG Universe'!$A$2:$R$9992,17)</f>
        <v>2</v>
      </c>
      <c r="R116" s="18">
        <f>VLOOKUP($A116,'MG Universe'!$A$2:$R$9992,18)</f>
        <v>9.3000000000000007</v>
      </c>
      <c r="S116" s="18">
        <f>VLOOKUP($A116,'MG Universe'!$A$2:$U$9992,19)</f>
        <v>4768065330</v>
      </c>
      <c r="T116" s="18" t="str">
        <f>VLOOKUP($A116,'MG Universe'!$A$2:$U$9992,20)</f>
        <v>Mid</v>
      </c>
      <c r="U116" s="18" t="str">
        <f>VLOOKUP($A116,'MG Universe'!$A$2:$U$9992,21)</f>
        <v>Information Technology</v>
      </c>
    </row>
    <row r="117" spans="1:21" x14ac:dyDescent="0.55000000000000004">
      <c r="A117" s="15" t="s">
        <v>553</v>
      </c>
      <c r="B117" s="122" t="str">
        <f>VLOOKUP($A117,'MG Universe'!$A$2:$R$9992,2)</f>
        <v>CSX Corporation</v>
      </c>
      <c r="C117" s="15" t="str">
        <f>VLOOKUP($A117,'MG Universe'!$A$2:$R$9992,3)</f>
        <v>C</v>
      </c>
      <c r="D117" s="15" t="str">
        <f>VLOOKUP($A117,'MG Universe'!$A$2:$R$9992,4)</f>
        <v>D</v>
      </c>
      <c r="E117" s="15" t="str">
        <f>VLOOKUP($A117,'MG Universe'!$A$2:$R$9992,5)</f>
        <v>O</v>
      </c>
      <c r="F117" s="16" t="str">
        <f>VLOOKUP($A117,'MG Universe'!$A$2:$R$9992,6)</f>
        <v>DO</v>
      </c>
      <c r="G117" s="85">
        <f>VLOOKUP($A117,'MG Universe'!$A$2:$R$9992,7)</f>
        <v>42586</v>
      </c>
      <c r="H117" s="18">
        <f>VLOOKUP($A117,'MG Universe'!$A$2:$R$9992,8)</f>
        <v>27.64</v>
      </c>
      <c r="I117" s="18">
        <f>VLOOKUP($A117,'MG Universe'!$A$2:$R$9992,9)</f>
        <v>49.47</v>
      </c>
      <c r="J117" s="19">
        <f>VLOOKUP($A117,'MG Universe'!$A$2:$R$9992,10)</f>
        <v>1.7898000000000001</v>
      </c>
      <c r="K117" s="86">
        <f>VLOOKUP($A117,'MG Universe'!$A$2:$R$9992,11)</f>
        <v>26.89</v>
      </c>
      <c r="L117" s="19">
        <f>VLOOKUP($A117,'MG Universe'!$A$2:$R$9992,12)</f>
        <v>1.46E-2</v>
      </c>
      <c r="M117" s="87">
        <f>VLOOKUP($A117,'MG Universe'!$A$2:$R$9992,13)</f>
        <v>1.3</v>
      </c>
      <c r="N117" s="88">
        <f>VLOOKUP($A117,'MG Universe'!$A$2:$R$9992,14)</f>
        <v>0.98</v>
      </c>
      <c r="O117" s="18">
        <f>VLOOKUP($A117,'MG Universe'!$A$2:$R$9992,15)</f>
        <v>-21.75</v>
      </c>
      <c r="P117" s="19">
        <f>VLOOKUP($A117,'MG Universe'!$A$2:$R$9992,16)</f>
        <v>9.1899999999999996E-2</v>
      </c>
      <c r="Q117" s="89">
        <f>VLOOKUP($A117,'MG Universe'!$A$2:$R$9992,17)</f>
        <v>12</v>
      </c>
      <c r="R117" s="18">
        <f>VLOOKUP($A117,'MG Universe'!$A$2:$R$9992,18)</f>
        <v>21.49</v>
      </c>
      <c r="S117" s="18">
        <f>VLOOKUP($A117,'MG Universe'!$A$2:$U$9992,19)</f>
        <v>45446492488</v>
      </c>
      <c r="T117" s="18" t="str">
        <f>VLOOKUP($A117,'MG Universe'!$A$2:$U$9992,20)</f>
        <v>Large</v>
      </c>
      <c r="U117" s="18" t="str">
        <f>VLOOKUP($A117,'MG Universe'!$A$2:$U$9992,21)</f>
        <v>Railroads</v>
      </c>
    </row>
    <row r="118" spans="1:21" x14ac:dyDescent="0.55000000000000004">
      <c r="A118" s="15" t="s">
        <v>556</v>
      </c>
      <c r="B118" s="122" t="str">
        <f>VLOOKUP($A118,'MG Universe'!$A$2:$R$9992,2)</f>
        <v>Cintas Corporation</v>
      </c>
      <c r="C118" s="15" t="str">
        <f>VLOOKUP($A118,'MG Universe'!$A$2:$R$9992,3)</f>
        <v>B+</v>
      </c>
      <c r="D118" s="15" t="str">
        <f>VLOOKUP($A118,'MG Universe'!$A$2:$R$9992,4)</f>
        <v>E</v>
      </c>
      <c r="E118" s="15" t="str">
        <f>VLOOKUP($A118,'MG Universe'!$A$2:$R$9992,5)</f>
        <v>U</v>
      </c>
      <c r="F118" s="16" t="str">
        <f>VLOOKUP($A118,'MG Universe'!$A$2:$R$9992,6)</f>
        <v>EU</v>
      </c>
      <c r="G118" s="85">
        <f>VLOOKUP($A118,'MG Universe'!$A$2:$R$9992,7)</f>
        <v>42572</v>
      </c>
      <c r="H118" s="18">
        <f>VLOOKUP($A118,'MG Universe'!$A$2:$R$9992,8)</f>
        <v>167.73</v>
      </c>
      <c r="I118" s="18">
        <f>VLOOKUP($A118,'MG Universe'!$A$2:$R$9992,9)</f>
        <v>120.17</v>
      </c>
      <c r="J118" s="19">
        <f>VLOOKUP($A118,'MG Universe'!$A$2:$R$9992,10)</f>
        <v>0.71640000000000004</v>
      </c>
      <c r="K118" s="86">
        <f>VLOOKUP($A118,'MG Universe'!$A$2:$R$9992,11)</f>
        <v>27.56</v>
      </c>
      <c r="L118" s="19">
        <f>VLOOKUP($A118,'MG Universe'!$A$2:$R$9992,12)</f>
        <v>8.6999999999999994E-3</v>
      </c>
      <c r="M118" s="87">
        <f>VLOOKUP($A118,'MG Universe'!$A$2:$R$9992,13)</f>
        <v>0.9</v>
      </c>
      <c r="N118" s="88">
        <f>VLOOKUP($A118,'MG Universe'!$A$2:$R$9992,14)</f>
        <v>1.95</v>
      </c>
      <c r="O118" s="18">
        <f>VLOOKUP($A118,'MG Universe'!$A$2:$R$9992,15)</f>
        <v>-6.11</v>
      </c>
      <c r="P118" s="19">
        <f>VLOOKUP($A118,'MG Universe'!$A$2:$R$9992,16)</f>
        <v>9.5299999999999996E-2</v>
      </c>
      <c r="Q118" s="89">
        <f>VLOOKUP($A118,'MG Universe'!$A$2:$R$9992,17)</f>
        <v>20</v>
      </c>
      <c r="R118" s="18">
        <f>VLOOKUP($A118,'MG Universe'!$A$2:$R$9992,18)</f>
        <v>40.340000000000003</v>
      </c>
      <c r="S118" s="18">
        <f>VLOOKUP($A118,'MG Universe'!$A$2:$U$9992,19)</f>
        <v>12677301391</v>
      </c>
      <c r="T118" s="18" t="str">
        <f>VLOOKUP($A118,'MG Universe'!$A$2:$U$9992,20)</f>
        <v>Large</v>
      </c>
      <c r="U118" s="18" t="str">
        <f>VLOOKUP($A118,'MG Universe'!$A$2:$U$9992,21)</f>
        <v>Business Support</v>
      </c>
    </row>
    <row r="119" spans="1:21" x14ac:dyDescent="0.55000000000000004">
      <c r="A119" s="15" t="s">
        <v>558</v>
      </c>
      <c r="B119" s="122" t="str">
        <f>VLOOKUP($A119,'MG Universe'!$A$2:$R$9992,2)</f>
        <v>Centurylink Inc</v>
      </c>
      <c r="C119" s="15" t="str">
        <f>VLOOKUP($A119,'MG Universe'!$A$2:$R$9992,3)</f>
        <v>C</v>
      </c>
      <c r="D119" s="15" t="str">
        <f>VLOOKUP($A119,'MG Universe'!$A$2:$R$9992,4)</f>
        <v>S</v>
      </c>
      <c r="E119" s="15" t="str">
        <f>VLOOKUP($A119,'MG Universe'!$A$2:$R$9992,5)</f>
        <v>O</v>
      </c>
      <c r="F119" s="16" t="str">
        <f>VLOOKUP($A119,'MG Universe'!$A$2:$R$9992,6)</f>
        <v>SO</v>
      </c>
      <c r="G119" s="85">
        <f>VLOOKUP($A119,'MG Universe'!$A$2:$R$9992,7)</f>
        <v>42412</v>
      </c>
      <c r="H119" s="18">
        <f>VLOOKUP($A119,'MG Universe'!$A$2:$R$9992,8)</f>
        <v>0</v>
      </c>
      <c r="I119" s="18">
        <f>VLOOKUP($A119,'MG Universe'!$A$2:$R$9992,9)</f>
        <v>24.55</v>
      </c>
      <c r="J119" s="19" t="str">
        <f>VLOOKUP($A119,'MG Universe'!$A$2:$R$9992,10)</f>
        <v>N/A</v>
      </c>
      <c r="K119" s="86">
        <f>VLOOKUP($A119,'MG Universe'!$A$2:$R$9992,11)</f>
        <v>17.41</v>
      </c>
      <c r="L119" s="19">
        <f>VLOOKUP($A119,'MG Universe'!$A$2:$R$9992,12)</f>
        <v>8.7999999999999995E-2</v>
      </c>
      <c r="M119" s="87">
        <f>VLOOKUP($A119,'MG Universe'!$A$2:$R$9992,13)</f>
        <v>0.8</v>
      </c>
      <c r="N119" s="88">
        <f>VLOOKUP($A119,'MG Universe'!$A$2:$R$9992,14)</f>
        <v>0.57999999999999996</v>
      </c>
      <c r="O119" s="18">
        <f>VLOOKUP($A119,'MG Universe'!$A$2:$R$9992,15)</f>
        <v>-55.66</v>
      </c>
      <c r="P119" s="19">
        <f>VLOOKUP($A119,'MG Universe'!$A$2:$R$9992,16)</f>
        <v>4.4600000000000001E-2</v>
      </c>
      <c r="Q119" s="89">
        <f>VLOOKUP($A119,'MG Universe'!$A$2:$R$9992,17)</f>
        <v>0</v>
      </c>
      <c r="R119" s="18">
        <f>VLOOKUP($A119,'MG Universe'!$A$2:$R$9992,18)</f>
        <v>34.369999999999997</v>
      </c>
      <c r="S119" s="18">
        <f>VLOOKUP($A119,'MG Universe'!$A$2:$U$9992,19)</f>
        <v>13451618455</v>
      </c>
      <c r="T119" s="18" t="str">
        <f>VLOOKUP($A119,'MG Universe'!$A$2:$U$9992,20)</f>
        <v>Large</v>
      </c>
      <c r="U119" s="18" t="str">
        <f>VLOOKUP($A119,'MG Universe'!$A$2:$U$9992,21)</f>
        <v>Telecom</v>
      </c>
    </row>
    <row r="120" spans="1:21" x14ac:dyDescent="0.55000000000000004">
      <c r="A120" s="15" t="s">
        <v>564</v>
      </c>
      <c r="B120" s="122" t="str">
        <f>VLOOKUP($A120,'MG Universe'!$A$2:$R$9992,2)</f>
        <v>Cognizant Technology Solutions Corp</v>
      </c>
      <c r="C120" s="15" t="str">
        <f>VLOOKUP($A120,'MG Universe'!$A$2:$R$9992,3)</f>
        <v>B-</v>
      </c>
      <c r="D120" s="15" t="str">
        <f>VLOOKUP($A120,'MG Universe'!$A$2:$R$9992,4)</f>
        <v>E</v>
      </c>
      <c r="E120" s="15" t="str">
        <f>VLOOKUP($A120,'MG Universe'!$A$2:$R$9992,5)</f>
        <v>U</v>
      </c>
      <c r="F120" s="16" t="str">
        <f>VLOOKUP($A120,'MG Universe'!$A$2:$R$9992,6)</f>
        <v>EU</v>
      </c>
      <c r="G120" s="85">
        <f>VLOOKUP($A120,'MG Universe'!$A$2:$R$9992,7)</f>
        <v>42552</v>
      </c>
      <c r="H120" s="18">
        <f>VLOOKUP($A120,'MG Universe'!$A$2:$R$9992,8)</f>
        <v>98.59</v>
      </c>
      <c r="I120" s="18">
        <f>VLOOKUP($A120,'MG Universe'!$A$2:$R$9992,9)</f>
        <v>64.5</v>
      </c>
      <c r="J120" s="19">
        <f>VLOOKUP($A120,'MG Universe'!$A$2:$R$9992,10)</f>
        <v>0.6542</v>
      </c>
      <c r="K120" s="86">
        <f>VLOOKUP($A120,'MG Universe'!$A$2:$R$9992,11)</f>
        <v>24.34</v>
      </c>
      <c r="L120" s="19">
        <f>VLOOKUP($A120,'MG Universe'!$A$2:$R$9992,12)</f>
        <v>0</v>
      </c>
      <c r="M120" s="87">
        <f>VLOOKUP($A120,'MG Universe'!$A$2:$R$9992,13)</f>
        <v>1.3</v>
      </c>
      <c r="N120" s="88">
        <f>VLOOKUP($A120,'MG Universe'!$A$2:$R$9992,14)</f>
        <v>3.69</v>
      </c>
      <c r="O120" s="18">
        <f>VLOOKUP($A120,'MG Universe'!$A$2:$R$9992,15)</f>
        <v>7.27</v>
      </c>
      <c r="P120" s="19">
        <f>VLOOKUP($A120,'MG Universe'!$A$2:$R$9992,16)</f>
        <v>7.9200000000000007E-2</v>
      </c>
      <c r="Q120" s="89">
        <f>VLOOKUP($A120,'MG Universe'!$A$2:$R$9992,17)</f>
        <v>0</v>
      </c>
      <c r="R120" s="18">
        <f>VLOOKUP($A120,'MG Universe'!$A$2:$R$9992,18)</f>
        <v>34.21</v>
      </c>
      <c r="S120" s="18">
        <f>VLOOKUP($A120,'MG Universe'!$A$2:$U$9992,19)</f>
        <v>38402663901</v>
      </c>
      <c r="T120" s="18" t="str">
        <f>VLOOKUP($A120,'MG Universe'!$A$2:$U$9992,20)</f>
        <v>Large</v>
      </c>
      <c r="U120" s="18" t="str">
        <f>VLOOKUP($A120,'MG Universe'!$A$2:$U$9992,21)</f>
        <v>Information Technology</v>
      </c>
    </row>
    <row r="121" spans="1:21" x14ac:dyDescent="0.55000000000000004">
      <c r="A121" s="15" t="s">
        <v>566</v>
      </c>
      <c r="B121" s="122" t="str">
        <f>VLOOKUP($A121,'MG Universe'!$A$2:$R$9992,2)</f>
        <v>Citrix Systems, Inc.</v>
      </c>
      <c r="C121" s="15" t="str">
        <f>VLOOKUP($A121,'MG Universe'!$A$2:$R$9992,3)</f>
        <v>D+</v>
      </c>
      <c r="D121" s="15" t="str">
        <f>VLOOKUP($A121,'MG Universe'!$A$2:$R$9992,4)</f>
        <v>S</v>
      </c>
      <c r="E121" s="15" t="str">
        <f>VLOOKUP($A121,'MG Universe'!$A$2:$R$9992,5)</f>
        <v>F</v>
      </c>
      <c r="F121" s="16" t="str">
        <f>VLOOKUP($A121,'MG Universe'!$A$2:$R$9992,6)</f>
        <v>SF</v>
      </c>
      <c r="G121" s="85">
        <f>VLOOKUP($A121,'MG Universe'!$A$2:$R$9992,7)</f>
        <v>42511</v>
      </c>
      <c r="H121" s="18">
        <f>VLOOKUP($A121,'MG Universe'!$A$2:$R$9992,8)</f>
        <v>87.53</v>
      </c>
      <c r="I121" s="18">
        <f>VLOOKUP($A121,'MG Universe'!$A$2:$R$9992,9)</f>
        <v>82.74</v>
      </c>
      <c r="J121" s="19">
        <f>VLOOKUP($A121,'MG Universe'!$A$2:$R$9992,10)</f>
        <v>0.94530000000000003</v>
      </c>
      <c r="K121" s="86">
        <f>VLOOKUP($A121,'MG Universe'!$A$2:$R$9992,11)</f>
        <v>29.34</v>
      </c>
      <c r="L121" s="19">
        <f>VLOOKUP($A121,'MG Universe'!$A$2:$R$9992,12)</f>
        <v>0</v>
      </c>
      <c r="M121" s="87">
        <f>VLOOKUP($A121,'MG Universe'!$A$2:$R$9992,13)</f>
        <v>1.6</v>
      </c>
      <c r="N121" s="88">
        <f>VLOOKUP($A121,'MG Universe'!$A$2:$R$9992,14)</f>
        <v>1.1000000000000001</v>
      </c>
      <c r="O121" s="18">
        <f>VLOOKUP($A121,'MG Universe'!$A$2:$R$9992,15)</f>
        <v>-10.66</v>
      </c>
      <c r="P121" s="19">
        <f>VLOOKUP($A121,'MG Universe'!$A$2:$R$9992,16)</f>
        <v>0.1042</v>
      </c>
      <c r="Q121" s="89">
        <f>VLOOKUP($A121,'MG Universe'!$A$2:$R$9992,17)</f>
        <v>0</v>
      </c>
      <c r="R121" s="18">
        <f>VLOOKUP($A121,'MG Universe'!$A$2:$R$9992,18)</f>
        <v>38.479999999999997</v>
      </c>
      <c r="S121" s="18">
        <f>VLOOKUP($A121,'MG Universe'!$A$2:$U$9992,19)</f>
        <v>12288715424</v>
      </c>
      <c r="T121" s="18" t="str">
        <f>VLOOKUP($A121,'MG Universe'!$A$2:$U$9992,20)</f>
        <v>Large</v>
      </c>
      <c r="U121" s="18" t="str">
        <f>VLOOKUP($A121,'MG Universe'!$A$2:$U$9992,21)</f>
        <v>Software</v>
      </c>
    </row>
    <row r="122" spans="1:21" x14ac:dyDescent="0.55000000000000004">
      <c r="A122" s="15" t="s">
        <v>582</v>
      </c>
      <c r="B122" s="122" t="str">
        <f>VLOOKUP($A122,'MG Universe'!$A$2:$R$9992,2)</f>
        <v>CVS Health Corp</v>
      </c>
      <c r="C122" s="15" t="str">
        <f>VLOOKUP($A122,'MG Universe'!$A$2:$R$9992,3)</f>
        <v>B+</v>
      </c>
      <c r="D122" s="15" t="str">
        <f>VLOOKUP($A122,'MG Universe'!$A$2:$R$9992,4)</f>
        <v>D</v>
      </c>
      <c r="E122" s="15" t="str">
        <f>VLOOKUP($A122,'MG Universe'!$A$2:$R$9992,5)</f>
        <v>U</v>
      </c>
      <c r="F122" s="16" t="str">
        <f>VLOOKUP($A122,'MG Universe'!$A$2:$R$9992,6)</f>
        <v>DU</v>
      </c>
      <c r="G122" s="85">
        <f>VLOOKUP($A122,'MG Universe'!$A$2:$R$9992,7)</f>
        <v>42814</v>
      </c>
      <c r="H122" s="18">
        <f>VLOOKUP($A122,'MG Universe'!$A$2:$R$9992,8)</f>
        <v>132.66999999999999</v>
      </c>
      <c r="I122" s="18">
        <f>VLOOKUP($A122,'MG Universe'!$A$2:$R$9992,9)</f>
        <v>76.33</v>
      </c>
      <c r="J122" s="19">
        <f>VLOOKUP($A122,'MG Universe'!$A$2:$R$9992,10)</f>
        <v>0.57530000000000003</v>
      </c>
      <c r="K122" s="86">
        <f>VLOOKUP($A122,'MG Universe'!$A$2:$R$9992,11)</f>
        <v>15.45</v>
      </c>
      <c r="L122" s="19">
        <f>VLOOKUP($A122,'MG Universe'!$A$2:$R$9992,12)</f>
        <v>2.23E-2</v>
      </c>
      <c r="M122" s="87">
        <f>VLOOKUP($A122,'MG Universe'!$A$2:$R$9992,13)</f>
        <v>0.8</v>
      </c>
      <c r="N122" s="88">
        <f>VLOOKUP($A122,'MG Universe'!$A$2:$R$9992,14)</f>
        <v>1.18</v>
      </c>
      <c r="O122" s="18">
        <f>VLOOKUP($A122,'MG Universe'!$A$2:$R$9992,15)</f>
        <v>-24.64</v>
      </c>
      <c r="P122" s="19">
        <f>VLOOKUP($A122,'MG Universe'!$A$2:$R$9992,16)</f>
        <v>3.4799999999999998E-2</v>
      </c>
      <c r="Q122" s="89">
        <f>VLOOKUP($A122,'MG Universe'!$A$2:$R$9992,17)</f>
        <v>14</v>
      </c>
      <c r="R122" s="18">
        <f>VLOOKUP($A122,'MG Universe'!$A$2:$R$9992,18)</f>
        <v>67.31</v>
      </c>
      <c r="S122" s="18">
        <f>VLOOKUP($A122,'MG Universe'!$A$2:$U$9992,19)</f>
        <v>76460038843</v>
      </c>
      <c r="T122" s="18" t="str">
        <f>VLOOKUP($A122,'MG Universe'!$A$2:$U$9992,20)</f>
        <v>Large</v>
      </c>
      <c r="U122" s="18" t="str">
        <f>VLOOKUP($A122,'MG Universe'!$A$2:$U$9992,21)</f>
        <v>Retail</v>
      </c>
    </row>
    <row r="123" spans="1:21" x14ac:dyDescent="0.55000000000000004">
      <c r="A123" s="15" t="s">
        <v>584</v>
      </c>
      <c r="B123" s="122" t="str">
        <f>VLOOKUP($A123,'MG Universe'!$A$2:$R$9992,2)</f>
        <v>Chevron Corporation</v>
      </c>
      <c r="C123" s="15" t="str">
        <f>VLOOKUP($A123,'MG Universe'!$A$2:$R$9992,3)</f>
        <v>C</v>
      </c>
      <c r="D123" s="15" t="str">
        <f>VLOOKUP($A123,'MG Universe'!$A$2:$R$9992,4)</f>
        <v>S</v>
      </c>
      <c r="E123" s="15" t="str">
        <f>VLOOKUP($A123,'MG Universe'!$A$2:$R$9992,5)</f>
        <v>O</v>
      </c>
      <c r="F123" s="16" t="str">
        <f>VLOOKUP($A123,'MG Universe'!$A$2:$R$9992,6)</f>
        <v>SO</v>
      </c>
      <c r="G123" s="85">
        <f>VLOOKUP($A123,'MG Universe'!$A$2:$R$9992,7)</f>
        <v>42809</v>
      </c>
      <c r="H123" s="18">
        <f>VLOOKUP($A123,'MG Universe'!$A$2:$R$9992,8)</f>
        <v>0</v>
      </c>
      <c r="I123" s="18">
        <f>VLOOKUP($A123,'MG Universe'!$A$2:$R$9992,9)</f>
        <v>104.7</v>
      </c>
      <c r="J123" s="19" t="str">
        <f>VLOOKUP($A123,'MG Universe'!$A$2:$R$9992,10)</f>
        <v>N/A</v>
      </c>
      <c r="K123" s="86">
        <f>VLOOKUP($A123,'MG Universe'!$A$2:$R$9992,11)</f>
        <v>28.37</v>
      </c>
      <c r="L123" s="19">
        <f>VLOOKUP($A123,'MG Universe'!$A$2:$R$9992,12)</f>
        <v>4.1000000000000002E-2</v>
      </c>
      <c r="M123" s="87">
        <f>VLOOKUP($A123,'MG Universe'!$A$2:$R$9992,13)</f>
        <v>1.2</v>
      </c>
      <c r="N123" s="88">
        <f>VLOOKUP($A123,'MG Universe'!$A$2:$R$9992,14)</f>
        <v>0.93</v>
      </c>
      <c r="O123" s="18">
        <f>VLOOKUP($A123,'MG Universe'!$A$2:$R$9992,15)</f>
        <v>-45.33</v>
      </c>
      <c r="P123" s="19">
        <f>VLOOKUP($A123,'MG Universe'!$A$2:$R$9992,16)</f>
        <v>9.9400000000000002E-2</v>
      </c>
      <c r="Q123" s="89">
        <f>VLOOKUP($A123,'MG Universe'!$A$2:$R$9992,17)</f>
        <v>20</v>
      </c>
      <c r="R123" s="18">
        <f>VLOOKUP($A123,'MG Universe'!$A$2:$R$9992,18)</f>
        <v>78.37</v>
      </c>
      <c r="S123" s="18">
        <f>VLOOKUP($A123,'MG Universe'!$A$2:$U$9992,19)</f>
        <v>199103138681</v>
      </c>
      <c r="T123" s="18" t="str">
        <f>VLOOKUP($A123,'MG Universe'!$A$2:$U$9992,20)</f>
        <v>Large</v>
      </c>
      <c r="U123" s="18" t="str">
        <f>VLOOKUP($A123,'MG Universe'!$A$2:$U$9992,21)</f>
        <v>Oil &amp; Gas</v>
      </c>
    </row>
    <row r="124" spans="1:21" x14ac:dyDescent="0.55000000000000004">
      <c r="A124" s="15" t="s">
        <v>586</v>
      </c>
      <c r="B124" s="122" t="str">
        <f>VLOOKUP($A124,'MG Universe'!$A$2:$R$9992,2)</f>
        <v>Concho Resources Inc</v>
      </c>
      <c r="C124" s="15" t="str">
        <f>VLOOKUP($A124,'MG Universe'!$A$2:$R$9992,3)</f>
        <v>F</v>
      </c>
      <c r="D124" s="15" t="str">
        <f>VLOOKUP($A124,'MG Universe'!$A$2:$R$9992,4)</f>
        <v>S</v>
      </c>
      <c r="E124" s="15" t="str">
        <f>VLOOKUP($A124,'MG Universe'!$A$2:$R$9992,5)</f>
        <v>O</v>
      </c>
      <c r="F124" s="16" t="str">
        <f>VLOOKUP($A124,'MG Universe'!$A$2:$R$9992,6)</f>
        <v>SO</v>
      </c>
      <c r="G124" s="85">
        <f>VLOOKUP($A124,'MG Universe'!$A$2:$R$9992,7)</f>
        <v>42796</v>
      </c>
      <c r="H124" s="18">
        <f>VLOOKUP($A124,'MG Universe'!$A$2:$R$9992,8)</f>
        <v>0</v>
      </c>
      <c r="I124" s="18">
        <f>VLOOKUP($A124,'MG Universe'!$A$2:$R$9992,9)</f>
        <v>132.47</v>
      </c>
      <c r="J124" s="19" t="str">
        <f>VLOOKUP($A124,'MG Universe'!$A$2:$R$9992,10)</f>
        <v>N/A</v>
      </c>
      <c r="K124" s="86" t="str">
        <f>VLOOKUP($A124,'MG Universe'!$A$2:$R$9992,11)</f>
        <v>N/A</v>
      </c>
      <c r="L124" s="19">
        <f>VLOOKUP($A124,'MG Universe'!$A$2:$R$9992,12)</f>
        <v>0</v>
      </c>
      <c r="M124" s="87">
        <f>VLOOKUP($A124,'MG Universe'!$A$2:$R$9992,13)</f>
        <v>1.2</v>
      </c>
      <c r="N124" s="88">
        <f>VLOOKUP($A124,'MG Universe'!$A$2:$R$9992,14)</f>
        <v>0.73</v>
      </c>
      <c r="O124" s="18">
        <f>VLOOKUP($A124,'MG Universe'!$A$2:$R$9992,15)</f>
        <v>-29.31</v>
      </c>
      <c r="P124" s="19">
        <f>VLOOKUP($A124,'MG Universe'!$A$2:$R$9992,16)</f>
        <v>-0.36399999999999999</v>
      </c>
      <c r="Q124" s="89">
        <f>VLOOKUP($A124,'MG Universe'!$A$2:$R$9992,17)</f>
        <v>0</v>
      </c>
      <c r="R124" s="18">
        <f>VLOOKUP($A124,'MG Universe'!$A$2:$R$9992,18)</f>
        <v>0</v>
      </c>
      <c r="S124" s="18">
        <f>VLOOKUP($A124,'MG Universe'!$A$2:$U$9992,19)</f>
        <v>19524719965</v>
      </c>
      <c r="T124" s="18" t="str">
        <f>VLOOKUP($A124,'MG Universe'!$A$2:$U$9992,20)</f>
        <v>Large</v>
      </c>
      <c r="U124" s="18" t="str">
        <f>VLOOKUP($A124,'MG Universe'!$A$2:$U$9992,21)</f>
        <v>Oil &amp; Gas</v>
      </c>
    </row>
    <row r="125" spans="1:21" x14ac:dyDescent="0.55000000000000004">
      <c r="A125" s="15" t="s">
        <v>57</v>
      </c>
      <c r="B125" s="122" t="str">
        <f>VLOOKUP($A125,'MG Universe'!$A$2:$R$9992,2)</f>
        <v>Dominion Energy Inc</v>
      </c>
      <c r="C125" s="15" t="str">
        <f>VLOOKUP($A125,'MG Universe'!$A$2:$R$9992,3)</f>
        <v>D</v>
      </c>
      <c r="D125" s="15" t="str">
        <f>VLOOKUP($A125,'MG Universe'!$A$2:$R$9992,4)</f>
        <v>S</v>
      </c>
      <c r="E125" s="15" t="str">
        <f>VLOOKUP($A125,'MG Universe'!$A$2:$R$9992,5)</f>
        <v>O</v>
      </c>
      <c r="F125" s="16" t="str">
        <f>VLOOKUP($A125,'MG Universe'!$A$2:$R$9992,6)</f>
        <v>SO</v>
      </c>
      <c r="G125" s="85">
        <f>VLOOKUP($A125,'MG Universe'!$A$2:$R$9992,7)</f>
        <v>42573</v>
      </c>
      <c r="H125" s="18">
        <f>VLOOKUP($A125,'MG Universe'!$A$2:$R$9992,8)</f>
        <v>51.21</v>
      </c>
      <c r="I125" s="18">
        <f>VLOOKUP($A125,'MG Universe'!$A$2:$R$9992,9)</f>
        <v>77.48</v>
      </c>
      <c r="J125" s="19">
        <f>VLOOKUP($A125,'MG Universe'!$A$2:$R$9992,10)</f>
        <v>1.5129999999999999</v>
      </c>
      <c r="K125" s="86">
        <f>VLOOKUP($A125,'MG Universe'!$A$2:$R$9992,11)</f>
        <v>26.26</v>
      </c>
      <c r="L125" s="19">
        <f>VLOOKUP($A125,'MG Universe'!$A$2:$R$9992,12)</f>
        <v>3.4099999999999998E-2</v>
      </c>
      <c r="M125" s="87">
        <f>VLOOKUP($A125,'MG Universe'!$A$2:$R$9992,13)</f>
        <v>0.3</v>
      </c>
      <c r="N125" s="88">
        <f>VLOOKUP($A125,'MG Universe'!$A$2:$R$9992,14)</f>
        <v>0.49</v>
      </c>
      <c r="O125" s="18">
        <f>VLOOKUP($A125,'MG Universe'!$A$2:$R$9992,15)</f>
        <v>-71.739999999999995</v>
      </c>
      <c r="P125" s="19">
        <f>VLOOKUP($A125,'MG Universe'!$A$2:$R$9992,16)</f>
        <v>8.8800000000000004E-2</v>
      </c>
      <c r="Q125" s="89">
        <f>VLOOKUP($A125,'MG Universe'!$A$2:$R$9992,17)</f>
        <v>13</v>
      </c>
      <c r="R125" s="18">
        <f>VLOOKUP($A125,'MG Universe'!$A$2:$R$9992,18)</f>
        <v>42.27</v>
      </c>
      <c r="S125" s="18">
        <f>VLOOKUP($A125,'MG Universe'!$A$2:$U$9992,19)</f>
        <v>48258793235</v>
      </c>
      <c r="T125" s="18" t="str">
        <f>VLOOKUP($A125,'MG Universe'!$A$2:$U$9992,20)</f>
        <v>Large</v>
      </c>
      <c r="U125" s="18" t="str">
        <f>VLOOKUP($A125,'MG Universe'!$A$2:$U$9992,21)</f>
        <v>Utilities</v>
      </c>
    </row>
    <row r="126" spans="1:21" x14ac:dyDescent="0.55000000000000004">
      <c r="A126" s="15" t="s">
        <v>588</v>
      </c>
      <c r="B126" s="122" t="str">
        <f>VLOOKUP($A126,'MG Universe'!$A$2:$R$9992,2)</f>
        <v>Delta Air Lines, Inc.</v>
      </c>
      <c r="C126" s="15" t="str">
        <f>VLOOKUP($A126,'MG Universe'!$A$2:$R$9992,3)</f>
        <v>C-</v>
      </c>
      <c r="D126" s="15" t="str">
        <f>VLOOKUP($A126,'MG Universe'!$A$2:$R$9992,4)</f>
        <v>S</v>
      </c>
      <c r="E126" s="15" t="str">
        <f>VLOOKUP($A126,'MG Universe'!$A$2:$R$9992,5)</f>
        <v>U</v>
      </c>
      <c r="F126" s="16" t="str">
        <f>VLOOKUP($A126,'MG Universe'!$A$2:$R$9992,6)</f>
        <v>SU</v>
      </c>
      <c r="G126" s="85">
        <f>VLOOKUP($A126,'MG Universe'!$A$2:$R$9992,7)</f>
        <v>42559</v>
      </c>
      <c r="H126" s="18">
        <f>VLOOKUP($A126,'MG Universe'!$A$2:$R$9992,8)</f>
        <v>201.82</v>
      </c>
      <c r="I126" s="18">
        <f>VLOOKUP($A126,'MG Universe'!$A$2:$R$9992,9)</f>
        <v>47.74</v>
      </c>
      <c r="J126" s="19">
        <f>VLOOKUP($A126,'MG Universe'!$A$2:$R$9992,10)</f>
        <v>0.23649999999999999</v>
      </c>
      <c r="K126" s="86">
        <f>VLOOKUP($A126,'MG Universe'!$A$2:$R$9992,11)</f>
        <v>9.11</v>
      </c>
      <c r="L126" s="19">
        <f>VLOOKUP($A126,'MG Universe'!$A$2:$R$9992,12)</f>
        <v>1.0500000000000001E-2</v>
      </c>
      <c r="M126" s="87">
        <f>VLOOKUP($A126,'MG Universe'!$A$2:$R$9992,13)</f>
        <v>0.9</v>
      </c>
      <c r="N126" s="88">
        <f>VLOOKUP($A126,'MG Universe'!$A$2:$R$9992,14)</f>
        <v>0.51</v>
      </c>
      <c r="O126" s="18">
        <f>VLOOKUP($A126,'MG Universe'!$A$2:$R$9992,15)</f>
        <v>-42.03</v>
      </c>
      <c r="P126" s="19">
        <f>VLOOKUP($A126,'MG Universe'!$A$2:$R$9992,16)</f>
        <v>3.0999999999999999E-3</v>
      </c>
      <c r="Q126" s="89">
        <f>VLOOKUP($A126,'MG Universe'!$A$2:$R$9992,17)</f>
        <v>4</v>
      </c>
      <c r="R126" s="18">
        <f>VLOOKUP($A126,'MG Universe'!$A$2:$R$9992,18)</f>
        <v>42.87</v>
      </c>
      <c r="S126" s="18">
        <f>VLOOKUP($A126,'MG Universe'!$A$2:$U$9992,19)</f>
        <v>35138646888</v>
      </c>
      <c r="T126" s="18" t="str">
        <f>VLOOKUP($A126,'MG Universe'!$A$2:$U$9992,20)</f>
        <v>Large</v>
      </c>
      <c r="U126" s="18" t="str">
        <f>VLOOKUP($A126,'MG Universe'!$A$2:$U$9992,21)</f>
        <v>Airlines</v>
      </c>
    </row>
    <row r="127" spans="1:21" x14ac:dyDescent="0.55000000000000004">
      <c r="A127" s="15" t="s">
        <v>590</v>
      </c>
      <c r="B127" s="122" t="str">
        <f>VLOOKUP($A127,'MG Universe'!$A$2:$R$9992,2)</f>
        <v>E I Du Pont De Nemours And Co</v>
      </c>
      <c r="C127" s="15" t="str">
        <f>VLOOKUP($A127,'MG Universe'!$A$2:$R$9992,3)</f>
        <v>C</v>
      </c>
      <c r="D127" s="15" t="str">
        <f>VLOOKUP($A127,'MG Universe'!$A$2:$R$9992,4)</f>
        <v>E</v>
      </c>
      <c r="E127" s="15" t="str">
        <f>VLOOKUP($A127,'MG Universe'!$A$2:$R$9992,5)</f>
        <v>O</v>
      </c>
      <c r="F127" s="16" t="str">
        <f>VLOOKUP($A127,'MG Universe'!$A$2:$R$9992,6)</f>
        <v>EO</v>
      </c>
      <c r="G127" s="85">
        <f>VLOOKUP($A127,'MG Universe'!$A$2:$R$9992,7)</f>
        <v>42610</v>
      </c>
      <c r="H127" s="18">
        <f>VLOOKUP($A127,'MG Universe'!$A$2:$R$9992,8)</f>
        <v>36.35</v>
      </c>
      <c r="I127" s="18">
        <f>VLOOKUP($A127,'MG Universe'!$A$2:$R$9992,9)</f>
        <v>76.56</v>
      </c>
      <c r="J127" s="19">
        <f>VLOOKUP($A127,'MG Universe'!$A$2:$R$9992,10)</f>
        <v>2.1061999999999999</v>
      </c>
      <c r="K127" s="86">
        <f>VLOOKUP($A127,'MG Universe'!$A$2:$R$9992,11)</f>
        <v>23.27</v>
      </c>
      <c r="L127" s="19">
        <f>VLOOKUP($A127,'MG Universe'!$A$2:$R$9992,12)</f>
        <v>1.9900000000000001E-2</v>
      </c>
      <c r="M127" s="87">
        <f>VLOOKUP($A127,'MG Universe'!$A$2:$R$9992,13)</f>
        <v>1.7</v>
      </c>
      <c r="N127" s="88">
        <f>VLOOKUP($A127,'MG Universe'!$A$2:$R$9992,14)</f>
        <v>2.16</v>
      </c>
      <c r="O127" s="18">
        <f>VLOOKUP($A127,'MG Universe'!$A$2:$R$9992,15)</f>
        <v>-15.74</v>
      </c>
      <c r="P127" s="19">
        <f>VLOOKUP($A127,'MG Universe'!$A$2:$R$9992,16)</f>
        <v>7.3899999999999993E-2</v>
      </c>
      <c r="Q127" s="89">
        <f>VLOOKUP($A127,'MG Universe'!$A$2:$R$9992,17)</f>
        <v>0</v>
      </c>
      <c r="R127" s="18">
        <f>VLOOKUP($A127,'MG Universe'!$A$2:$R$9992,18)</f>
        <v>28.57</v>
      </c>
      <c r="S127" s="18">
        <f>VLOOKUP($A127,'MG Universe'!$A$2:$U$9992,19)</f>
        <v>66079226811</v>
      </c>
      <c r="T127" s="18" t="str">
        <f>VLOOKUP($A127,'MG Universe'!$A$2:$U$9992,20)</f>
        <v>Large</v>
      </c>
      <c r="U127" s="18" t="str">
        <f>VLOOKUP($A127,'MG Universe'!$A$2:$U$9992,21)</f>
        <v>Conglomerates</v>
      </c>
    </row>
    <row r="128" spans="1:21" x14ac:dyDescent="0.55000000000000004">
      <c r="A128" s="15" t="s">
        <v>592</v>
      </c>
      <c r="B128" s="122" t="str">
        <f>VLOOKUP($A128,'MG Universe'!$A$2:$R$9992,2)</f>
        <v>Deere &amp; Company</v>
      </c>
      <c r="C128" s="15" t="str">
        <f>VLOOKUP($A128,'MG Universe'!$A$2:$R$9992,3)</f>
        <v>B-</v>
      </c>
      <c r="D128" s="15" t="str">
        <f>VLOOKUP($A128,'MG Universe'!$A$2:$R$9992,4)</f>
        <v>D</v>
      </c>
      <c r="E128" s="15" t="str">
        <f>VLOOKUP($A128,'MG Universe'!$A$2:$R$9992,5)</f>
        <v>O</v>
      </c>
      <c r="F128" s="16" t="str">
        <f>VLOOKUP($A128,'MG Universe'!$A$2:$R$9992,6)</f>
        <v>DO</v>
      </c>
      <c r="G128" s="85">
        <f>VLOOKUP($A128,'MG Universe'!$A$2:$R$9992,7)</f>
        <v>42545</v>
      </c>
      <c r="H128" s="18">
        <f>VLOOKUP($A128,'MG Universe'!$A$2:$R$9992,8)</f>
        <v>68.11</v>
      </c>
      <c r="I128" s="18">
        <f>VLOOKUP($A128,'MG Universe'!$A$2:$R$9992,9)</f>
        <v>113.23</v>
      </c>
      <c r="J128" s="19">
        <f>VLOOKUP($A128,'MG Universe'!$A$2:$R$9992,10)</f>
        <v>1.6625000000000001</v>
      </c>
      <c r="K128" s="86">
        <f>VLOOKUP($A128,'MG Universe'!$A$2:$R$9992,11)</f>
        <v>18.149999999999999</v>
      </c>
      <c r="L128" s="19">
        <f>VLOOKUP($A128,'MG Universe'!$A$2:$R$9992,12)</f>
        <v>2.12E-2</v>
      </c>
      <c r="M128" s="87">
        <f>VLOOKUP($A128,'MG Universe'!$A$2:$R$9992,13)</f>
        <v>0.8</v>
      </c>
      <c r="N128" s="88">
        <f>VLOOKUP($A128,'MG Universe'!$A$2:$R$9992,14)</f>
        <v>2.1</v>
      </c>
      <c r="O128" s="18">
        <f>VLOOKUP($A128,'MG Universe'!$A$2:$R$9992,15)</f>
        <v>-29.52</v>
      </c>
      <c r="P128" s="19">
        <f>VLOOKUP($A128,'MG Universe'!$A$2:$R$9992,16)</f>
        <v>4.82E-2</v>
      </c>
      <c r="Q128" s="89">
        <f>VLOOKUP($A128,'MG Universe'!$A$2:$R$9992,17)</f>
        <v>13</v>
      </c>
      <c r="R128" s="18">
        <f>VLOOKUP($A128,'MG Universe'!$A$2:$R$9992,18)</f>
        <v>43.86</v>
      </c>
      <c r="S128" s="18">
        <f>VLOOKUP($A128,'MG Universe'!$A$2:$U$9992,19)</f>
        <v>36355895479</v>
      </c>
      <c r="T128" s="18" t="str">
        <f>VLOOKUP($A128,'MG Universe'!$A$2:$U$9992,20)</f>
        <v>Large</v>
      </c>
      <c r="U128" s="18" t="str">
        <f>VLOOKUP($A128,'MG Universe'!$A$2:$U$9992,21)</f>
        <v>Machinery</v>
      </c>
    </row>
    <row r="129" spans="1:21" x14ac:dyDescent="0.55000000000000004">
      <c r="A129" s="15" t="s">
        <v>594</v>
      </c>
      <c r="B129" s="122" t="str">
        <f>VLOOKUP($A129,'MG Universe'!$A$2:$R$9992,2)</f>
        <v>Discover Financial Services</v>
      </c>
      <c r="C129" s="15" t="str">
        <f>VLOOKUP($A129,'MG Universe'!$A$2:$R$9992,3)</f>
        <v>A-</v>
      </c>
      <c r="D129" s="15" t="str">
        <f>VLOOKUP($A129,'MG Universe'!$A$2:$R$9992,4)</f>
        <v>D</v>
      </c>
      <c r="E129" s="15" t="str">
        <f>VLOOKUP($A129,'MG Universe'!$A$2:$R$9992,5)</f>
        <v>U</v>
      </c>
      <c r="F129" s="16" t="str">
        <f>VLOOKUP($A129,'MG Universe'!$A$2:$R$9992,6)</f>
        <v>DU</v>
      </c>
      <c r="G129" s="85">
        <f>VLOOKUP($A129,'MG Universe'!$A$2:$R$9992,7)</f>
        <v>42763</v>
      </c>
      <c r="H129" s="18">
        <f>VLOOKUP($A129,'MG Universe'!$A$2:$R$9992,8)</f>
        <v>109.91</v>
      </c>
      <c r="I129" s="18">
        <f>VLOOKUP($A129,'MG Universe'!$A$2:$R$9992,9)</f>
        <v>58.84</v>
      </c>
      <c r="J129" s="19">
        <f>VLOOKUP($A129,'MG Universe'!$A$2:$R$9992,10)</f>
        <v>0.5353</v>
      </c>
      <c r="K129" s="86">
        <f>VLOOKUP($A129,'MG Universe'!$A$2:$R$9992,11)</f>
        <v>10.7</v>
      </c>
      <c r="L129" s="19">
        <f>VLOOKUP($A129,'MG Universe'!$A$2:$R$9992,12)</f>
        <v>1.9699999999999999E-2</v>
      </c>
      <c r="M129" s="87">
        <f>VLOOKUP($A129,'MG Universe'!$A$2:$R$9992,13)</f>
        <v>1.4</v>
      </c>
      <c r="N129" s="88" t="str">
        <f>VLOOKUP($A129,'MG Universe'!$A$2:$R$9992,14)</f>
        <v>N/A</v>
      </c>
      <c r="O129" s="18" t="str">
        <f>VLOOKUP($A129,'MG Universe'!$A$2:$R$9992,15)</f>
        <v>N/A</v>
      </c>
      <c r="P129" s="19">
        <f>VLOOKUP($A129,'MG Universe'!$A$2:$R$9992,16)</f>
        <v>1.0999999999999999E-2</v>
      </c>
      <c r="Q129" s="89">
        <f>VLOOKUP($A129,'MG Universe'!$A$2:$R$9992,17)</f>
        <v>7</v>
      </c>
      <c r="R129" s="18">
        <f>VLOOKUP($A129,'MG Universe'!$A$2:$R$9992,18)</f>
        <v>62.08</v>
      </c>
      <c r="S129" s="18">
        <f>VLOOKUP($A129,'MG Universe'!$A$2:$U$9992,19)</f>
        <v>22134986884</v>
      </c>
      <c r="T129" s="18" t="str">
        <f>VLOOKUP($A129,'MG Universe'!$A$2:$U$9992,20)</f>
        <v>Large</v>
      </c>
      <c r="U129" s="18" t="str">
        <f>VLOOKUP($A129,'MG Universe'!$A$2:$U$9992,21)</f>
        <v>Credit Cards</v>
      </c>
    </row>
    <row r="130" spans="1:21" x14ac:dyDescent="0.55000000000000004">
      <c r="A130" s="15" t="s">
        <v>597</v>
      </c>
      <c r="B130" s="122" t="str">
        <f>VLOOKUP($A130,'MG Universe'!$A$2:$R$9992,2)</f>
        <v>Dollar General Corp.</v>
      </c>
      <c r="C130" s="15" t="str">
        <f>VLOOKUP($A130,'MG Universe'!$A$2:$R$9992,3)</f>
        <v>B-</v>
      </c>
      <c r="D130" s="15" t="str">
        <f>VLOOKUP($A130,'MG Universe'!$A$2:$R$9992,4)</f>
        <v>E</v>
      </c>
      <c r="E130" s="15" t="str">
        <f>VLOOKUP($A130,'MG Universe'!$A$2:$R$9992,5)</f>
        <v>U</v>
      </c>
      <c r="F130" s="16" t="str">
        <f>VLOOKUP($A130,'MG Universe'!$A$2:$R$9992,6)</f>
        <v>EU</v>
      </c>
      <c r="G130" s="85">
        <f>VLOOKUP($A130,'MG Universe'!$A$2:$R$9992,7)</f>
        <v>42586</v>
      </c>
      <c r="H130" s="18">
        <f>VLOOKUP($A130,'MG Universe'!$A$2:$R$9992,8)</f>
        <v>136.62</v>
      </c>
      <c r="I130" s="18">
        <f>VLOOKUP($A130,'MG Universe'!$A$2:$R$9992,9)</f>
        <v>70.67</v>
      </c>
      <c r="J130" s="19">
        <f>VLOOKUP($A130,'MG Universe'!$A$2:$R$9992,10)</f>
        <v>0.51729999999999998</v>
      </c>
      <c r="K130" s="86">
        <f>VLOOKUP($A130,'MG Universe'!$A$2:$R$9992,11)</f>
        <v>18.12</v>
      </c>
      <c r="L130" s="19">
        <f>VLOOKUP($A130,'MG Universe'!$A$2:$R$9992,12)</f>
        <v>1.29E-2</v>
      </c>
      <c r="M130" s="87">
        <f>VLOOKUP($A130,'MG Universe'!$A$2:$R$9992,13)</f>
        <v>0.8</v>
      </c>
      <c r="N130" s="88">
        <f>VLOOKUP($A130,'MG Universe'!$A$2:$R$9992,14)</f>
        <v>1.73</v>
      </c>
      <c r="O130" s="18">
        <f>VLOOKUP($A130,'MG Universe'!$A$2:$R$9992,15)</f>
        <v>-8.5399999999999991</v>
      </c>
      <c r="P130" s="19">
        <f>VLOOKUP($A130,'MG Universe'!$A$2:$R$9992,16)</f>
        <v>4.8099999999999997E-2</v>
      </c>
      <c r="Q130" s="89">
        <f>VLOOKUP($A130,'MG Universe'!$A$2:$R$9992,17)</f>
        <v>2</v>
      </c>
      <c r="R130" s="18">
        <f>VLOOKUP($A130,'MG Universe'!$A$2:$R$9992,18)</f>
        <v>44.12</v>
      </c>
      <c r="S130" s="18">
        <f>VLOOKUP($A130,'MG Universe'!$A$2:$U$9992,19)</f>
        <v>19215351863</v>
      </c>
      <c r="T130" s="18" t="str">
        <f>VLOOKUP($A130,'MG Universe'!$A$2:$U$9992,20)</f>
        <v>Large</v>
      </c>
      <c r="U130" s="18" t="str">
        <f>VLOOKUP($A130,'MG Universe'!$A$2:$U$9992,21)</f>
        <v>Retail</v>
      </c>
    </row>
    <row r="131" spans="1:21" x14ac:dyDescent="0.55000000000000004">
      <c r="A131" s="15" t="s">
        <v>599</v>
      </c>
      <c r="B131" s="122" t="str">
        <f>VLOOKUP($A131,'MG Universe'!$A$2:$R$9992,2)</f>
        <v>Quest Diagnostics Inc</v>
      </c>
      <c r="C131" s="15" t="str">
        <f>VLOOKUP($A131,'MG Universe'!$A$2:$R$9992,3)</f>
        <v>C+</v>
      </c>
      <c r="D131" s="15" t="str">
        <f>VLOOKUP($A131,'MG Universe'!$A$2:$R$9992,4)</f>
        <v>D</v>
      </c>
      <c r="E131" s="15" t="str">
        <f>VLOOKUP($A131,'MG Universe'!$A$2:$R$9992,5)</f>
        <v>O</v>
      </c>
      <c r="F131" s="16" t="str">
        <f>VLOOKUP($A131,'MG Universe'!$A$2:$R$9992,6)</f>
        <v>DO</v>
      </c>
      <c r="G131" s="85">
        <f>VLOOKUP($A131,'MG Universe'!$A$2:$R$9992,7)</f>
        <v>42579</v>
      </c>
      <c r="H131" s="18">
        <f>VLOOKUP($A131,'MG Universe'!$A$2:$R$9992,8)</f>
        <v>91.91</v>
      </c>
      <c r="I131" s="18">
        <f>VLOOKUP($A131,'MG Universe'!$A$2:$R$9992,9)</f>
        <v>105.12</v>
      </c>
      <c r="J131" s="19">
        <f>VLOOKUP($A131,'MG Universe'!$A$2:$R$9992,10)</f>
        <v>1.1436999999999999</v>
      </c>
      <c r="K131" s="86">
        <f>VLOOKUP($A131,'MG Universe'!$A$2:$R$9992,11)</f>
        <v>22.27</v>
      </c>
      <c r="L131" s="19">
        <f>VLOOKUP($A131,'MG Universe'!$A$2:$R$9992,12)</f>
        <v>1.4800000000000001E-2</v>
      </c>
      <c r="M131" s="87">
        <f>VLOOKUP($A131,'MG Universe'!$A$2:$R$9992,13)</f>
        <v>0.7</v>
      </c>
      <c r="N131" s="88">
        <f>VLOOKUP($A131,'MG Universe'!$A$2:$R$9992,14)</f>
        <v>1.36</v>
      </c>
      <c r="O131" s="18">
        <f>VLOOKUP($A131,'MG Universe'!$A$2:$R$9992,15)</f>
        <v>-28.61</v>
      </c>
      <c r="P131" s="19">
        <f>VLOOKUP($A131,'MG Universe'!$A$2:$R$9992,16)</f>
        <v>6.8900000000000003E-2</v>
      </c>
      <c r="Q131" s="89">
        <f>VLOOKUP($A131,'MG Universe'!$A$2:$R$9992,17)</f>
        <v>2</v>
      </c>
      <c r="R131" s="18">
        <f>VLOOKUP($A131,'MG Universe'!$A$2:$R$9992,18)</f>
        <v>60.49</v>
      </c>
      <c r="S131" s="18">
        <f>VLOOKUP($A131,'MG Universe'!$A$2:$U$9992,19)</f>
        <v>14222680658</v>
      </c>
      <c r="T131" s="18" t="str">
        <f>VLOOKUP($A131,'MG Universe'!$A$2:$U$9992,20)</f>
        <v>Large</v>
      </c>
      <c r="U131" s="18" t="str">
        <f>VLOOKUP($A131,'MG Universe'!$A$2:$U$9992,21)</f>
        <v>Medical</v>
      </c>
    </row>
    <row r="132" spans="1:21" x14ac:dyDescent="0.55000000000000004">
      <c r="A132" s="15" t="s">
        <v>601</v>
      </c>
      <c r="B132" s="122" t="str">
        <f>VLOOKUP($A132,'MG Universe'!$A$2:$R$9992,2)</f>
        <v>D.R. Horton, Inc.</v>
      </c>
      <c r="C132" s="15" t="str">
        <f>VLOOKUP($A132,'MG Universe'!$A$2:$R$9992,3)</f>
        <v>B-</v>
      </c>
      <c r="D132" s="15" t="str">
        <f>VLOOKUP($A132,'MG Universe'!$A$2:$R$9992,4)</f>
        <v>E</v>
      </c>
      <c r="E132" s="15" t="str">
        <f>VLOOKUP($A132,'MG Universe'!$A$2:$R$9992,5)</f>
        <v>U</v>
      </c>
      <c r="F132" s="16" t="str">
        <f>VLOOKUP($A132,'MG Universe'!$A$2:$R$9992,6)</f>
        <v>EU</v>
      </c>
      <c r="G132" s="85">
        <f>VLOOKUP($A132,'MG Universe'!$A$2:$R$9992,7)</f>
        <v>42746</v>
      </c>
      <c r="H132" s="18">
        <f>VLOOKUP($A132,'MG Universe'!$A$2:$R$9992,8)</f>
        <v>70.209999999999994</v>
      </c>
      <c r="I132" s="18">
        <f>VLOOKUP($A132,'MG Universe'!$A$2:$R$9992,9)</f>
        <v>32.86</v>
      </c>
      <c r="J132" s="19">
        <f>VLOOKUP($A132,'MG Universe'!$A$2:$R$9992,10)</f>
        <v>0.46800000000000003</v>
      </c>
      <c r="K132" s="86">
        <f>VLOOKUP($A132,'MG Universe'!$A$2:$R$9992,11)</f>
        <v>15.07</v>
      </c>
      <c r="L132" s="19">
        <f>VLOOKUP($A132,'MG Universe'!$A$2:$R$9992,12)</f>
        <v>9.7000000000000003E-3</v>
      </c>
      <c r="M132" s="87">
        <f>VLOOKUP($A132,'MG Universe'!$A$2:$R$9992,13)</f>
        <v>1.2</v>
      </c>
      <c r="N132" s="88">
        <f>VLOOKUP($A132,'MG Universe'!$A$2:$R$9992,14)</f>
        <v>6.64</v>
      </c>
      <c r="O132" s="18">
        <f>VLOOKUP($A132,'MG Universe'!$A$2:$R$9992,15)</f>
        <v>13.03</v>
      </c>
      <c r="P132" s="19">
        <f>VLOOKUP($A132,'MG Universe'!$A$2:$R$9992,16)</f>
        <v>3.2899999999999999E-2</v>
      </c>
      <c r="Q132" s="89">
        <f>VLOOKUP($A132,'MG Universe'!$A$2:$R$9992,17)</f>
        <v>4</v>
      </c>
      <c r="R132" s="18">
        <f>VLOOKUP($A132,'MG Universe'!$A$2:$R$9992,18)</f>
        <v>32.39</v>
      </c>
      <c r="S132" s="18">
        <f>VLOOKUP($A132,'MG Universe'!$A$2:$U$9992,19)</f>
        <v>12382050995</v>
      </c>
      <c r="T132" s="18" t="str">
        <f>VLOOKUP($A132,'MG Universe'!$A$2:$U$9992,20)</f>
        <v>Large</v>
      </c>
      <c r="U132" s="18" t="str">
        <f>VLOOKUP($A132,'MG Universe'!$A$2:$U$9992,21)</f>
        <v>Construction</v>
      </c>
    </row>
    <row r="133" spans="1:21" x14ac:dyDescent="0.55000000000000004">
      <c r="A133" s="15" t="s">
        <v>603</v>
      </c>
      <c r="B133" s="122" t="str">
        <f>VLOOKUP($A133,'MG Universe'!$A$2:$R$9992,2)</f>
        <v>Danaher Corporation</v>
      </c>
      <c r="C133" s="15" t="str">
        <f>VLOOKUP($A133,'MG Universe'!$A$2:$R$9992,3)</f>
        <v>D</v>
      </c>
      <c r="D133" s="15" t="str">
        <f>VLOOKUP($A133,'MG Universe'!$A$2:$R$9992,4)</f>
        <v>S</v>
      </c>
      <c r="E133" s="15" t="str">
        <f>VLOOKUP($A133,'MG Universe'!$A$2:$R$9992,5)</f>
        <v>O</v>
      </c>
      <c r="F133" s="16" t="str">
        <f>VLOOKUP($A133,'MG Universe'!$A$2:$R$9992,6)</f>
        <v>SO</v>
      </c>
      <c r="G133" s="85">
        <f>VLOOKUP($A133,'MG Universe'!$A$2:$R$9992,7)</f>
        <v>42791</v>
      </c>
      <c r="H133" s="18">
        <f>VLOOKUP($A133,'MG Universe'!$A$2:$R$9992,8)</f>
        <v>59.28</v>
      </c>
      <c r="I133" s="18">
        <f>VLOOKUP($A133,'MG Universe'!$A$2:$R$9992,9)</f>
        <v>81.900000000000006</v>
      </c>
      <c r="J133" s="19">
        <f>VLOOKUP($A133,'MG Universe'!$A$2:$R$9992,10)</f>
        <v>1.3815999999999999</v>
      </c>
      <c r="K133" s="86">
        <f>VLOOKUP($A133,'MG Universe'!$A$2:$R$9992,11)</f>
        <v>20.68</v>
      </c>
      <c r="L133" s="19">
        <f>VLOOKUP($A133,'MG Universe'!$A$2:$R$9992,12)</f>
        <v>7.0000000000000001E-3</v>
      </c>
      <c r="M133" s="87">
        <f>VLOOKUP($A133,'MG Universe'!$A$2:$R$9992,13)</f>
        <v>1</v>
      </c>
      <c r="N133" s="88">
        <f>VLOOKUP($A133,'MG Universe'!$A$2:$R$9992,14)</f>
        <v>0.97</v>
      </c>
      <c r="O133" s="18">
        <f>VLOOKUP($A133,'MG Universe'!$A$2:$R$9992,15)</f>
        <v>-22.33</v>
      </c>
      <c r="P133" s="19">
        <f>VLOOKUP($A133,'MG Universe'!$A$2:$R$9992,16)</f>
        <v>6.0900000000000003E-2</v>
      </c>
      <c r="Q133" s="89">
        <f>VLOOKUP($A133,'MG Universe'!$A$2:$R$9992,17)</f>
        <v>4</v>
      </c>
      <c r="R133" s="18">
        <f>VLOOKUP($A133,'MG Universe'!$A$2:$R$9992,18)</f>
        <v>53.93</v>
      </c>
      <c r="S133" s="18">
        <f>VLOOKUP($A133,'MG Universe'!$A$2:$U$9992,19)</f>
        <v>56664150534</v>
      </c>
      <c r="T133" s="18" t="str">
        <f>VLOOKUP($A133,'MG Universe'!$A$2:$U$9992,20)</f>
        <v>Large</v>
      </c>
      <c r="U133" s="18" t="str">
        <f>VLOOKUP($A133,'MG Universe'!$A$2:$U$9992,21)</f>
        <v>Machinery</v>
      </c>
    </row>
    <row r="134" spans="1:21" x14ac:dyDescent="0.55000000000000004">
      <c r="A134" s="15" t="s">
        <v>605</v>
      </c>
      <c r="B134" s="122" t="str">
        <f>VLOOKUP($A134,'MG Universe'!$A$2:$R$9992,2)</f>
        <v>Walt Disney Co</v>
      </c>
      <c r="C134" s="15" t="str">
        <f>VLOOKUP($A134,'MG Universe'!$A$2:$R$9992,3)</f>
        <v>C-</v>
      </c>
      <c r="D134" s="15" t="str">
        <f>VLOOKUP($A134,'MG Universe'!$A$2:$R$9992,4)</f>
        <v>S</v>
      </c>
      <c r="E134" s="15" t="str">
        <f>VLOOKUP($A134,'MG Universe'!$A$2:$R$9992,5)</f>
        <v>U</v>
      </c>
      <c r="F134" s="16" t="str">
        <f>VLOOKUP($A134,'MG Universe'!$A$2:$R$9992,6)</f>
        <v>SU</v>
      </c>
      <c r="G134" s="85">
        <f>VLOOKUP($A134,'MG Universe'!$A$2:$R$9992,7)</f>
        <v>42811</v>
      </c>
      <c r="H134" s="18">
        <f>VLOOKUP($A134,'MG Universe'!$A$2:$R$9992,8)</f>
        <v>174.08</v>
      </c>
      <c r="I134" s="18">
        <f>VLOOKUP($A134,'MG Universe'!$A$2:$R$9992,9)</f>
        <v>106.31</v>
      </c>
      <c r="J134" s="19">
        <f>VLOOKUP($A134,'MG Universe'!$A$2:$R$9992,10)</f>
        <v>0.61070000000000002</v>
      </c>
      <c r="K134" s="86">
        <f>VLOOKUP($A134,'MG Universe'!$A$2:$R$9992,11)</f>
        <v>20.37</v>
      </c>
      <c r="L134" s="19">
        <f>VLOOKUP($A134,'MG Universe'!$A$2:$R$9992,12)</f>
        <v>1.4E-2</v>
      </c>
      <c r="M134" s="87">
        <f>VLOOKUP($A134,'MG Universe'!$A$2:$R$9992,13)</f>
        <v>1.2</v>
      </c>
      <c r="N134" s="88">
        <f>VLOOKUP($A134,'MG Universe'!$A$2:$R$9992,14)</f>
        <v>0.86</v>
      </c>
      <c r="O134" s="18">
        <f>VLOOKUP($A134,'MG Universe'!$A$2:$R$9992,15)</f>
        <v>-19.78</v>
      </c>
      <c r="P134" s="19">
        <f>VLOOKUP($A134,'MG Universe'!$A$2:$R$9992,16)</f>
        <v>5.9299999999999999E-2</v>
      </c>
      <c r="Q134" s="89">
        <f>VLOOKUP($A134,'MG Universe'!$A$2:$R$9992,17)</f>
        <v>1</v>
      </c>
      <c r="R134" s="18">
        <f>VLOOKUP($A134,'MG Universe'!$A$2:$R$9992,18)</f>
        <v>59.11</v>
      </c>
      <c r="S134" s="18">
        <f>VLOOKUP($A134,'MG Universe'!$A$2:$U$9992,19)</f>
        <v>164609141616</v>
      </c>
      <c r="T134" s="18" t="str">
        <f>VLOOKUP($A134,'MG Universe'!$A$2:$U$9992,20)</f>
        <v>Large</v>
      </c>
      <c r="U134" s="18" t="str">
        <f>VLOOKUP($A134,'MG Universe'!$A$2:$U$9992,21)</f>
        <v>Media Entertainment</v>
      </c>
    </row>
    <row r="135" spans="1:21" x14ac:dyDescent="0.55000000000000004">
      <c r="A135" s="15" t="s">
        <v>607</v>
      </c>
      <c r="B135" s="122" t="str">
        <f>VLOOKUP($A135,'MG Universe'!$A$2:$R$9992,2)</f>
        <v>Discovery Communications Inc.</v>
      </c>
      <c r="C135" s="15" t="str">
        <f>VLOOKUP($A135,'MG Universe'!$A$2:$R$9992,3)</f>
        <v>C-</v>
      </c>
      <c r="D135" s="15" t="str">
        <f>VLOOKUP($A135,'MG Universe'!$A$2:$R$9992,4)</f>
        <v>S</v>
      </c>
      <c r="E135" s="15" t="str">
        <f>VLOOKUP($A135,'MG Universe'!$A$2:$R$9992,5)</f>
        <v>U</v>
      </c>
      <c r="F135" s="16" t="str">
        <f>VLOOKUP($A135,'MG Universe'!$A$2:$R$9992,6)</f>
        <v>SU</v>
      </c>
      <c r="G135" s="85">
        <f>VLOOKUP($A135,'MG Universe'!$A$2:$R$9992,7)</f>
        <v>42583</v>
      </c>
      <c r="H135" s="18">
        <f>VLOOKUP($A135,'MG Universe'!$A$2:$R$9992,8)</f>
        <v>40.1</v>
      </c>
      <c r="I135" s="18">
        <f>VLOOKUP($A135,'MG Universe'!$A$2:$R$9992,9)</f>
        <v>25.11</v>
      </c>
      <c r="J135" s="19">
        <f>VLOOKUP($A135,'MG Universe'!$A$2:$R$9992,10)</f>
        <v>0.62619999999999998</v>
      </c>
      <c r="K135" s="86">
        <f>VLOOKUP($A135,'MG Universe'!$A$2:$R$9992,11)</f>
        <v>15.4</v>
      </c>
      <c r="L135" s="19">
        <f>VLOOKUP($A135,'MG Universe'!$A$2:$R$9992,12)</f>
        <v>0</v>
      </c>
      <c r="M135" s="87">
        <f>VLOOKUP($A135,'MG Universe'!$A$2:$R$9992,13)</f>
        <v>1.6</v>
      </c>
      <c r="N135" s="88">
        <f>VLOOKUP($A135,'MG Universe'!$A$2:$R$9992,14)</f>
        <v>1.94</v>
      </c>
      <c r="O135" s="18">
        <f>VLOOKUP($A135,'MG Universe'!$A$2:$R$9992,15)</f>
        <v>-12.45</v>
      </c>
      <c r="P135" s="19">
        <f>VLOOKUP($A135,'MG Universe'!$A$2:$R$9992,16)</f>
        <v>3.4500000000000003E-2</v>
      </c>
      <c r="Q135" s="89">
        <f>VLOOKUP($A135,'MG Universe'!$A$2:$R$9992,17)</f>
        <v>0</v>
      </c>
      <c r="R135" s="18">
        <f>VLOOKUP($A135,'MG Universe'!$A$2:$R$9992,18)</f>
        <v>22.86</v>
      </c>
      <c r="S135" s="18">
        <f>VLOOKUP($A135,'MG Universe'!$A$2:$U$9992,19)</f>
        <v>9342321014</v>
      </c>
      <c r="T135" s="18" t="str">
        <f>VLOOKUP($A135,'MG Universe'!$A$2:$U$9992,20)</f>
        <v>Mid</v>
      </c>
      <c r="U135" s="18" t="str">
        <f>VLOOKUP($A135,'MG Universe'!$A$2:$U$9992,21)</f>
        <v>Media Entertainment</v>
      </c>
    </row>
    <row r="136" spans="1:21" x14ac:dyDescent="0.55000000000000004">
      <c r="A136" s="15" t="s">
        <v>609</v>
      </c>
      <c r="B136" s="122" t="str">
        <f>VLOOKUP($A136,'MG Universe'!$A$2:$R$9992,2)</f>
        <v>Discovery Communications Inc.</v>
      </c>
      <c r="C136" s="15" t="str">
        <f>VLOOKUP($A136,'MG Universe'!$A$2:$R$9992,3)</f>
        <v>C-</v>
      </c>
      <c r="D136" s="15" t="str">
        <f>VLOOKUP($A136,'MG Universe'!$A$2:$R$9992,4)</f>
        <v>S</v>
      </c>
      <c r="E136" s="15" t="str">
        <f>VLOOKUP($A136,'MG Universe'!$A$2:$R$9992,5)</f>
        <v>U</v>
      </c>
      <c r="F136" s="16" t="str">
        <f>VLOOKUP($A136,'MG Universe'!$A$2:$R$9992,6)</f>
        <v>SU</v>
      </c>
      <c r="G136" s="85">
        <f>VLOOKUP($A136,'MG Universe'!$A$2:$R$9992,7)</f>
        <v>42583</v>
      </c>
      <c r="H136" s="18">
        <f>VLOOKUP($A136,'MG Universe'!$A$2:$R$9992,8)</f>
        <v>40.1</v>
      </c>
      <c r="I136" s="18">
        <f>VLOOKUP($A136,'MG Universe'!$A$2:$R$9992,9)</f>
        <v>24.39</v>
      </c>
      <c r="J136" s="19">
        <f>VLOOKUP($A136,'MG Universe'!$A$2:$R$9992,10)</f>
        <v>0.60819999999999996</v>
      </c>
      <c r="K136" s="86">
        <f>VLOOKUP($A136,'MG Universe'!$A$2:$R$9992,11)</f>
        <v>14.96</v>
      </c>
      <c r="L136" s="19">
        <f>VLOOKUP($A136,'MG Universe'!$A$2:$R$9992,12)</f>
        <v>0</v>
      </c>
      <c r="M136" s="87">
        <f>VLOOKUP($A136,'MG Universe'!$A$2:$R$9992,13)</f>
        <v>1.5</v>
      </c>
      <c r="N136" s="88">
        <f>VLOOKUP($A136,'MG Universe'!$A$2:$R$9992,14)</f>
        <v>1.94</v>
      </c>
      <c r="O136" s="18">
        <f>VLOOKUP($A136,'MG Universe'!$A$2:$R$9992,15)</f>
        <v>-12.45</v>
      </c>
      <c r="P136" s="19">
        <f>VLOOKUP($A136,'MG Universe'!$A$2:$R$9992,16)</f>
        <v>3.2300000000000002E-2</v>
      </c>
      <c r="Q136" s="89">
        <f>VLOOKUP($A136,'MG Universe'!$A$2:$R$9992,17)</f>
        <v>0</v>
      </c>
      <c r="R136" s="18">
        <f>VLOOKUP($A136,'MG Universe'!$A$2:$R$9992,18)</f>
        <v>22.86</v>
      </c>
      <c r="S136" s="18">
        <f>VLOOKUP($A136,'MG Universe'!$A$2:$U$9992,19)</f>
        <v>9343871522</v>
      </c>
      <c r="T136" s="18" t="str">
        <f>VLOOKUP($A136,'MG Universe'!$A$2:$U$9992,20)</f>
        <v>Mid</v>
      </c>
      <c r="U136" s="18" t="str">
        <f>VLOOKUP($A136,'MG Universe'!$A$2:$U$9992,21)</f>
        <v>Media Entertainment</v>
      </c>
    </row>
    <row r="137" spans="1:21" x14ac:dyDescent="0.55000000000000004">
      <c r="A137" s="15" t="s">
        <v>610</v>
      </c>
      <c r="B137" s="122" t="str">
        <f>VLOOKUP($A137,'MG Universe'!$A$2:$R$9992,2)</f>
        <v>Delphi Automotive PLC</v>
      </c>
      <c r="C137" s="15" t="str">
        <f>VLOOKUP($A137,'MG Universe'!$A$2:$R$9992,3)</f>
        <v>C-</v>
      </c>
      <c r="D137" s="15" t="str">
        <f>VLOOKUP($A137,'MG Universe'!$A$2:$R$9992,4)</f>
        <v>S</v>
      </c>
      <c r="E137" s="15" t="str">
        <f>VLOOKUP($A137,'MG Universe'!$A$2:$R$9992,5)</f>
        <v>U</v>
      </c>
      <c r="F137" s="16" t="str">
        <f>VLOOKUP($A137,'MG Universe'!$A$2:$R$9992,6)</f>
        <v>SU</v>
      </c>
      <c r="G137" s="85">
        <f>VLOOKUP($A137,'MG Universe'!$A$2:$R$9992,7)</f>
        <v>42791</v>
      </c>
      <c r="H137" s="18">
        <f>VLOOKUP($A137,'MG Universe'!$A$2:$R$9992,8)</f>
        <v>170.59</v>
      </c>
      <c r="I137" s="18">
        <f>VLOOKUP($A137,'MG Universe'!$A$2:$R$9992,9)</f>
        <v>85.2</v>
      </c>
      <c r="J137" s="19">
        <f>VLOOKUP($A137,'MG Universe'!$A$2:$R$9992,10)</f>
        <v>0.49940000000000001</v>
      </c>
      <c r="K137" s="86">
        <f>VLOOKUP($A137,'MG Universe'!$A$2:$R$9992,11)</f>
        <v>16.45</v>
      </c>
      <c r="L137" s="19">
        <f>VLOOKUP($A137,'MG Universe'!$A$2:$R$9992,12)</f>
        <v>1.3599999999999999E-2</v>
      </c>
      <c r="M137" s="87">
        <f>VLOOKUP($A137,'MG Universe'!$A$2:$R$9992,13)</f>
        <v>1.2</v>
      </c>
      <c r="N137" s="88">
        <f>VLOOKUP($A137,'MG Universe'!$A$2:$R$9992,14)</f>
        <v>1.31</v>
      </c>
      <c r="O137" s="18">
        <f>VLOOKUP($A137,'MG Universe'!$A$2:$R$9992,15)</f>
        <v>-16.34</v>
      </c>
      <c r="P137" s="19">
        <f>VLOOKUP($A137,'MG Universe'!$A$2:$R$9992,16)</f>
        <v>3.9699999999999999E-2</v>
      </c>
      <c r="Q137" s="89">
        <f>VLOOKUP($A137,'MG Universe'!$A$2:$R$9992,17)</f>
        <v>2</v>
      </c>
      <c r="R137" s="18">
        <f>VLOOKUP($A137,'MG Universe'!$A$2:$R$9992,18)</f>
        <v>35.31</v>
      </c>
      <c r="S137" s="18">
        <f>VLOOKUP($A137,'MG Universe'!$A$2:$U$9992,19)</f>
        <v>22919044896</v>
      </c>
      <c r="T137" s="18" t="str">
        <f>VLOOKUP($A137,'MG Universe'!$A$2:$U$9992,20)</f>
        <v>Large</v>
      </c>
      <c r="U137" s="18" t="str">
        <f>VLOOKUP($A137,'MG Universe'!$A$2:$U$9992,21)</f>
        <v>Auto</v>
      </c>
    </row>
    <row r="138" spans="1:21" x14ac:dyDescent="0.55000000000000004">
      <c r="A138" s="15" t="s">
        <v>612</v>
      </c>
      <c r="B138" s="122" t="str">
        <f>VLOOKUP($A138,'MG Universe'!$A$2:$R$9992,2)</f>
        <v>Digital Realty Trust, Inc.</v>
      </c>
      <c r="C138" s="15" t="str">
        <f>VLOOKUP($A138,'MG Universe'!$A$2:$R$9992,3)</f>
        <v>D</v>
      </c>
      <c r="D138" s="15" t="str">
        <f>VLOOKUP($A138,'MG Universe'!$A$2:$R$9992,4)</f>
        <v>S</v>
      </c>
      <c r="E138" s="15" t="str">
        <f>VLOOKUP($A138,'MG Universe'!$A$2:$R$9992,5)</f>
        <v>O</v>
      </c>
      <c r="F138" s="16" t="str">
        <f>VLOOKUP($A138,'MG Universe'!$A$2:$R$9992,6)</f>
        <v>SO</v>
      </c>
      <c r="G138" s="85">
        <f>VLOOKUP($A138,'MG Universe'!$A$2:$R$9992,7)</f>
        <v>42799</v>
      </c>
      <c r="H138" s="18">
        <f>VLOOKUP($A138,'MG Universe'!$A$2:$R$9992,8)</f>
        <v>16.57</v>
      </c>
      <c r="I138" s="18">
        <f>VLOOKUP($A138,'MG Universe'!$A$2:$R$9992,9)</f>
        <v>115.21</v>
      </c>
      <c r="J138" s="19">
        <f>VLOOKUP($A138,'MG Universe'!$A$2:$R$9992,10)</f>
        <v>6.9528999999999996</v>
      </c>
      <c r="K138" s="86">
        <f>VLOOKUP($A138,'MG Universe'!$A$2:$R$9992,11)</f>
        <v>72.459999999999994</v>
      </c>
      <c r="L138" s="19">
        <f>VLOOKUP($A138,'MG Universe'!$A$2:$R$9992,12)</f>
        <v>3.0599999999999999E-2</v>
      </c>
      <c r="M138" s="87">
        <f>VLOOKUP($A138,'MG Universe'!$A$2:$R$9992,13)</f>
        <v>0.1</v>
      </c>
      <c r="N138" s="88">
        <f>VLOOKUP($A138,'MG Universe'!$A$2:$R$9992,14)</f>
        <v>0.65</v>
      </c>
      <c r="O138" s="18">
        <f>VLOOKUP($A138,'MG Universe'!$A$2:$R$9992,15)</f>
        <v>-42.94</v>
      </c>
      <c r="P138" s="19">
        <f>VLOOKUP($A138,'MG Universe'!$A$2:$R$9992,16)</f>
        <v>0.31979999999999997</v>
      </c>
      <c r="Q138" s="89">
        <f>VLOOKUP($A138,'MG Universe'!$A$2:$R$9992,17)</f>
        <v>14</v>
      </c>
      <c r="R138" s="18">
        <f>VLOOKUP($A138,'MG Universe'!$A$2:$R$9992,18)</f>
        <v>26.99</v>
      </c>
      <c r="S138" s="18">
        <f>VLOOKUP($A138,'MG Universe'!$A$2:$U$9992,19)</f>
        <v>18290203383</v>
      </c>
      <c r="T138" s="18" t="str">
        <f>VLOOKUP($A138,'MG Universe'!$A$2:$U$9992,20)</f>
        <v>Large</v>
      </c>
      <c r="U138" s="18" t="str">
        <f>VLOOKUP($A138,'MG Universe'!$A$2:$U$9992,21)</f>
        <v>REIT</v>
      </c>
    </row>
    <row r="139" spans="1:21" x14ac:dyDescent="0.55000000000000004">
      <c r="A139" s="15" t="s">
        <v>614</v>
      </c>
      <c r="B139" s="122" t="str">
        <f>VLOOKUP($A139,'MG Universe'!$A$2:$R$9992,2)</f>
        <v>Dollar Tree, Inc.</v>
      </c>
      <c r="C139" s="15" t="str">
        <f>VLOOKUP($A139,'MG Universe'!$A$2:$R$9992,3)</f>
        <v>D</v>
      </c>
      <c r="D139" s="15" t="str">
        <f>VLOOKUP($A139,'MG Universe'!$A$2:$R$9992,4)</f>
        <v>S</v>
      </c>
      <c r="E139" s="15" t="str">
        <f>VLOOKUP($A139,'MG Universe'!$A$2:$R$9992,5)</f>
        <v>O</v>
      </c>
      <c r="F139" s="16" t="str">
        <f>VLOOKUP($A139,'MG Universe'!$A$2:$R$9992,6)</f>
        <v>SO</v>
      </c>
      <c r="G139" s="85">
        <f>VLOOKUP($A139,'MG Universe'!$A$2:$R$9992,7)</f>
        <v>42774</v>
      </c>
      <c r="H139" s="18">
        <f>VLOOKUP($A139,'MG Universe'!$A$2:$R$9992,8)</f>
        <v>52.92</v>
      </c>
      <c r="I139" s="18">
        <f>VLOOKUP($A139,'MG Universe'!$A$2:$R$9992,9)</f>
        <v>78.08</v>
      </c>
      <c r="J139" s="19">
        <f>VLOOKUP($A139,'MG Universe'!$A$2:$R$9992,10)</f>
        <v>1.4754</v>
      </c>
      <c r="K139" s="86">
        <f>VLOOKUP($A139,'MG Universe'!$A$2:$R$9992,11)</f>
        <v>29.13</v>
      </c>
      <c r="L139" s="19">
        <f>VLOOKUP($A139,'MG Universe'!$A$2:$R$9992,12)</f>
        <v>0</v>
      </c>
      <c r="M139" s="87">
        <f>VLOOKUP($A139,'MG Universe'!$A$2:$R$9992,13)</f>
        <v>0.6</v>
      </c>
      <c r="N139" s="88">
        <f>VLOOKUP($A139,'MG Universe'!$A$2:$R$9992,14)</f>
        <v>2.0299999999999998</v>
      </c>
      <c r="O139" s="18">
        <f>VLOOKUP($A139,'MG Universe'!$A$2:$R$9992,15)</f>
        <v>-28.72</v>
      </c>
      <c r="P139" s="19">
        <f>VLOOKUP($A139,'MG Universe'!$A$2:$R$9992,16)</f>
        <v>0.1032</v>
      </c>
      <c r="Q139" s="89">
        <f>VLOOKUP($A139,'MG Universe'!$A$2:$R$9992,17)</f>
        <v>0</v>
      </c>
      <c r="R139" s="18">
        <f>VLOOKUP($A139,'MG Universe'!$A$2:$R$9992,18)</f>
        <v>42.08</v>
      </c>
      <c r="S139" s="18">
        <f>VLOOKUP($A139,'MG Universe'!$A$2:$U$9992,19)</f>
        <v>18050815365</v>
      </c>
      <c r="T139" s="18" t="str">
        <f>VLOOKUP($A139,'MG Universe'!$A$2:$U$9992,20)</f>
        <v>Large</v>
      </c>
      <c r="U139" s="18" t="str">
        <f>VLOOKUP($A139,'MG Universe'!$A$2:$U$9992,21)</f>
        <v>Retail</v>
      </c>
    </row>
    <row r="140" spans="1:21" x14ac:dyDescent="0.55000000000000004">
      <c r="A140" s="15" t="s">
        <v>616</v>
      </c>
      <c r="B140" s="122" t="str">
        <f>VLOOKUP($A140,'MG Universe'!$A$2:$R$9992,2)</f>
        <v>Dun &amp; Bradstreet Corp</v>
      </c>
      <c r="C140" s="15" t="str">
        <f>VLOOKUP($A140,'MG Universe'!$A$2:$R$9992,3)</f>
        <v>D</v>
      </c>
      <c r="D140" s="15" t="str">
        <f>VLOOKUP($A140,'MG Universe'!$A$2:$R$9992,4)</f>
        <v>S</v>
      </c>
      <c r="E140" s="15" t="str">
        <f>VLOOKUP($A140,'MG Universe'!$A$2:$R$9992,5)</f>
        <v>O</v>
      </c>
      <c r="F140" s="16" t="str">
        <f>VLOOKUP($A140,'MG Universe'!$A$2:$R$9992,6)</f>
        <v>SO</v>
      </c>
      <c r="G140" s="85">
        <f>VLOOKUP($A140,'MG Universe'!$A$2:$R$9992,7)</f>
        <v>42751</v>
      </c>
      <c r="H140" s="18">
        <f>VLOOKUP($A140,'MG Universe'!$A$2:$R$9992,8)</f>
        <v>33.4</v>
      </c>
      <c r="I140" s="18">
        <f>VLOOKUP($A140,'MG Universe'!$A$2:$R$9992,9)</f>
        <v>106.32</v>
      </c>
      <c r="J140" s="19">
        <f>VLOOKUP($A140,'MG Universe'!$A$2:$R$9992,10)</f>
        <v>3.1831999999999998</v>
      </c>
      <c r="K140" s="86">
        <f>VLOOKUP($A140,'MG Universe'!$A$2:$R$9992,11)</f>
        <v>20.059999999999999</v>
      </c>
      <c r="L140" s="19">
        <f>VLOOKUP($A140,'MG Universe'!$A$2:$R$9992,12)</f>
        <v>1.7999999999999999E-2</v>
      </c>
      <c r="M140" s="87">
        <f>VLOOKUP($A140,'MG Universe'!$A$2:$R$9992,13)</f>
        <v>1.3</v>
      </c>
      <c r="N140" s="88">
        <f>VLOOKUP($A140,'MG Universe'!$A$2:$R$9992,14)</f>
        <v>0.83</v>
      </c>
      <c r="O140" s="18">
        <f>VLOOKUP($A140,'MG Universe'!$A$2:$R$9992,15)</f>
        <v>-63.37</v>
      </c>
      <c r="P140" s="19">
        <f>VLOOKUP($A140,'MG Universe'!$A$2:$R$9992,16)</f>
        <v>5.7799999999999997E-2</v>
      </c>
      <c r="Q140" s="89">
        <f>VLOOKUP($A140,'MG Universe'!$A$2:$R$9992,17)</f>
        <v>10</v>
      </c>
      <c r="R140" s="18">
        <f>VLOOKUP($A140,'MG Universe'!$A$2:$R$9992,18)</f>
        <v>0</v>
      </c>
      <c r="S140" s="18">
        <f>VLOOKUP($A140,'MG Universe'!$A$2:$U$9992,19)</f>
        <v>3888391697</v>
      </c>
      <c r="T140" s="18" t="str">
        <f>VLOOKUP($A140,'MG Universe'!$A$2:$U$9992,20)</f>
        <v>Mid</v>
      </c>
      <c r="U140" s="18" t="str">
        <f>VLOOKUP($A140,'MG Universe'!$A$2:$U$9992,21)</f>
        <v>Business Support</v>
      </c>
    </row>
    <row r="141" spans="1:21" x14ac:dyDescent="0.55000000000000004">
      <c r="A141" s="15" t="s">
        <v>621</v>
      </c>
      <c r="B141" s="122" t="str">
        <f>VLOOKUP($A141,'MG Universe'!$A$2:$R$9992,2)</f>
        <v>Dover Corp</v>
      </c>
      <c r="C141" s="15" t="str">
        <f>VLOOKUP($A141,'MG Universe'!$A$2:$R$9992,3)</f>
        <v>B+</v>
      </c>
      <c r="D141" s="15" t="str">
        <f>VLOOKUP($A141,'MG Universe'!$A$2:$R$9992,4)</f>
        <v>D</v>
      </c>
      <c r="E141" s="15" t="str">
        <f>VLOOKUP($A141,'MG Universe'!$A$2:$R$9992,5)</f>
        <v>O</v>
      </c>
      <c r="F141" s="16" t="str">
        <f>VLOOKUP($A141,'MG Universe'!$A$2:$R$9992,6)</f>
        <v>DO</v>
      </c>
      <c r="G141" s="85">
        <f>VLOOKUP($A141,'MG Universe'!$A$2:$R$9992,7)</f>
        <v>42559</v>
      </c>
      <c r="H141" s="18">
        <f>VLOOKUP($A141,'MG Universe'!$A$2:$R$9992,8)</f>
        <v>60.2</v>
      </c>
      <c r="I141" s="18">
        <f>VLOOKUP($A141,'MG Universe'!$A$2:$R$9992,9)</f>
        <v>80.31</v>
      </c>
      <c r="J141" s="19">
        <f>VLOOKUP($A141,'MG Universe'!$A$2:$R$9992,10)</f>
        <v>1.3341000000000001</v>
      </c>
      <c r="K141" s="86">
        <f>VLOOKUP($A141,'MG Universe'!$A$2:$R$9992,11)</f>
        <v>17.61</v>
      </c>
      <c r="L141" s="19">
        <f>VLOOKUP($A141,'MG Universe'!$A$2:$R$9992,12)</f>
        <v>2.07E-2</v>
      </c>
      <c r="M141" s="87">
        <f>VLOOKUP($A141,'MG Universe'!$A$2:$R$9992,13)</f>
        <v>1.2</v>
      </c>
      <c r="N141" s="88">
        <f>VLOOKUP($A141,'MG Universe'!$A$2:$R$9992,14)</f>
        <v>1.42</v>
      </c>
      <c r="O141" s="18">
        <f>VLOOKUP($A141,'MG Universe'!$A$2:$R$9992,15)</f>
        <v>-18.809999999999999</v>
      </c>
      <c r="P141" s="19">
        <f>VLOOKUP($A141,'MG Universe'!$A$2:$R$9992,16)</f>
        <v>4.5600000000000002E-2</v>
      </c>
      <c r="Q141" s="89">
        <f>VLOOKUP($A141,'MG Universe'!$A$2:$R$9992,17)</f>
        <v>20</v>
      </c>
      <c r="R141" s="18">
        <f>VLOOKUP($A141,'MG Universe'!$A$2:$R$9992,18)</f>
        <v>42.39</v>
      </c>
      <c r="S141" s="18">
        <f>VLOOKUP($A141,'MG Universe'!$A$2:$U$9992,19)</f>
        <v>12481844631</v>
      </c>
      <c r="T141" s="18" t="str">
        <f>VLOOKUP($A141,'MG Universe'!$A$2:$U$9992,20)</f>
        <v>Large</v>
      </c>
      <c r="U141" s="18" t="str">
        <f>VLOOKUP($A141,'MG Universe'!$A$2:$U$9992,21)</f>
        <v>Machinery</v>
      </c>
    </row>
    <row r="142" spans="1:21" x14ac:dyDescent="0.55000000000000004">
      <c r="A142" s="15" t="s">
        <v>623</v>
      </c>
      <c r="B142" s="122" t="str">
        <f>VLOOKUP($A142,'MG Universe'!$A$2:$R$9992,2)</f>
        <v>Dow Chemical Co</v>
      </c>
      <c r="C142" s="15" t="str">
        <f>VLOOKUP($A142,'MG Universe'!$A$2:$R$9992,3)</f>
        <v>B+</v>
      </c>
      <c r="D142" s="15" t="str">
        <f>VLOOKUP($A142,'MG Universe'!$A$2:$R$9992,4)</f>
        <v>D</v>
      </c>
      <c r="E142" s="15" t="str">
        <f>VLOOKUP($A142,'MG Universe'!$A$2:$R$9992,5)</f>
        <v>U</v>
      </c>
      <c r="F142" s="16" t="str">
        <f>VLOOKUP($A142,'MG Universe'!$A$2:$R$9992,6)</f>
        <v>DU</v>
      </c>
      <c r="G142" s="85">
        <f>VLOOKUP($A142,'MG Universe'!$A$2:$R$9992,7)</f>
        <v>42552</v>
      </c>
      <c r="H142" s="18">
        <f>VLOOKUP($A142,'MG Universe'!$A$2:$R$9992,8)</f>
        <v>148.28</v>
      </c>
      <c r="I142" s="18">
        <f>VLOOKUP($A142,'MG Universe'!$A$2:$R$9992,9)</f>
        <v>60.2</v>
      </c>
      <c r="J142" s="19">
        <f>VLOOKUP($A142,'MG Universe'!$A$2:$R$9992,10)</f>
        <v>0.40600000000000003</v>
      </c>
      <c r="K142" s="86">
        <f>VLOOKUP($A142,'MG Universe'!$A$2:$R$9992,11)</f>
        <v>15.64</v>
      </c>
      <c r="L142" s="19">
        <f>VLOOKUP($A142,'MG Universe'!$A$2:$R$9992,12)</f>
        <v>2.92E-2</v>
      </c>
      <c r="M142" s="87">
        <f>VLOOKUP($A142,'MG Universe'!$A$2:$R$9992,13)</f>
        <v>1.1000000000000001</v>
      </c>
      <c r="N142" s="88">
        <f>VLOOKUP($A142,'MG Universe'!$A$2:$R$9992,14)</f>
        <v>2</v>
      </c>
      <c r="O142" s="18">
        <f>VLOOKUP($A142,'MG Universe'!$A$2:$R$9992,15)</f>
        <v>-17.46</v>
      </c>
      <c r="P142" s="19">
        <f>VLOOKUP($A142,'MG Universe'!$A$2:$R$9992,16)</f>
        <v>3.5700000000000003E-2</v>
      </c>
      <c r="Q142" s="89">
        <f>VLOOKUP($A142,'MG Universe'!$A$2:$R$9992,17)</f>
        <v>6</v>
      </c>
      <c r="R142" s="18">
        <f>VLOOKUP($A142,'MG Universe'!$A$2:$R$9992,18)</f>
        <v>37.79</v>
      </c>
      <c r="S142" s="18">
        <f>VLOOKUP($A142,'MG Universe'!$A$2:$U$9992,19)</f>
        <v>73428642225</v>
      </c>
      <c r="T142" s="18" t="str">
        <f>VLOOKUP($A142,'MG Universe'!$A$2:$U$9992,20)</f>
        <v>Large</v>
      </c>
      <c r="U142" s="18" t="str">
        <f>VLOOKUP($A142,'MG Universe'!$A$2:$U$9992,21)</f>
        <v>Chemicals</v>
      </c>
    </row>
    <row r="143" spans="1:21" x14ac:dyDescent="0.55000000000000004">
      <c r="A143" s="15" t="s">
        <v>625</v>
      </c>
      <c r="B143" s="122" t="str">
        <f>VLOOKUP($A143,'MG Universe'!$A$2:$R$9992,2)</f>
        <v>Dr Pepper Snapple Group Inc.</v>
      </c>
      <c r="C143" s="15" t="str">
        <f>VLOOKUP($A143,'MG Universe'!$A$2:$R$9992,3)</f>
        <v>C-</v>
      </c>
      <c r="D143" s="15" t="str">
        <f>VLOOKUP($A143,'MG Universe'!$A$2:$R$9992,4)</f>
        <v>S</v>
      </c>
      <c r="E143" s="15" t="str">
        <f>VLOOKUP($A143,'MG Universe'!$A$2:$R$9992,5)</f>
        <v>F</v>
      </c>
      <c r="F143" s="16" t="str">
        <f>VLOOKUP($A143,'MG Universe'!$A$2:$R$9992,6)</f>
        <v>SF</v>
      </c>
      <c r="G143" s="85">
        <f>VLOOKUP($A143,'MG Universe'!$A$2:$R$9992,7)</f>
        <v>42764</v>
      </c>
      <c r="H143" s="18">
        <f>VLOOKUP($A143,'MG Universe'!$A$2:$R$9992,8)</f>
        <v>111.79</v>
      </c>
      <c r="I143" s="18">
        <f>VLOOKUP($A143,'MG Universe'!$A$2:$R$9992,9)</f>
        <v>90.32</v>
      </c>
      <c r="J143" s="19">
        <f>VLOOKUP($A143,'MG Universe'!$A$2:$R$9992,10)</f>
        <v>0.80789999999999995</v>
      </c>
      <c r="K143" s="86">
        <f>VLOOKUP($A143,'MG Universe'!$A$2:$R$9992,11)</f>
        <v>22.98</v>
      </c>
      <c r="L143" s="19">
        <f>VLOOKUP($A143,'MG Universe'!$A$2:$R$9992,12)</f>
        <v>2.29E-2</v>
      </c>
      <c r="M143" s="87">
        <f>VLOOKUP($A143,'MG Universe'!$A$2:$R$9992,13)</f>
        <v>0.6</v>
      </c>
      <c r="N143" s="88">
        <f>VLOOKUP($A143,'MG Universe'!$A$2:$R$9992,14)</f>
        <v>1.08</v>
      </c>
      <c r="O143" s="18">
        <f>VLOOKUP($A143,'MG Universe'!$A$2:$R$9992,15)</f>
        <v>-26.61</v>
      </c>
      <c r="P143" s="19">
        <f>VLOOKUP($A143,'MG Universe'!$A$2:$R$9992,16)</f>
        <v>7.2400000000000006E-2</v>
      </c>
      <c r="Q143" s="89">
        <f>VLOOKUP($A143,'MG Universe'!$A$2:$R$9992,17)</f>
        <v>8</v>
      </c>
      <c r="R143" s="18">
        <f>VLOOKUP($A143,'MG Universe'!$A$2:$R$9992,18)</f>
        <v>34.85</v>
      </c>
      <c r="S143" s="18">
        <f>VLOOKUP($A143,'MG Universe'!$A$2:$U$9992,19)</f>
        <v>16580259202</v>
      </c>
      <c r="T143" s="18" t="str">
        <f>VLOOKUP($A143,'MG Universe'!$A$2:$U$9992,20)</f>
        <v>Large</v>
      </c>
      <c r="U143" s="18" t="str">
        <f>VLOOKUP($A143,'MG Universe'!$A$2:$U$9992,21)</f>
        <v>Food Processing</v>
      </c>
    </row>
    <row r="144" spans="1:21" x14ac:dyDescent="0.55000000000000004">
      <c r="A144" s="15" t="s">
        <v>627</v>
      </c>
      <c r="B144" s="122" t="str">
        <f>VLOOKUP($A144,'MG Universe'!$A$2:$R$9992,2)</f>
        <v>Darden Restaurants, Inc.</v>
      </c>
      <c r="C144" s="15" t="str">
        <f>VLOOKUP($A144,'MG Universe'!$A$2:$R$9992,3)</f>
        <v>D+</v>
      </c>
      <c r="D144" s="15" t="str">
        <f>VLOOKUP($A144,'MG Universe'!$A$2:$R$9992,4)</f>
        <v>S</v>
      </c>
      <c r="E144" s="15" t="str">
        <f>VLOOKUP($A144,'MG Universe'!$A$2:$R$9992,5)</f>
        <v>O</v>
      </c>
      <c r="F144" s="16" t="str">
        <f>VLOOKUP($A144,'MG Universe'!$A$2:$R$9992,6)</f>
        <v>SO</v>
      </c>
      <c r="G144" s="85">
        <f>VLOOKUP($A144,'MG Universe'!$A$2:$R$9992,7)</f>
        <v>42769</v>
      </c>
      <c r="H144" s="18">
        <f>VLOOKUP($A144,'MG Universe'!$A$2:$R$9992,8)</f>
        <v>44.06</v>
      </c>
      <c r="I144" s="18">
        <f>VLOOKUP($A144,'MG Universe'!$A$2:$R$9992,9)</f>
        <v>85.53</v>
      </c>
      <c r="J144" s="19">
        <f>VLOOKUP($A144,'MG Universe'!$A$2:$R$9992,10)</f>
        <v>1.9412</v>
      </c>
      <c r="K144" s="86">
        <f>VLOOKUP($A144,'MG Universe'!$A$2:$R$9992,11)</f>
        <v>23.63</v>
      </c>
      <c r="L144" s="19">
        <f>VLOOKUP($A144,'MG Universe'!$A$2:$R$9992,12)</f>
        <v>2.4799999999999999E-2</v>
      </c>
      <c r="M144" s="87">
        <f>VLOOKUP($A144,'MG Universe'!$A$2:$R$9992,13)</f>
        <v>0.2</v>
      </c>
      <c r="N144" s="88">
        <f>VLOOKUP($A144,'MG Universe'!$A$2:$R$9992,14)</f>
        <v>0.59</v>
      </c>
      <c r="O144" s="18">
        <f>VLOOKUP($A144,'MG Universe'!$A$2:$R$9992,15)</f>
        <v>-15.41</v>
      </c>
      <c r="P144" s="19">
        <f>VLOOKUP($A144,'MG Universe'!$A$2:$R$9992,16)</f>
        <v>7.5600000000000001E-2</v>
      </c>
      <c r="Q144" s="89">
        <f>VLOOKUP($A144,'MG Universe'!$A$2:$R$9992,17)</f>
        <v>1</v>
      </c>
      <c r="R144" s="18">
        <f>VLOOKUP($A144,'MG Universe'!$A$2:$R$9992,18)</f>
        <v>35.630000000000003</v>
      </c>
      <c r="S144" s="18">
        <f>VLOOKUP($A144,'MG Universe'!$A$2:$U$9992,19)</f>
        <v>10341147680</v>
      </c>
      <c r="T144" s="18" t="str">
        <f>VLOOKUP($A144,'MG Universe'!$A$2:$U$9992,20)</f>
        <v>Large</v>
      </c>
      <c r="U144" s="18" t="str">
        <f>VLOOKUP($A144,'MG Universe'!$A$2:$U$9992,21)</f>
        <v>Restaurants</v>
      </c>
    </row>
    <row r="145" spans="1:21" x14ac:dyDescent="0.55000000000000004">
      <c r="A145" s="15" t="s">
        <v>629</v>
      </c>
      <c r="B145" s="122" t="str">
        <f>VLOOKUP($A145,'MG Universe'!$A$2:$R$9992,2)</f>
        <v>DTE Energy Co</v>
      </c>
      <c r="C145" s="15" t="str">
        <f>VLOOKUP($A145,'MG Universe'!$A$2:$R$9992,3)</f>
        <v>D+</v>
      </c>
      <c r="D145" s="15" t="str">
        <f>VLOOKUP($A145,'MG Universe'!$A$2:$R$9992,4)</f>
        <v>S</v>
      </c>
      <c r="E145" s="15" t="str">
        <f>VLOOKUP($A145,'MG Universe'!$A$2:$R$9992,5)</f>
        <v>O</v>
      </c>
      <c r="F145" s="16" t="str">
        <f>VLOOKUP($A145,'MG Universe'!$A$2:$R$9992,6)</f>
        <v>SO</v>
      </c>
      <c r="G145" s="85">
        <f>VLOOKUP($A145,'MG Universe'!$A$2:$R$9992,7)</f>
        <v>42563</v>
      </c>
      <c r="H145" s="18">
        <f>VLOOKUP($A145,'MG Universe'!$A$2:$R$9992,8)</f>
        <v>65.88</v>
      </c>
      <c r="I145" s="18">
        <f>VLOOKUP($A145,'MG Universe'!$A$2:$R$9992,9)</f>
        <v>105.17</v>
      </c>
      <c r="J145" s="19">
        <f>VLOOKUP($A145,'MG Universe'!$A$2:$R$9992,10)</f>
        <v>1.5964</v>
      </c>
      <c r="K145" s="86">
        <f>VLOOKUP($A145,'MG Universe'!$A$2:$R$9992,11)</f>
        <v>23.53</v>
      </c>
      <c r="L145" s="19">
        <f>VLOOKUP($A145,'MG Universe'!$A$2:$R$9992,12)</f>
        <v>2.7400000000000001E-2</v>
      </c>
      <c r="M145" s="87">
        <f>VLOOKUP($A145,'MG Universe'!$A$2:$R$9992,13)</f>
        <v>0.2</v>
      </c>
      <c r="N145" s="88">
        <f>VLOOKUP($A145,'MG Universe'!$A$2:$R$9992,14)</f>
        <v>1.07</v>
      </c>
      <c r="O145" s="18">
        <f>VLOOKUP($A145,'MG Universe'!$A$2:$R$9992,15)</f>
        <v>-96.19</v>
      </c>
      <c r="P145" s="19">
        <f>VLOOKUP($A145,'MG Universe'!$A$2:$R$9992,16)</f>
        <v>7.51E-2</v>
      </c>
      <c r="Q145" s="89">
        <f>VLOOKUP($A145,'MG Universe'!$A$2:$R$9992,17)</f>
        <v>7</v>
      </c>
      <c r="R145" s="18">
        <f>VLOOKUP($A145,'MG Universe'!$A$2:$R$9992,18)</f>
        <v>73.89</v>
      </c>
      <c r="S145" s="18">
        <f>VLOOKUP($A145,'MG Universe'!$A$2:$U$9992,19)</f>
        <v>18661396236</v>
      </c>
      <c r="T145" s="18" t="str">
        <f>VLOOKUP($A145,'MG Universe'!$A$2:$U$9992,20)</f>
        <v>Large</v>
      </c>
      <c r="U145" s="18" t="str">
        <f>VLOOKUP($A145,'MG Universe'!$A$2:$U$9992,21)</f>
        <v>Utilities</v>
      </c>
    </row>
    <row r="146" spans="1:21" x14ac:dyDescent="0.55000000000000004">
      <c r="A146" s="15" t="s">
        <v>631</v>
      </c>
      <c r="B146" s="122" t="str">
        <f>VLOOKUP($A146,'MG Universe'!$A$2:$R$9992,2)</f>
        <v>Duke Energy Corp</v>
      </c>
      <c r="C146" s="15" t="str">
        <f>VLOOKUP($A146,'MG Universe'!$A$2:$R$9992,3)</f>
        <v>D+</v>
      </c>
      <c r="D146" s="15" t="str">
        <f>VLOOKUP($A146,'MG Universe'!$A$2:$R$9992,4)</f>
        <v>S</v>
      </c>
      <c r="E146" s="15" t="str">
        <f>VLOOKUP($A146,'MG Universe'!$A$2:$R$9992,5)</f>
        <v>O</v>
      </c>
      <c r="F146" s="16" t="str">
        <f>VLOOKUP($A146,'MG Universe'!$A$2:$R$9992,6)</f>
        <v>SO</v>
      </c>
      <c r="G146" s="85">
        <f>VLOOKUP($A146,'MG Universe'!$A$2:$R$9992,7)</f>
        <v>42780</v>
      </c>
      <c r="H146" s="18">
        <f>VLOOKUP($A146,'MG Universe'!$A$2:$R$9992,8)</f>
        <v>50.2</v>
      </c>
      <c r="I146" s="18">
        <f>VLOOKUP($A146,'MG Universe'!$A$2:$R$9992,9)</f>
        <v>82.78</v>
      </c>
      <c r="J146" s="19">
        <f>VLOOKUP($A146,'MG Universe'!$A$2:$R$9992,10)</f>
        <v>1.649</v>
      </c>
      <c r="K146" s="86">
        <f>VLOOKUP($A146,'MG Universe'!$A$2:$R$9992,11)</f>
        <v>22.25</v>
      </c>
      <c r="L146" s="19">
        <f>VLOOKUP($A146,'MG Universe'!$A$2:$R$9992,12)</f>
        <v>4.02E-2</v>
      </c>
      <c r="M146" s="87">
        <f>VLOOKUP($A146,'MG Universe'!$A$2:$R$9992,13)</f>
        <v>0.2</v>
      </c>
      <c r="N146" s="88">
        <f>VLOOKUP($A146,'MG Universe'!$A$2:$R$9992,14)</f>
        <v>1.1200000000000001</v>
      </c>
      <c r="O146" s="18">
        <f>VLOOKUP($A146,'MG Universe'!$A$2:$R$9992,15)</f>
        <v>-109.5</v>
      </c>
      <c r="P146" s="19">
        <f>VLOOKUP($A146,'MG Universe'!$A$2:$R$9992,16)</f>
        <v>6.88E-2</v>
      </c>
      <c r="Q146" s="89">
        <f>VLOOKUP($A146,'MG Universe'!$A$2:$R$9992,17)</f>
        <v>9</v>
      </c>
      <c r="R146" s="18">
        <f>VLOOKUP($A146,'MG Universe'!$A$2:$R$9992,18)</f>
        <v>74.61</v>
      </c>
      <c r="S146" s="18">
        <f>VLOOKUP($A146,'MG Universe'!$A$2:$U$9992,19)</f>
        <v>57617493922</v>
      </c>
      <c r="T146" s="18" t="str">
        <f>VLOOKUP($A146,'MG Universe'!$A$2:$U$9992,20)</f>
        <v>Large</v>
      </c>
      <c r="U146" s="18" t="str">
        <f>VLOOKUP($A146,'MG Universe'!$A$2:$U$9992,21)</f>
        <v>Utilities</v>
      </c>
    </row>
    <row r="147" spans="1:21" x14ac:dyDescent="0.55000000000000004">
      <c r="A147" s="15" t="s">
        <v>633</v>
      </c>
      <c r="B147" s="122" t="str">
        <f>VLOOKUP($A147,'MG Universe'!$A$2:$R$9992,2)</f>
        <v>Davita Inc</v>
      </c>
      <c r="C147" s="15" t="str">
        <f>VLOOKUP($A147,'MG Universe'!$A$2:$R$9992,3)</f>
        <v>D</v>
      </c>
      <c r="D147" s="15" t="str">
        <f>VLOOKUP($A147,'MG Universe'!$A$2:$R$9992,4)</f>
        <v>S</v>
      </c>
      <c r="E147" s="15" t="str">
        <f>VLOOKUP($A147,'MG Universe'!$A$2:$R$9992,5)</f>
        <v>O</v>
      </c>
      <c r="F147" s="16" t="str">
        <f>VLOOKUP($A147,'MG Universe'!$A$2:$R$9992,6)</f>
        <v>SO</v>
      </c>
      <c r="G147" s="85">
        <f>VLOOKUP($A147,'MG Universe'!$A$2:$R$9992,7)</f>
        <v>42792</v>
      </c>
      <c r="H147" s="18">
        <f>VLOOKUP($A147,'MG Universe'!$A$2:$R$9992,8)</f>
        <v>46.31</v>
      </c>
      <c r="I147" s="18">
        <f>VLOOKUP($A147,'MG Universe'!$A$2:$R$9992,9)</f>
        <v>63.95</v>
      </c>
      <c r="J147" s="19">
        <f>VLOOKUP($A147,'MG Universe'!$A$2:$R$9992,10)</f>
        <v>1.3809</v>
      </c>
      <c r="K147" s="86">
        <f>VLOOKUP($A147,'MG Universe'!$A$2:$R$9992,11)</f>
        <v>20.3</v>
      </c>
      <c r="L147" s="19">
        <f>VLOOKUP($A147,'MG Universe'!$A$2:$R$9992,12)</f>
        <v>0</v>
      </c>
      <c r="M147" s="87">
        <f>VLOOKUP($A147,'MG Universe'!$A$2:$R$9992,13)</f>
        <v>1</v>
      </c>
      <c r="N147" s="88">
        <f>VLOOKUP($A147,'MG Universe'!$A$2:$R$9992,14)</f>
        <v>1.48</v>
      </c>
      <c r="O147" s="18">
        <f>VLOOKUP($A147,'MG Universe'!$A$2:$R$9992,15)</f>
        <v>-51.4</v>
      </c>
      <c r="P147" s="19">
        <f>VLOOKUP($A147,'MG Universe'!$A$2:$R$9992,16)</f>
        <v>5.8999999999999997E-2</v>
      </c>
      <c r="Q147" s="89">
        <f>VLOOKUP($A147,'MG Universe'!$A$2:$R$9992,17)</f>
        <v>0</v>
      </c>
      <c r="R147" s="18">
        <f>VLOOKUP($A147,'MG Universe'!$A$2:$R$9992,18)</f>
        <v>42.37</v>
      </c>
      <c r="S147" s="18">
        <f>VLOOKUP($A147,'MG Universe'!$A$2:$U$9992,19)</f>
        <v>11701862240</v>
      </c>
      <c r="T147" s="18" t="str">
        <f>VLOOKUP($A147,'MG Universe'!$A$2:$U$9992,20)</f>
        <v>Large</v>
      </c>
      <c r="U147" s="18" t="str">
        <f>VLOOKUP($A147,'MG Universe'!$A$2:$U$9992,21)</f>
        <v>Medical</v>
      </c>
    </row>
    <row r="148" spans="1:21" x14ac:dyDescent="0.55000000000000004">
      <c r="A148" s="15" t="s">
        <v>635</v>
      </c>
      <c r="B148" s="122" t="str">
        <f>VLOOKUP($A148,'MG Universe'!$A$2:$R$9992,2)</f>
        <v>Devon Energy Corp</v>
      </c>
      <c r="C148" s="15" t="str">
        <f>VLOOKUP($A148,'MG Universe'!$A$2:$R$9992,3)</f>
        <v>D</v>
      </c>
      <c r="D148" s="15" t="str">
        <f>VLOOKUP($A148,'MG Universe'!$A$2:$R$9992,4)</f>
        <v>S</v>
      </c>
      <c r="E148" s="15" t="str">
        <f>VLOOKUP($A148,'MG Universe'!$A$2:$R$9992,5)</f>
        <v>O</v>
      </c>
      <c r="F148" s="16" t="str">
        <f>VLOOKUP($A148,'MG Universe'!$A$2:$R$9992,6)</f>
        <v>SO</v>
      </c>
      <c r="G148" s="85">
        <f>VLOOKUP($A148,'MG Universe'!$A$2:$R$9992,7)</f>
        <v>42569</v>
      </c>
      <c r="H148" s="18">
        <f>VLOOKUP($A148,'MG Universe'!$A$2:$R$9992,8)</f>
        <v>0</v>
      </c>
      <c r="I148" s="18">
        <f>VLOOKUP($A148,'MG Universe'!$A$2:$R$9992,9)</f>
        <v>37.35</v>
      </c>
      <c r="J148" s="19" t="str">
        <f>VLOOKUP($A148,'MG Universe'!$A$2:$R$9992,10)</f>
        <v>N/A</v>
      </c>
      <c r="K148" s="86" t="str">
        <f>VLOOKUP($A148,'MG Universe'!$A$2:$R$9992,11)</f>
        <v>N/A</v>
      </c>
      <c r="L148" s="19">
        <f>VLOOKUP($A148,'MG Universe'!$A$2:$R$9992,12)</f>
        <v>2.5700000000000001E-2</v>
      </c>
      <c r="M148" s="87">
        <f>VLOOKUP($A148,'MG Universe'!$A$2:$R$9992,13)</f>
        <v>2.1</v>
      </c>
      <c r="N148" s="88">
        <f>VLOOKUP($A148,'MG Universe'!$A$2:$R$9992,14)</f>
        <v>1.1299999999999999</v>
      </c>
      <c r="O148" s="18">
        <f>VLOOKUP($A148,'MG Universe'!$A$2:$R$9992,15)</f>
        <v>-40.67</v>
      </c>
      <c r="P148" s="19">
        <f>VLOOKUP($A148,'MG Universe'!$A$2:$R$9992,16)</f>
        <v>-6.2799999999999995E-2</v>
      </c>
      <c r="Q148" s="89">
        <f>VLOOKUP($A148,'MG Universe'!$A$2:$R$9992,17)</f>
        <v>6</v>
      </c>
      <c r="R148" s="18">
        <f>VLOOKUP($A148,'MG Universe'!$A$2:$R$9992,18)</f>
        <v>0</v>
      </c>
      <c r="S148" s="18">
        <f>VLOOKUP($A148,'MG Universe'!$A$2:$U$9992,19)</f>
        <v>19511400387</v>
      </c>
      <c r="T148" s="18" t="str">
        <f>VLOOKUP($A148,'MG Universe'!$A$2:$U$9992,20)</f>
        <v>Large</v>
      </c>
      <c r="U148" s="18" t="str">
        <f>VLOOKUP($A148,'MG Universe'!$A$2:$U$9992,21)</f>
        <v>Oil &amp; Gas</v>
      </c>
    </row>
    <row r="149" spans="1:21" x14ac:dyDescent="0.55000000000000004">
      <c r="A149" s="15" t="s">
        <v>637</v>
      </c>
      <c r="B149" s="122" t="str">
        <f>VLOOKUP($A149,'MG Universe'!$A$2:$R$9992,2)</f>
        <v>Electronic Arts Inc.</v>
      </c>
      <c r="C149" s="15" t="str">
        <f>VLOOKUP($A149,'MG Universe'!$A$2:$R$9992,3)</f>
        <v>C</v>
      </c>
      <c r="D149" s="15" t="str">
        <f>VLOOKUP($A149,'MG Universe'!$A$2:$R$9992,4)</f>
        <v>E</v>
      </c>
      <c r="E149" s="15" t="str">
        <f>VLOOKUP($A149,'MG Universe'!$A$2:$R$9992,5)</f>
        <v>F</v>
      </c>
      <c r="F149" s="16" t="str">
        <f>VLOOKUP($A149,'MG Universe'!$A$2:$R$9992,6)</f>
        <v>EF</v>
      </c>
      <c r="G149" s="85">
        <f>VLOOKUP($A149,'MG Universe'!$A$2:$R$9992,7)</f>
        <v>42510</v>
      </c>
      <c r="H149" s="18">
        <f>VLOOKUP($A149,'MG Universe'!$A$2:$R$9992,8)</f>
        <v>102.51</v>
      </c>
      <c r="I149" s="18">
        <f>VLOOKUP($A149,'MG Universe'!$A$2:$R$9992,9)</f>
        <v>105.24</v>
      </c>
      <c r="J149" s="19">
        <f>VLOOKUP($A149,'MG Universe'!$A$2:$R$9992,10)</f>
        <v>1.0266</v>
      </c>
      <c r="K149" s="86">
        <f>VLOOKUP($A149,'MG Universe'!$A$2:$R$9992,11)</f>
        <v>39.56</v>
      </c>
      <c r="L149" s="19">
        <f>VLOOKUP($A149,'MG Universe'!$A$2:$R$9992,12)</f>
        <v>0</v>
      </c>
      <c r="M149" s="87">
        <f>VLOOKUP($A149,'MG Universe'!$A$2:$R$9992,13)</f>
        <v>0.7</v>
      </c>
      <c r="N149" s="88">
        <f>VLOOKUP($A149,'MG Universe'!$A$2:$R$9992,14)</f>
        <v>1.8</v>
      </c>
      <c r="O149" s="18">
        <f>VLOOKUP($A149,'MG Universe'!$A$2:$R$9992,15)</f>
        <v>2.12</v>
      </c>
      <c r="P149" s="19">
        <f>VLOOKUP($A149,'MG Universe'!$A$2:$R$9992,16)</f>
        <v>0.15529999999999999</v>
      </c>
      <c r="Q149" s="89">
        <f>VLOOKUP($A149,'MG Universe'!$A$2:$R$9992,17)</f>
        <v>0</v>
      </c>
      <c r="R149" s="18">
        <f>VLOOKUP($A149,'MG Universe'!$A$2:$R$9992,18)</f>
        <v>29.4</v>
      </c>
      <c r="S149" s="18">
        <f>VLOOKUP($A149,'MG Universe'!$A$2:$U$9992,19)</f>
        <v>32693332063</v>
      </c>
      <c r="T149" s="18" t="str">
        <f>VLOOKUP($A149,'MG Universe'!$A$2:$U$9992,20)</f>
        <v>Large</v>
      </c>
      <c r="U149" s="18" t="str">
        <f>VLOOKUP($A149,'MG Universe'!$A$2:$U$9992,21)</f>
        <v>Children's Products</v>
      </c>
    </row>
    <row r="150" spans="1:21" x14ac:dyDescent="0.55000000000000004">
      <c r="A150" s="15" t="s">
        <v>640</v>
      </c>
      <c r="B150" s="122" t="str">
        <f>VLOOKUP($A150,'MG Universe'!$A$2:$R$9992,2)</f>
        <v>eBay Inc</v>
      </c>
      <c r="C150" s="15" t="str">
        <f>VLOOKUP($A150,'MG Universe'!$A$2:$R$9992,3)</f>
        <v>D</v>
      </c>
      <c r="D150" s="15" t="str">
        <f>VLOOKUP($A150,'MG Universe'!$A$2:$R$9992,4)</f>
        <v>S</v>
      </c>
      <c r="E150" s="15" t="str">
        <f>VLOOKUP($A150,'MG Universe'!$A$2:$R$9992,5)</f>
        <v>O</v>
      </c>
      <c r="F150" s="16" t="str">
        <f>VLOOKUP($A150,'MG Universe'!$A$2:$R$9992,6)</f>
        <v>SO</v>
      </c>
      <c r="G150" s="85">
        <f>VLOOKUP($A150,'MG Universe'!$A$2:$R$9992,7)</f>
        <v>42735</v>
      </c>
      <c r="H150" s="18">
        <f>VLOOKUP($A150,'MG Universe'!$A$2:$R$9992,8)</f>
        <v>0</v>
      </c>
      <c r="I150" s="18">
        <f>VLOOKUP($A150,'MG Universe'!$A$2:$R$9992,9)</f>
        <v>33.58</v>
      </c>
      <c r="J150" s="19" t="str">
        <f>VLOOKUP($A150,'MG Universe'!$A$2:$R$9992,10)</f>
        <v>N/A</v>
      </c>
      <c r="K150" s="86">
        <f>VLOOKUP($A150,'MG Universe'!$A$2:$R$9992,11)</f>
        <v>24.51</v>
      </c>
      <c r="L150" s="19">
        <f>VLOOKUP($A150,'MG Universe'!$A$2:$R$9992,12)</f>
        <v>0</v>
      </c>
      <c r="M150" s="87">
        <f>VLOOKUP($A150,'MG Universe'!$A$2:$R$9992,13)</f>
        <v>1.3</v>
      </c>
      <c r="N150" s="88">
        <f>VLOOKUP($A150,'MG Universe'!$A$2:$R$9992,14)</f>
        <v>2.6</v>
      </c>
      <c r="O150" s="18">
        <f>VLOOKUP($A150,'MG Universe'!$A$2:$R$9992,15)</f>
        <v>-3.42</v>
      </c>
      <c r="P150" s="19">
        <f>VLOOKUP($A150,'MG Universe'!$A$2:$R$9992,16)</f>
        <v>8.0100000000000005E-2</v>
      </c>
      <c r="Q150" s="89">
        <f>VLOOKUP($A150,'MG Universe'!$A$2:$R$9992,17)</f>
        <v>0</v>
      </c>
      <c r="R150" s="18">
        <f>VLOOKUP($A150,'MG Universe'!$A$2:$R$9992,18)</f>
        <v>15.15</v>
      </c>
      <c r="S150" s="18">
        <f>VLOOKUP($A150,'MG Universe'!$A$2:$U$9992,19)</f>
        <v>37014819458</v>
      </c>
      <c r="T150" s="18" t="str">
        <f>VLOOKUP($A150,'MG Universe'!$A$2:$U$9992,20)</f>
        <v>Large</v>
      </c>
      <c r="U150" s="18" t="str">
        <f>VLOOKUP($A150,'MG Universe'!$A$2:$U$9992,21)</f>
        <v>Internet Services</v>
      </c>
    </row>
    <row r="151" spans="1:21" x14ac:dyDescent="0.55000000000000004">
      <c r="A151" s="15" t="s">
        <v>642</v>
      </c>
      <c r="B151" s="122" t="str">
        <f>VLOOKUP($A151,'MG Universe'!$A$2:$R$9992,2)</f>
        <v>Ecolab Inc.</v>
      </c>
      <c r="C151" s="15" t="str">
        <f>VLOOKUP($A151,'MG Universe'!$A$2:$R$9992,3)</f>
        <v>C-</v>
      </c>
      <c r="D151" s="15" t="str">
        <f>VLOOKUP($A151,'MG Universe'!$A$2:$R$9992,4)</f>
        <v>S</v>
      </c>
      <c r="E151" s="15" t="str">
        <f>VLOOKUP($A151,'MG Universe'!$A$2:$R$9992,5)</f>
        <v>F</v>
      </c>
      <c r="F151" s="16" t="str">
        <f>VLOOKUP($A151,'MG Universe'!$A$2:$R$9992,6)</f>
        <v>SF</v>
      </c>
      <c r="G151" s="85">
        <f>VLOOKUP($A151,'MG Universe'!$A$2:$R$9992,7)</f>
        <v>42547</v>
      </c>
      <c r="H151" s="18">
        <f>VLOOKUP($A151,'MG Universe'!$A$2:$R$9992,8)</f>
        <v>117.4</v>
      </c>
      <c r="I151" s="18">
        <f>VLOOKUP($A151,'MG Universe'!$A$2:$R$9992,9)</f>
        <v>126.39</v>
      </c>
      <c r="J151" s="19">
        <f>VLOOKUP($A151,'MG Universe'!$A$2:$R$9992,10)</f>
        <v>1.0766</v>
      </c>
      <c r="K151" s="86">
        <f>VLOOKUP($A151,'MG Universe'!$A$2:$R$9992,11)</f>
        <v>34.07</v>
      </c>
      <c r="L151" s="19">
        <f>VLOOKUP($A151,'MG Universe'!$A$2:$R$9992,12)</f>
        <v>1.0800000000000001E-2</v>
      </c>
      <c r="M151" s="87">
        <f>VLOOKUP($A151,'MG Universe'!$A$2:$R$9992,13)</f>
        <v>0.9</v>
      </c>
      <c r="N151" s="88">
        <f>VLOOKUP($A151,'MG Universe'!$A$2:$R$9992,14)</f>
        <v>1.01</v>
      </c>
      <c r="O151" s="18">
        <f>VLOOKUP($A151,'MG Universe'!$A$2:$R$9992,15)</f>
        <v>-25.36</v>
      </c>
      <c r="P151" s="19">
        <f>VLOOKUP($A151,'MG Universe'!$A$2:$R$9992,16)</f>
        <v>0.1278</v>
      </c>
      <c r="Q151" s="89">
        <f>VLOOKUP($A151,'MG Universe'!$A$2:$R$9992,17)</f>
        <v>20</v>
      </c>
      <c r="R151" s="18">
        <f>VLOOKUP($A151,'MG Universe'!$A$2:$R$9992,18)</f>
        <v>46.97</v>
      </c>
      <c r="S151" s="18">
        <f>VLOOKUP($A151,'MG Universe'!$A$2:$U$9992,19)</f>
        <v>36690519225</v>
      </c>
      <c r="T151" s="18" t="str">
        <f>VLOOKUP($A151,'MG Universe'!$A$2:$U$9992,20)</f>
        <v>Large</v>
      </c>
      <c r="U151" s="18" t="str">
        <f>VLOOKUP($A151,'MG Universe'!$A$2:$U$9992,21)</f>
        <v>Business Support</v>
      </c>
    </row>
    <row r="152" spans="1:21" x14ac:dyDescent="0.55000000000000004">
      <c r="A152" s="15" t="s">
        <v>644</v>
      </c>
      <c r="B152" s="122" t="str">
        <f>VLOOKUP($A152,'MG Universe'!$A$2:$R$9992,2)</f>
        <v>Consolidated Edison, Inc.</v>
      </c>
      <c r="C152" s="15" t="str">
        <f>VLOOKUP($A152,'MG Universe'!$A$2:$R$9992,3)</f>
        <v>C</v>
      </c>
      <c r="D152" s="15" t="str">
        <f>VLOOKUP($A152,'MG Universe'!$A$2:$R$9992,4)</f>
        <v>S</v>
      </c>
      <c r="E152" s="15" t="str">
        <f>VLOOKUP($A152,'MG Universe'!$A$2:$R$9992,5)</f>
        <v>O</v>
      </c>
      <c r="F152" s="16" t="str">
        <f>VLOOKUP($A152,'MG Universe'!$A$2:$R$9992,6)</f>
        <v>SO</v>
      </c>
      <c r="G152" s="85">
        <f>VLOOKUP($A152,'MG Universe'!$A$2:$R$9992,7)</f>
        <v>42792</v>
      </c>
      <c r="H152" s="18">
        <f>VLOOKUP($A152,'MG Universe'!$A$2:$R$9992,8)</f>
        <v>46.08</v>
      </c>
      <c r="I152" s="18">
        <f>VLOOKUP($A152,'MG Universe'!$A$2:$R$9992,9)</f>
        <v>79.36</v>
      </c>
      <c r="J152" s="19">
        <f>VLOOKUP($A152,'MG Universe'!$A$2:$R$9992,10)</f>
        <v>1.7222</v>
      </c>
      <c r="K152" s="86">
        <f>VLOOKUP($A152,'MG Universe'!$A$2:$R$9992,11)</f>
        <v>19.89</v>
      </c>
      <c r="L152" s="19">
        <f>VLOOKUP($A152,'MG Universe'!$A$2:$R$9992,12)</f>
        <v>3.3799999999999997E-2</v>
      </c>
      <c r="M152" s="87">
        <f>VLOOKUP($A152,'MG Universe'!$A$2:$R$9992,13)</f>
        <v>0.1</v>
      </c>
      <c r="N152" s="88">
        <f>VLOOKUP($A152,'MG Universe'!$A$2:$R$9992,14)</f>
        <v>0.89</v>
      </c>
      <c r="O152" s="18">
        <f>VLOOKUP($A152,'MG Universe'!$A$2:$R$9992,15)</f>
        <v>-99.77</v>
      </c>
      <c r="P152" s="19">
        <f>VLOOKUP($A152,'MG Universe'!$A$2:$R$9992,16)</f>
        <v>5.6899999999999999E-2</v>
      </c>
      <c r="Q152" s="89">
        <f>VLOOKUP($A152,'MG Universe'!$A$2:$R$9992,17)</f>
        <v>20</v>
      </c>
      <c r="R152" s="18">
        <f>VLOOKUP($A152,'MG Universe'!$A$2:$R$9992,18)</f>
        <v>65.2</v>
      </c>
      <c r="S152" s="18">
        <f>VLOOKUP($A152,'MG Universe'!$A$2:$U$9992,19)</f>
        <v>24091875905</v>
      </c>
      <c r="T152" s="18" t="str">
        <f>VLOOKUP($A152,'MG Universe'!$A$2:$U$9992,20)</f>
        <v>Large</v>
      </c>
      <c r="U152" s="18" t="str">
        <f>VLOOKUP($A152,'MG Universe'!$A$2:$U$9992,21)</f>
        <v>Utilities</v>
      </c>
    </row>
    <row r="153" spans="1:21" x14ac:dyDescent="0.55000000000000004">
      <c r="A153" s="15" t="s">
        <v>646</v>
      </c>
      <c r="B153" s="122" t="str">
        <f>VLOOKUP($A153,'MG Universe'!$A$2:$R$9992,2)</f>
        <v>Equifax Inc.</v>
      </c>
      <c r="C153" s="15" t="str">
        <f>VLOOKUP($A153,'MG Universe'!$A$2:$R$9992,3)</f>
        <v>F</v>
      </c>
      <c r="D153" s="15" t="str">
        <f>VLOOKUP($A153,'MG Universe'!$A$2:$R$9992,4)</f>
        <v>S</v>
      </c>
      <c r="E153" s="15" t="str">
        <f>VLOOKUP($A153,'MG Universe'!$A$2:$R$9992,5)</f>
        <v>O</v>
      </c>
      <c r="F153" s="16" t="str">
        <f>VLOOKUP($A153,'MG Universe'!$A$2:$R$9992,6)</f>
        <v>SO</v>
      </c>
      <c r="G153" s="85">
        <f>VLOOKUP($A153,'MG Universe'!$A$2:$R$9992,7)</f>
        <v>42770</v>
      </c>
      <c r="H153" s="18">
        <f>VLOOKUP($A153,'MG Universe'!$A$2:$R$9992,8)</f>
        <v>105.99</v>
      </c>
      <c r="I153" s="18">
        <f>VLOOKUP($A153,'MG Universe'!$A$2:$R$9992,9)</f>
        <v>134.22999999999999</v>
      </c>
      <c r="J153" s="19">
        <f>VLOOKUP($A153,'MG Universe'!$A$2:$R$9992,10)</f>
        <v>1.2664</v>
      </c>
      <c r="K153" s="86">
        <f>VLOOKUP($A153,'MG Universe'!$A$2:$R$9992,11)</f>
        <v>38.130000000000003</v>
      </c>
      <c r="L153" s="19">
        <f>VLOOKUP($A153,'MG Universe'!$A$2:$R$9992,12)</f>
        <v>9.4999999999999998E-3</v>
      </c>
      <c r="M153" s="87">
        <f>VLOOKUP($A153,'MG Universe'!$A$2:$R$9992,13)</f>
        <v>0.8</v>
      </c>
      <c r="N153" s="88">
        <f>VLOOKUP($A153,'MG Universe'!$A$2:$R$9992,14)</f>
        <v>0.51</v>
      </c>
      <c r="O153" s="18">
        <f>VLOOKUP($A153,'MG Universe'!$A$2:$R$9992,15)</f>
        <v>-28.02</v>
      </c>
      <c r="P153" s="19">
        <f>VLOOKUP($A153,'MG Universe'!$A$2:$R$9992,16)</f>
        <v>0.1482</v>
      </c>
      <c r="Q153" s="89">
        <f>VLOOKUP($A153,'MG Universe'!$A$2:$R$9992,17)</f>
        <v>7</v>
      </c>
      <c r="R153" s="18">
        <f>VLOOKUP($A153,'MG Universe'!$A$2:$R$9992,18)</f>
        <v>47.46</v>
      </c>
      <c r="S153" s="18">
        <f>VLOOKUP($A153,'MG Universe'!$A$2:$U$9992,19)</f>
        <v>16023837151</v>
      </c>
      <c r="T153" s="18" t="str">
        <f>VLOOKUP($A153,'MG Universe'!$A$2:$U$9992,20)</f>
        <v>Large</v>
      </c>
      <c r="U153" s="18" t="str">
        <f>VLOOKUP($A153,'MG Universe'!$A$2:$U$9992,21)</f>
        <v>Financial Services</v>
      </c>
    </row>
    <row r="154" spans="1:21" x14ac:dyDescent="0.55000000000000004">
      <c r="A154" s="15" t="s">
        <v>648</v>
      </c>
      <c r="B154" s="122" t="str">
        <f>VLOOKUP($A154,'MG Universe'!$A$2:$R$9992,2)</f>
        <v>Edison International</v>
      </c>
      <c r="C154" s="15" t="str">
        <f>VLOOKUP($A154,'MG Universe'!$A$2:$R$9992,3)</f>
        <v>C</v>
      </c>
      <c r="D154" s="15" t="str">
        <f>VLOOKUP($A154,'MG Universe'!$A$2:$R$9992,4)</f>
        <v>S</v>
      </c>
      <c r="E154" s="15" t="str">
        <f>VLOOKUP($A154,'MG Universe'!$A$2:$R$9992,5)</f>
        <v>U</v>
      </c>
      <c r="F154" s="16" t="str">
        <f>VLOOKUP($A154,'MG Universe'!$A$2:$R$9992,6)</f>
        <v>SU</v>
      </c>
      <c r="G154" s="85">
        <f>VLOOKUP($A154,'MG Universe'!$A$2:$R$9992,7)</f>
        <v>42555</v>
      </c>
      <c r="H154" s="18">
        <f>VLOOKUP($A154,'MG Universe'!$A$2:$R$9992,8)</f>
        <v>131.34</v>
      </c>
      <c r="I154" s="18">
        <f>VLOOKUP($A154,'MG Universe'!$A$2:$R$9992,9)</f>
        <v>77.59</v>
      </c>
      <c r="J154" s="19">
        <f>VLOOKUP($A154,'MG Universe'!$A$2:$R$9992,10)</f>
        <v>0.59079999999999999</v>
      </c>
      <c r="K154" s="86">
        <f>VLOOKUP($A154,'MG Universe'!$A$2:$R$9992,11)</f>
        <v>22.75</v>
      </c>
      <c r="L154" s="19">
        <f>VLOOKUP($A154,'MG Universe'!$A$2:$R$9992,12)</f>
        <v>2.3199999999999998E-2</v>
      </c>
      <c r="M154" s="87">
        <f>VLOOKUP($A154,'MG Universe'!$A$2:$R$9992,13)</f>
        <v>0.2</v>
      </c>
      <c r="N154" s="88">
        <f>VLOOKUP($A154,'MG Universe'!$A$2:$R$9992,14)</f>
        <v>0.56999999999999995</v>
      </c>
      <c r="O154" s="18">
        <f>VLOOKUP($A154,'MG Universe'!$A$2:$R$9992,15)</f>
        <v>-111.56</v>
      </c>
      <c r="P154" s="19">
        <f>VLOOKUP($A154,'MG Universe'!$A$2:$R$9992,16)</f>
        <v>7.1300000000000002E-2</v>
      </c>
      <c r="Q154" s="89">
        <f>VLOOKUP($A154,'MG Universe'!$A$2:$R$9992,17)</f>
        <v>14</v>
      </c>
      <c r="R154" s="18">
        <f>VLOOKUP($A154,'MG Universe'!$A$2:$R$9992,18)</f>
        <v>54.93</v>
      </c>
      <c r="S154" s="18">
        <f>VLOOKUP($A154,'MG Universe'!$A$2:$U$9992,19)</f>
        <v>25006727509</v>
      </c>
      <c r="T154" s="18" t="str">
        <f>VLOOKUP($A154,'MG Universe'!$A$2:$U$9992,20)</f>
        <v>Large</v>
      </c>
      <c r="U154" s="18" t="str">
        <f>VLOOKUP($A154,'MG Universe'!$A$2:$U$9992,21)</f>
        <v>Utilities</v>
      </c>
    </row>
    <row r="155" spans="1:21" x14ac:dyDescent="0.55000000000000004">
      <c r="A155" s="15" t="s">
        <v>650</v>
      </c>
      <c r="B155" s="122" t="str">
        <f>VLOOKUP($A155,'MG Universe'!$A$2:$R$9992,2)</f>
        <v>Estee Lauder Companies Inc</v>
      </c>
      <c r="C155" s="15" t="str">
        <f>VLOOKUP($A155,'MG Universe'!$A$2:$R$9992,3)</f>
        <v>C</v>
      </c>
      <c r="D155" s="15" t="str">
        <f>VLOOKUP($A155,'MG Universe'!$A$2:$R$9992,4)</f>
        <v>E</v>
      </c>
      <c r="E155" s="15" t="str">
        <f>VLOOKUP($A155,'MG Universe'!$A$2:$R$9992,5)</f>
        <v>F</v>
      </c>
      <c r="F155" s="16" t="str">
        <f>VLOOKUP($A155,'MG Universe'!$A$2:$R$9992,6)</f>
        <v>EF</v>
      </c>
      <c r="G155" s="85">
        <f>VLOOKUP($A155,'MG Universe'!$A$2:$R$9992,7)</f>
        <v>42509</v>
      </c>
      <c r="H155" s="18">
        <f>VLOOKUP($A155,'MG Universe'!$A$2:$R$9992,8)</f>
        <v>96.21</v>
      </c>
      <c r="I155" s="18">
        <f>VLOOKUP($A155,'MG Universe'!$A$2:$R$9992,9)</f>
        <v>92.1</v>
      </c>
      <c r="J155" s="19">
        <f>VLOOKUP($A155,'MG Universe'!$A$2:$R$9992,10)</f>
        <v>0.95730000000000004</v>
      </c>
      <c r="K155" s="86">
        <f>VLOOKUP($A155,'MG Universe'!$A$2:$R$9992,11)</f>
        <v>31.98</v>
      </c>
      <c r="L155" s="19">
        <f>VLOOKUP($A155,'MG Universe'!$A$2:$R$9992,12)</f>
        <v>1.17E-2</v>
      </c>
      <c r="M155" s="87">
        <f>VLOOKUP($A155,'MG Universe'!$A$2:$R$9992,13)</f>
        <v>0.9</v>
      </c>
      <c r="N155" s="88">
        <f>VLOOKUP($A155,'MG Universe'!$A$2:$R$9992,14)</f>
        <v>1.75</v>
      </c>
      <c r="O155" s="18">
        <f>VLOOKUP($A155,'MG Universe'!$A$2:$R$9992,15)</f>
        <v>-2</v>
      </c>
      <c r="P155" s="19">
        <f>VLOOKUP($A155,'MG Universe'!$A$2:$R$9992,16)</f>
        <v>0.1174</v>
      </c>
      <c r="Q155" s="89">
        <f>VLOOKUP($A155,'MG Universe'!$A$2:$R$9992,17)</f>
        <v>2</v>
      </c>
      <c r="R155" s="18">
        <f>VLOOKUP($A155,'MG Universe'!$A$2:$R$9992,18)</f>
        <v>26.79</v>
      </c>
      <c r="S155" s="18">
        <f>VLOOKUP($A155,'MG Universe'!$A$2:$U$9992,19)</f>
        <v>33617633194</v>
      </c>
      <c r="T155" s="18" t="str">
        <f>VLOOKUP($A155,'MG Universe'!$A$2:$U$9992,20)</f>
        <v>Large</v>
      </c>
      <c r="U155" s="18" t="str">
        <f>VLOOKUP($A155,'MG Universe'!$A$2:$U$9992,21)</f>
        <v>Personal Products</v>
      </c>
    </row>
    <row r="156" spans="1:21" x14ac:dyDescent="0.55000000000000004">
      <c r="A156" s="15" t="s">
        <v>652</v>
      </c>
      <c r="B156" s="122" t="str">
        <f>VLOOKUP($A156,'MG Universe'!$A$2:$R$9992,2)</f>
        <v>Eastman Chemical Company</v>
      </c>
      <c r="C156" s="15" t="str">
        <f>VLOOKUP($A156,'MG Universe'!$A$2:$R$9992,3)</f>
        <v>B+</v>
      </c>
      <c r="D156" s="15" t="str">
        <f>VLOOKUP($A156,'MG Universe'!$A$2:$R$9992,4)</f>
        <v>D</v>
      </c>
      <c r="E156" s="15" t="str">
        <f>VLOOKUP($A156,'MG Universe'!$A$2:$R$9992,5)</f>
        <v>U</v>
      </c>
      <c r="F156" s="16" t="str">
        <f>VLOOKUP($A156,'MG Universe'!$A$2:$R$9992,6)</f>
        <v>DU</v>
      </c>
      <c r="G156" s="85">
        <f>VLOOKUP($A156,'MG Universe'!$A$2:$R$9992,7)</f>
        <v>42552</v>
      </c>
      <c r="H156" s="18">
        <f>VLOOKUP($A156,'MG Universe'!$A$2:$R$9992,8)</f>
        <v>204.91</v>
      </c>
      <c r="I156" s="18">
        <f>VLOOKUP($A156,'MG Universe'!$A$2:$R$9992,9)</f>
        <v>77.260000000000005</v>
      </c>
      <c r="J156" s="19">
        <f>VLOOKUP($A156,'MG Universe'!$A$2:$R$9992,10)</f>
        <v>0.377</v>
      </c>
      <c r="K156" s="86">
        <f>VLOOKUP($A156,'MG Universe'!$A$2:$R$9992,11)</f>
        <v>13.12</v>
      </c>
      <c r="L156" s="19">
        <f>VLOOKUP($A156,'MG Universe'!$A$2:$R$9992,12)</f>
        <v>2.23E-2</v>
      </c>
      <c r="M156" s="87">
        <f>VLOOKUP($A156,'MG Universe'!$A$2:$R$9992,13)</f>
        <v>1.4</v>
      </c>
      <c r="N156" s="88">
        <f>VLOOKUP($A156,'MG Universe'!$A$2:$R$9992,14)</f>
        <v>1.55</v>
      </c>
      <c r="O156" s="18">
        <f>VLOOKUP($A156,'MG Universe'!$A$2:$R$9992,15)</f>
        <v>-57.45</v>
      </c>
      <c r="P156" s="19">
        <f>VLOOKUP($A156,'MG Universe'!$A$2:$R$9992,16)</f>
        <v>2.3099999999999999E-2</v>
      </c>
      <c r="Q156" s="89">
        <f>VLOOKUP($A156,'MG Universe'!$A$2:$R$9992,17)</f>
        <v>7</v>
      </c>
      <c r="R156" s="18">
        <f>VLOOKUP($A156,'MG Universe'!$A$2:$R$9992,18)</f>
        <v>64.98</v>
      </c>
      <c r="S156" s="18">
        <f>VLOOKUP($A156,'MG Universe'!$A$2:$U$9992,19)</f>
        <v>11401304330</v>
      </c>
      <c r="T156" s="18" t="str">
        <f>VLOOKUP($A156,'MG Universe'!$A$2:$U$9992,20)</f>
        <v>Large</v>
      </c>
      <c r="U156" s="18" t="str">
        <f>VLOOKUP($A156,'MG Universe'!$A$2:$U$9992,21)</f>
        <v>Chemicals</v>
      </c>
    </row>
    <row r="157" spans="1:21" x14ac:dyDescent="0.55000000000000004">
      <c r="A157" s="15" t="s">
        <v>654</v>
      </c>
      <c r="B157" s="122" t="str">
        <f>VLOOKUP($A157,'MG Universe'!$A$2:$R$9992,2)</f>
        <v>Emerson Electric Co.</v>
      </c>
      <c r="C157" s="15" t="str">
        <f>VLOOKUP($A157,'MG Universe'!$A$2:$R$9992,3)</f>
        <v>C</v>
      </c>
      <c r="D157" s="15" t="str">
        <f>VLOOKUP($A157,'MG Universe'!$A$2:$R$9992,4)</f>
        <v>S</v>
      </c>
      <c r="E157" s="15" t="str">
        <f>VLOOKUP($A157,'MG Universe'!$A$2:$R$9992,5)</f>
        <v>O</v>
      </c>
      <c r="F157" s="16" t="str">
        <f>VLOOKUP($A157,'MG Universe'!$A$2:$R$9992,6)</f>
        <v>SO</v>
      </c>
      <c r="G157" s="85">
        <f>VLOOKUP($A157,'MG Universe'!$A$2:$R$9992,7)</f>
        <v>42412</v>
      </c>
      <c r="H157" s="18">
        <f>VLOOKUP($A157,'MG Universe'!$A$2:$R$9992,8)</f>
        <v>38.39</v>
      </c>
      <c r="I157" s="18">
        <f>VLOOKUP($A157,'MG Universe'!$A$2:$R$9992,9)</f>
        <v>57.99</v>
      </c>
      <c r="J157" s="19">
        <f>VLOOKUP($A157,'MG Universe'!$A$2:$R$9992,10)</f>
        <v>1.5105</v>
      </c>
      <c r="K157" s="86">
        <f>VLOOKUP($A157,'MG Universe'!$A$2:$R$9992,11)</f>
        <v>18.239999999999998</v>
      </c>
      <c r="L157" s="19">
        <f>VLOOKUP($A157,'MG Universe'!$A$2:$R$9992,12)</f>
        <v>3.2599999999999997E-2</v>
      </c>
      <c r="M157" s="87">
        <f>VLOOKUP($A157,'MG Universe'!$A$2:$R$9992,13)</f>
        <v>1.2</v>
      </c>
      <c r="N157" s="88">
        <f>VLOOKUP($A157,'MG Universe'!$A$2:$R$9992,14)</f>
        <v>1.18</v>
      </c>
      <c r="O157" s="18">
        <f>VLOOKUP($A157,'MG Universe'!$A$2:$R$9992,15)</f>
        <v>-6.75</v>
      </c>
      <c r="P157" s="19">
        <f>VLOOKUP($A157,'MG Universe'!$A$2:$R$9992,16)</f>
        <v>4.87E-2</v>
      </c>
      <c r="Q157" s="89">
        <f>VLOOKUP($A157,'MG Universe'!$A$2:$R$9992,17)</f>
        <v>20</v>
      </c>
      <c r="R157" s="18">
        <f>VLOOKUP($A157,'MG Universe'!$A$2:$R$9992,18)</f>
        <v>27.4</v>
      </c>
      <c r="S157" s="18">
        <f>VLOOKUP($A157,'MG Universe'!$A$2:$U$9992,19)</f>
        <v>37539967748</v>
      </c>
      <c r="T157" s="18" t="str">
        <f>VLOOKUP($A157,'MG Universe'!$A$2:$U$9992,20)</f>
        <v>Large</v>
      </c>
      <c r="U157" s="18" t="str">
        <f>VLOOKUP($A157,'MG Universe'!$A$2:$U$9992,21)</f>
        <v>IT Hardware</v>
      </c>
    </row>
    <row r="158" spans="1:21" x14ac:dyDescent="0.55000000000000004">
      <c r="A158" s="15" t="s">
        <v>656</v>
      </c>
      <c r="B158" s="122" t="str">
        <f>VLOOKUP($A158,'MG Universe'!$A$2:$R$9992,2)</f>
        <v>Endo International plc - Ordinary Shares</v>
      </c>
      <c r="C158" s="15" t="str">
        <f>VLOOKUP($A158,'MG Universe'!$A$2:$R$9992,3)</f>
        <v>D+</v>
      </c>
      <c r="D158" s="15" t="str">
        <f>VLOOKUP($A158,'MG Universe'!$A$2:$R$9992,4)</f>
        <v>S</v>
      </c>
      <c r="E158" s="15" t="str">
        <f>VLOOKUP($A158,'MG Universe'!$A$2:$R$9992,5)</f>
        <v>O</v>
      </c>
      <c r="F158" s="16" t="str">
        <f>VLOOKUP($A158,'MG Universe'!$A$2:$R$9992,6)</f>
        <v>SO</v>
      </c>
      <c r="G158" s="85">
        <f>VLOOKUP($A158,'MG Universe'!$A$2:$R$9992,7)</f>
        <v>42608</v>
      </c>
      <c r="H158" s="18">
        <f>VLOOKUP($A158,'MG Universe'!$A$2:$R$9992,8)</f>
        <v>0</v>
      </c>
      <c r="I158" s="18">
        <f>VLOOKUP($A158,'MG Universe'!$A$2:$R$9992,9)</f>
        <v>12.52</v>
      </c>
      <c r="J158" s="19" t="str">
        <f>VLOOKUP($A158,'MG Universe'!$A$2:$R$9992,10)</f>
        <v>N/A</v>
      </c>
      <c r="K158" s="86" t="str">
        <f>VLOOKUP($A158,'MG Universe'!$A$2:$R$9992,11)</f>
        <v>N/A</v>
      </c>
      <c r="L158" s="19">
        <f>VLOOKUP($A158,'MG Universe'!$A$2:$R$9992,12)</f>
        <v>0</v>
      </c>
      <c r="M158" s="87">
        <f>VLOOKUP($A158,'MG Universe'!$A$2:$R$9992,13)</f>
        <v>0.6</v>
      </c>
      <c r="N158" s="88">
        <f>VLOOKUP($A158,'MG Universe'!$A$2:$R$9992,14)</f>
        <v>0.9</v>
      </c>
      <c r="O158" s="18">
        <f>VLOOKUP($A158,'MG Universe'!$A$2:$R$9992,15)</f>
        <v>-40.49</v>
      </c>
      <c r="P158" s="19">
        <f>VLOOKUP($A158,'MG Universe'!$A$2:$R$9992,16)</f>
        <v>-6.3E-2</v>
      </c>
      <c r="Q158" s="89">
        <f>VLOOKUP($A158,'MG Universe'!$A$2:$R$9992,17)</f>
        <v>0</v>
      </c>
      <c r="R158" s="18">
        <f>VLOOKUP($A158,'MG Universe'!$A$2:$R$9992,18)</f>
        <v>45.34</v>
      </c>
      <c r="S158" s="18">
        <f>VLOOKUP($A158,'MG Universe'!$A$2:$U$9992,19)</f>
        <v>2951778900</v>
      </c>
      <c r="T158" s="18" t="str">
        <f>VLOOKUP($A158,'MG Universe'!$A$2:$U$9992,20)</f>
        <v>Mid</v>
      </c>
      <c r="U158" s="18" t="str">
        <f>VLOOKUP($A158,'MG Universe'!$A$2:$U$9992,21)</f>
        <v>Medical</v>
      </c>
    </row>
    <row r="159" spans="1:21" x14ac:dyDescent="0.55000000000000004">
      <c r="A159" s="15" t="s">
        <v>658</v>
      </c>
      <c r="B159" s="122" t="str">
        <f>VLOOKUP($A159,'MG Universe'!$A$2:$R$9992,2)</f>
        <v>EOG Resources Inc</v>
      </c>
      <c r="C159" s="15" t="str">
        <f>VLOOKUP($A159,'MG Universe'!$A$2:$R$9992,3)</f>
        <v>F</v>
      </c>
      <c r="D159" s="15" t="str">
        <f>VLOOKUP($A159,'MG Universe'!$A$2:$R$9992,4)</f>
        <v>S</v>
      </c>
      <c r="E159" s="15" t="str">
        <f>VLOOKUP($A159,'MG Universe'!$A$2:$R$9992,5)</f>
        <v>O</v>
      </c>
      <c r="F159" s="16" t="str">
        <f>VLOOKUP($A159,'MG Universe'!$A$2:$R$9992,6)</f>
        <v>SO</v>
      </c>
      <c r="G159" s="85">
        <f>VLOOKUP($A159,'MG Universe'!$A$2:$R$9992,7)</f>
        <v>42582</v>
      </c>
      <c r="H159" s="18">
        <f>VLOOKUP($A159,'MG Universe'!$A$2:$R$9992,8)</f>
        <v>0</v>
      </c>
      <c r="I159" s="18">
        <f>VLOOKUP($A159,'MG Universe'!$A$2:$R$9992,9)</f>
        <v>92.95</v>
      </c>
      <c r="J159" s="19" t="str">
        <f>VLOOKUP($A159,'MG Universe'!$A$2:$R$9992,10)</f>
        <v>N/A</v>
      </c>
      <c r="K159" s="86" t="str">
        <f>VLOOKUP($A159,'MG Universe'!$A$2:$R$9992,11)</f>
        <v>N/A</v>
      </c>
      <c r="L159" s="19">
        <f>VLOOKUP($A159,'MG Universe'!$A$2:$R$9992,12)</f>
        <v>7.1999999999999998E-3</v>
      </c>
      <c r="M159" s="87">
        <f>VLOOKUP($A159,'MG Universe'!$A$2:$R$9992,13)</f>
        <v>0.9</v>
      </c>
      <c r="N159" s="88">
        <f>VLOOKUP($A159,'MG Universe'!$A$2:$R$9992,14)</f>
        <v>1.53</v>
      </c>
      <c r="O159" s="18">
        <f>VLOOKUP($A159,'MG Universe'!$A$2:$R$9992,15)</f>
        <v>-21.16</v>
      </c>
      <c r="P159" s="19">
        <f>VLOOKUP($A159,'MG Universe'!$A$2:$R$9992,16)</f>
        <v>-0.40279999999999999</v>
      </c>
      <c r="Q159" s="89">
        <f>VLOOKUP($A159,'MG Universe'!$A$2:$R$9992,17)</f>
        <v>18</v>
      </c>
      <c r="R159" s="18">
        <f>VLOOKUP($A159,'MG Universe'!$A$2:$R$9992,18)</f>
        <v>0</v>
      </c>
      <c r="S159" s="18">
        <f>VLOOKUP($A159,'MG Universe'!$A$2:$U$9992,19)</f>
        <v>53147322728</v>
      </c>
      <c r="T159" s="18" t="str">
        <f>VLOOKUP($A159,'MG Universe'!$A$2:$U$9992,20)</f>
        <v>Large</v>
      </c>
      <c r="U159" s="18" t="str">
        <f>VLOOKUP($A159,'MG Universe'!$A$2:$U$9992,21)</f>
        <v>Oil &amp; Gas</v>
      </c>
    </row>
    <row r="160" spans="1:21" x14ac:dyDescent="0.55000000000000004">
      <c r="A160" s="15" t="s">
        <v>662</v>
      </c>
      <c r="B160" s="122" t="str">
        <f>VLOOKUP($A160,'MG Universe'!$A$2:$R$9992,2)</f>
        <v>Equinix, Inc.</v>
      </c>
      <c r="C160" s="15" t="str">
        <f>VLOOKUP($A160,'MG Universe'!$A$2:$R$9992,3)</f>
        <v>F</v>
      </c>
      <c r="D160" s="15" t="str">
        <f>VLOOKUP($A160,'MG Universe'!$A$2:$R$9992,4)</f>
        <v>S</v>
      </c>
      <c r="E160" s="15" t="str">
        <f>VLOOKUP($A160,'MG Universe'!$A$2:$R$9992,5)</f>
        <v>O</v>
      </c>
      <c r="F160" s="16" t="str">
        <f>VLOOKUP($A160,'MG Universe'!$A$2:$R$9992,6)</f>
        <v>SO</v>
      </c>
      <c r="G160" s="85">
        <f>VLOOKUP($A160,'MG Universe'!$A$2:$R$9992,7)</f>
        <v>42608</v>
      </c>
      <c r="H160" s="18">
        <f>VLOOKUP($A160,'MG Universe'!$A$2:$R$9992,8)</f>
        <v>58.46</v>
      </c>
      <c r="I160" s="18">
        <f>VLOOKUP($A160,'MG Universe'!$A$2:$R$9992,9)</f>
        <v>426.97</v>
      </c>
      <c r="J160" s="19">
        <f>VLOOKUP($A160,'MG Universe'!$A$2:$R$9992,10)</f>
        <v>7.3036000000000003</v>
      </c>
      <c r="K160" s="86">
        <f>VLOOKUP($A160,'MG Universe'!$A$2:$R$9992,11)</f>
        <v>151.94999999999999</v>
      </c>
      <c r="L160" s="19">
        <f>VLOOKUP($A160,'MG Universe'!$A$2:$R$9992,12)</f>
        <v>1.61E-2</v>
      </c>
      <c r="M160" s="87">
        <f>VLOOKUP($A160,'MG Universe'!$A$2:$R$9992,13)</f>
        <v>0.6</v>
      </c>
      <c r="N160" s="88">
        <f>VLOOKUP($A160,'MG Universe'!$A$2:$R$9992,14)</f>
        <v>1.34</v>
      </c>
      <c r="O160" s="18">
        <f>VLOOKUP($A160,'MG Universe'!$A$2:$R$9992,15)</f>
        <v>-91.92</v>
      </c>
      <c r="P160" s="19">
        <f>VLOOKUP($A160,'MG Universe'!$A$2:$R$9992,16)</f>
        <v>0.71719999999999995</v>
      </c>
      <c r="Q160" s="89">
        <f>VLOOKUP($A160,'MG Universe'!$A$2:$R$9992,17)</f>
        <v>2</v>
      </c>
      <c r="R160" s="18">
        <f>VLOOKUP($A160,'MG Universe'!$A$2:$R$9992,18)</f>
        <v>105.77</v>
      </c>
      <c r="S160" s="18">
        <f>VLOOKUP($A160,'MG Universe'!$A$2:$U$9992,19)</f>
        <v>33318238500</v>
      </c>
      <c r="T160" s="18" t="str">
        <f>VLOOKUP($A160,'MG Universe'!$A$2:$U$9992,20)</f>
        <v>Large</v>
      </c>
      <c r="U160" s="18" t="str">
        <f>VLOOKUP($A160,'MG Universe'!$A$2:$U$9992,21)</f>
        <v>Information Technology</v>
      </c>
    </row>
    <row r="161" spans="1:21" x14ac:dyDescent="0.55000000000000004">
      <c r="A161" s="15" t="s">
        <v>664</v>
      </c>
      <c r="B161" s="122" t="str">
        <f>VLOOKUP($A161,'MG Universe'!$A$2:$R$9992,2)</f>
        <v>Equity Residential</v>
      </c>
      <c r="C161" s="15" t="str">
        <f>VLOOKUP($A161,'MG Universe'!$A$2:$R$9992,3)</f>
        <v>B+</v>
      </c>
      <c r="D161" s="15" t="str">
        <f>VLOOKUP($A161,'MG Universe'!$A$2:$R$9992,4)</f>
        <v>D</v>
      </c>
      <c r="E161" s="15" t="str">
        <f>VLOOKUP($A161,'MG Universe'!$A$2:$R$9992,5)</f>
        <v>U</v>
      </c>
      <c r="F161" s="16" t="str">
        <f>VLOOKUP($A161,'MG Universe'!$A$2:$R$9992,6)</f>
        <v>DU</v>
      </c>
      <c r="G161" s="85">
        <f>VLOOKUP($A161,'MG Universe'!$A$2:$R$9992,7)</f>
        <v>42792</v>
      </c>
      <c r="H161" s="18">
        <f>VLOOKUP($A161,'MG Universe'!$A$2:$R$9992,8)</f>
        <v>89.59</v>
      </c>
      <c r="I161" s="18">
        <f>VLOOKUP($A161,'MG Universe'!$A$2:$R$9992,9)</f>
        <v>64.34</v>
      </c>
      <c r="J161" s="19">
        <f>VLOOKUP($A161,'MG Universe'!$A$2:$R$9992,10)</f>
        <v>0.71819999999999995</v>
      </c>
      <c r="K161" s="86">
        <f>VLOOKUP($A161,'MG Universe'!$A$2:$R$9992,11)</f>
        <v>14.33</v>
      </c>
      <c r="L161" s="19">
        <f>VLOOKUP($A161,'MG Universe'!$A$2:$R$9992,12)</f>
        <v>3.1399999999999997E-2</v>
      </c>
      <c r="M161" s="87">
        <f>VLOOKUP($A161,'MG Universe'!$A$2:$R$9992,13)</f>
        <v>0.3</v>
      </c>
      <c r="N161" s="88">
        <f>VLOOKUP($A161,'MG Universe'!$A$2:$R$9992,14)</f>
        <v>0.37</v>
      </c>
      <c r="O161" s="18">
        <f>VLOOKUP($A161,'MG Universe'!$A$2:$R$9992,15)</f>
        <v>-27.02</v>
      </c>
      <c r="P161" s="19">
        <f>VLOOKUP($A161,'MG Universe'!$A$2:$R$9992,16)</f>
        <v>2.9100000000000001E-2</v>
      </c>
      <c r="Q161" s="89">
        <f>VLOOKUP($A161,'MG Universe'!$A$2:$R$9992,17)</f>
        <v>1</v>
      </c>
      <c r="R161" s="18">
        <f>VLOOKUP($A161,'MG Universe'!$A$2:$R$9992,18)</f>
        <v>24.78</v>
      </c>
      <c r="S161" s="18">
        <f>VLOOKUP($A161,'MG Universe'!$A$2:$U$9992,19)</f>
        <v>23506167153</v>
      </c>
      <c r="T161" s="18" t="str">
        <f>VLOOKUP($A161,'MG Universe'!$A$2:$U$9992,20)</f>
        <v>Large</v>
      </c>
      <c r="U161" s="18" t="str">
        <f>VLOOKUP($A161,'MG Universe'!$A$2:$U$9992,21)</f>
        <v>REIT</v>
      </c>
    </row>
    <row r="162" spans="1:21" x14ac:dyDescent="0.55000000000000004">
      <c r="A162" s="15" t="s">
        <v>666</v>
      </c>
      <c r="B162" s="122" t="str">
        <f>VLOOKUP($A162,'MG Universe'!$A$2:$R$9992,2)</f>
        <v>EQT Corporation</v>
      </c>
      <c r="C162" s="15" t="str">
        <f>VLOOKUP($A162,'MG Universe'!$A$2:$R$9992,3)</f>
        <v>F</v>
      </c>
      <c r="D162" s="15" t="str">
        <f>VLOOKUP($A162,'MG Universe'!$A$2:$R$9992,4)</f>
        <v>S</v>
      </c>
      <c r="E162" s="15" t="str">
        <f>VLOOKUP($A162,'MG Universe'!$A$2:$R$9992,5)</f>
        <v>O</v>
      </c>
      <c r="F162" s="16" t="str">
        <f>VLOOKUP($A162,'MG Universe'!$A$2:$R$9992,6)</f>
        <v>SO</v>
      </c>
      <c r="G162" s="85">
        <f>VLOOKUP($A162,'MG Universe'!$A$2:$R$9992,7)</f>
        <v>42553</v>
      </c>
      <c r="H162" s="18">
        <f>VLOOKUP($A162,'MG Universe'!$A$2:$R$9992,8)</f>
        <v>0</v>
      </c>
      <c r="I162" s="18">
        <f>VLOOKUP($A162,'MG Universe'!$A$2:$R$9992,9)</f>
        <v>55.65</v>
      </c>
      <c r="J162" s="19" t="str">
        <f>VLOOKUP($A162,'MG Universe'!$A$2:$R$9992,10)</f>
        <v>N/A</v>
      </c>
      <c r="K162" s="86">
        <f>VLOOKUP($A162,'MG Universe'!$A$2:$R$9992,11)</f>
        <v>278.25</v>
      </c>
      <c r="L162" s="19">
        <f>VLOOKUP($A162,'MG Universe'!$A$2:$R$9992,12)</f>
        <v>2.2000000000000001E-3</v>
      </c>
      <c r="M162" s="87">
        <f>VLOOKUP($A162,'MG Universe'!$A$2:$R$9992,13)</f>
        <v>0.9</v>
      </c>
      <c r="N162" s="88">
        <f>VLOOKUP($A162,'MG Universe'!$A$2:$R$9992,14)</f>
        <v>5.12</v>
      </c>
      <c r="O162" s="18">
        <f>VLOOKUP($A162,'MG Universe'!$A$2:$R$9992,15)</f>
        <v>-40.729999999999997</v>
      </c>
      <c r="P162" s="19">
        <f>VLOOKUP($A162,'MG Universe'!$A$2:$R$9992,16)</f>
        <v>1.3488</v>
      </c>
      <c r="Q162" s="89">
        <f>VLOOKUP($A162,'MG Universe'!$A$2:$R$9992,17)</f>
        <v>0</v>
      </c>
      <c r="R162" s="18">
        <f>VLOOKUP($A162,'MG Universe'!$A$2:$R$9992,18)</f>
        <v>0</v>
      </c>
      <c r="S162" s="18">
        <f>VLOOKUP($A162,'MG Universe'!$A$2:$U$9992,19)</f>
        <v>9554863797</v>
      </c>
      <c r="T162" s="18" t="str">
        <f>VLOOKUP($A162,'MG Universe'!$A$2:$U$9992,20)</f>
        <v>Mid</v>
      </c>
      <c r="U162" s="18" t="str">
        <f>VLOOKUP($A162,'MG Universe'!$A$2:$U$9992,21)</f>
        <v>Oil &amp; Gas</v>
      </c>
    </row>
    <row r="163" spans="1:21" x14ac:dyDescent="0.55000000000000004">
      <c r="A163" s="15" t="s">
        <v>668</v>
      </c>
      <c r="B163" s="122" t="str">
        <f>VLOOKUP($A163,'MG Universe'!$A$2:$R$9992,2)</f>
        <v>Eversource Energy</v>
      </c>
      <c r="C163" s="15" t="str">
        <f>VLOOKUP($A163,'MG Universe'!$A$2:$R$9992,3)</f>
        <v>D+</v>
      </c>
      <c r="D163" s="15" t="str">
        <f>VLOOKUP($A163,'MG Universe'!$A$2:$R$9992,4)</f>
        <v>S</v>
      </c>
      <c r="E163" s="15" t="str">
        <f>VLOOKUP($A163,'MG Universe'!$A$2:$R$9992,5)</f>
        <v>O</v>
      </c>
      <c r="F163" s="16" t="str">
        <f>VLOOKUP($A163,'MG Universe'!$A$2:$R$9992,6)</f>
        <v>SO</v>
      </c>
      <c r="G163" s="85">
        <f>VLOOKUP($A163,'MG Universe'!$A$2:$R$9992,7)</f>
        <v>42608</v>
      </c>
      <c r="H163" s="18">
        <f>VLOOKUP($A163,'MG Universe'!$A$2:$R$9992,8)</f>
        <v>47.39</v>
      </c>
      <c r="I163" s="18">
        <f>VLOOKUP($A163,'MG Universe'!$A$2:$R$9992,9)</f>
        <v>60.19</v>
      </c>
      <c r="J163" s="19">
        <f>VLOOKUP($A163,'MG Universe'!$A$2:$R$9992,10)</f>
        <v>1.2701</v>
      </c>
      <c r="K163" s="86">
        <f>VLOOKUP($A163,'MG Universe'!$A$2:$R$9992,11)</f>
        <v>22.63</v>
      </c>
      <c r="L163" s="19">
        <f>VLOOKUP($A163,'MG Universe'!$A$2:$R$9992,12)</f>
        <v>2.87E-2</v>
      </c>
      <c r="M163" s="87">
        <f>VLOOKUP($A163,'MG Universe'!$A$2:$R$9992,13)</f>
        <v>0.3</v>
      </c>
      <c r="N163" s="88">
        <f>VLOOKUP($A163,'MG Universe'!$A$2:$R$9992,14)</f>
        <v>1.05</v>
      </c>
      <c r="O163" s="18">
        <f>VLOOKUP($A163,'MG Universe'!$A$2:$R$9992,15)</f>
        <v>-56.39</v>
      </c>
      <c r="P163" s="19">
        <f>VLOOKUP($A163,'MG Universe'!$A$2:$R$9992,16)</f>
        <v>7.0599999999999996E-2</v>
      </c>
      <c r="Q163" s="89">
        <f>VLOOKUP($A163,'MG Universe'!$A$2:$R$9992,17)</f>
        <v>19</v>
      </c>
      <c r="R163" s="18">
        <f>VLOOKUP($A163,'MG Universe'!$A$2:$R$9992,18)</f>
        <v>46.01</v>
      </c>
      <c r="S163" s="18">
        <f>VLOOKUP($A163,'MG Universe'!$A$2:$U$9992,19)</f>
        <v>18908465426</v>
      </c>
      <c r="T163" s="18" t="str">
        <f>VLOOKUP($A163,'MG Universe'!$A$2:$U$9992,20)</f>
        <v>Large</v>
      </c>
      <c r="U163" s="18" t="str">
        <f>VLOOKUP($A163,'MG Universe'!$A$2:$U$9992,21)</f>
        <v>Utilities</v>
      </c>
    </row>
    <row r="164" spans="1:21" x14ac:dyDescent="0.55000000000000004">
      <c r="A164" s="15" t="s">
        <v>670</v>
      </c>
      <c r="B164" s="122" t="str">
        <f>VLOOKUP($A164,'MG Universe'!$A$2:$R$9992,2)</f>
        <v>Express Scripts Holding Company</v>
      </c>
      <c r="C164" s="15" t="str">
        <f>VLOOKUP($A164,'MG Universe'!$A$2:$R$9992,3)</f>
        <v>C-</v>
      </c>
      <c r="D164" s="15" t="str">
        <f>VLOOKUP($A164,'MG Universe'!$A$2:$R$9992,4)</f>
        <v>S</v>
      </c>
      <c r="E164" s="15" t="str">
        <f>VLOOKUP($A164,'MG Universe'!$A$2:$R$9992,5)</f>
        <v>U</v>
      </c>
      <c r="F164" s="16" t="str">
        <f>VLOOKUP($A164,'MG Universe'!$A$2:$R$9992,6)</f>
        <v>SU</v>
      </c>
      <c r="G164" s="85">
        <f>VLOOKUP($A164,'MG Universe'!$A$2:$R$9992,7)</f>
        <v>42612</v>
      </c>
      <c r="H164" s="18">
        <f>VLOOKUP($A164,'MG Universe'!$A$2:$R$9992,8)</f>
        <v>126.8</v>
      </c>
      <c r="I164" s="18">
        <f>VLOOKUP($A164,'MG Universe'!$A$2:$R$9992,9)</f>
        <v>59.73</v>
      </c>
      <c r="J164" s="19">
        <f>VLOOKUP($A164,'MG Universe'!$A$2:$R$9992,10)</f>
        <v>0.47110000000000002</v>
      </c>
      <c r="K164" s="86">
        <f>VLOOKUP($A164,'MG Universe'!$A$2:$R$9992,11)</f>
        <v>16.059999999999999</v>
      </c>
      <c r="L164" s="19">
        <f>VLOOKUP($A164,'MG Universe'!$A$2:$R$9992,12)</f>
        <v>0</v>
      </c>
      <c r="M164" s="87">
        <f>VLOOKUP($A164,'MG Universe'!$A$2:$R$9992,13)</f>
        <v>0.9</v>
      </c>
      <c r="N164" s="88">
        <f>VLOOKUP($A164,'MG Universe'!$A$2:$R$9992,14)</f>
        <v>0.55000000000000004</v>
      </c>
      <c r="O164" s="18">
        <f>VLOOKUP($A164,'MG Universe'!$A$2:$R$9992,15)</f>
        <v>-39.08</v>
      </c>
      <c r="P164" s="19">
        <f>VLOOKUP($A164,'MG Universe'!$A$2:$R$9992,16)</f>
        <v>3.78E-2</v>
      </c>
      <c r="Q164" s="89">
        <f>VLOOKUP($A164,'MG Universe'!$A$2:$R$9992,17)</f>
        <v>0</v>
      </c>
      <c r="R164" s="18">
        <f>VLOOKUP($A164,'MG Universe'!$A$2:$R$9992,18)</f>
        <v>54.85</v>
      </c>
      <c r="S164" s="18">
        <f>VLOOKUP($A164,'MG Universe'!$A$2:$U$9992,19)</f>
        <v>35706584300</v>
      </c>
      <c r="T164" s="18" t="str">
        <f>VLOOKUP($A164,'MG Universe'!$A$2:$U$9992,20)</f>
        <v>Large</v>
      </c>
      <c r="U164" s="18" t="str">
        <f>VLOOKUP($A164,'MG Universe'!$A$2:$U$9992,21)</f>
        <v>Medical</v>
      </c>
    </row>
    <row r="165" spans="1:21" x14ac:dyDescent="0.55000000000000004">
      <c r="A165" s="15" t="s">
        <v>672</v>
      </c>
      <c r="B165" s="122" t="str">
        <f>VLOOKUP($A165,'MG Universe'!$A$2:$R$9992,2)</f>
        <v>Essex Property Trust Inc</v>
      </c>
      <c r="C165" s="15" t="str">
        <f>VLOOKUP($A165,'MG Universe'!$A$2:$R$9992,3)</f>
        <v>C-</v>
      </c>
      <c r="D165" s="15" t="str">
        <f>VLOOKUP($A165,'MG Universe'!$A$2:$R$9992,4)</f>
        <v>S</v>
      </c>
      <c r="E165" s="15" t="str">
        <f>VLOOKUP($A165,'MG Universe'!$A$2:$R$9992,5)</f>
        <v>O</v>
      </c>
      <c r="F165" s="16" t="str">
        <f>VLOOKUP($A165,'MG Universe'!$A$2:$R$9992,6)</f>
        <v>SO</v>
      </c>
      <c r="G165" s="85">
        <f>VLOOKUP($A165,'MG Universe'!$A$2:$R$9992,7)</f>
        <v>42808</v>
      </c>
      <c r="H165" s="18">
        <f>VLOOKUP($A165,'MG Universe'!$A$2:$R$9992,8)</f>
        <v>87.33</v>
      </c>
      <c r="I165" s="18">
        <f>VLOOKUP($A165,'MG Universe'!$A$2:$R$9992,9)</f>
        <v>253.74</v>
      </c>
      <c r="J165" s="19">
        <f>VLOOKUP($A165,'MG Universe'!$A$2:$R$9992,10)</f>
        <v>2.9055</v>
      </c>
      <c r="K165" s="86">
        <f>VLOOKUP($A165,'MG Universe'!$A$2:$R$9992,11)</f>
        <v>62.19</v>
      </c>
      <c r="L165" s="19">
        <f>VLOOKUP($A165,'MG Universe'!$A$2:$R$9992,12)</f>
        <v>2.52E-2</v>
      </c>
      <c r="M165" s="87">
        <f>VLOOKUP($A165,'MG Universe'!$A$2:$R$9992,13)</f>
        <v>0.6</v>
      </c>
      <c r="N165" s="88">
        <f>VLOOKUP($A165,'MG Universe'!$A$2:$R$9992,14)</f>
        <v>1.4</v>
      </c>
      <c r="O165" s="18">
        <f>VLOOKUP($A165,'MG Universe'!$A$2:$R$9992,15)</f>
        <v>-85.78</v>
      </c>
      <c r="P165" s="19">
        <f>VLOOKUP($A165,'MG Universe'!$A$2:$R$9992,16)</f>
        <v>0.26850000000000002</v>
      </c>
      <c r="Q165" s="89">
        <f>VLOOKUP($A165,'MG Universe'!$A$2:$R$9992,17)</f>
        <v>20</v>
      </c>
      <c r="R165" s="18">
        <f>VLOOKUP($A165,'MG Universe'!$A$2:$R$9992,18)</f>
        <v>86.14</v>
      </c>
      <c r="S165" s="18">
        <f>VLOOKUP($A165,'MG Universe'!$A$2:$U$9992,19)</f>
        <v>16671286992</v>
      </c>
      <c r="T165" s="18" t="str">
        <f>VLOOKUP($A165,'MG Universe'!$A$2:$U$9992,20)</f>
        <v>Large</v>
      </c>
      <c r="U165" s="18" t="str">
        <f>VLOOKUP($A165,'MG Universe'!$A$2:$U$9992,21)</f>
        <v>REIT</v>
      </c>
    </row>
    <row r="166" spans="1:21" x14ac:dyDescent="0.55000000000000004">
      <c r="A166" s="15" t="s">
        <v>676</v>
      </c>
      <c r="B166" s="122" t="str">
        <f>VLOOKUP($A166,'MG Universe'!$A$2:$R$9992,2)</f>
        <v>E*TRADE Financial Corp</v>
      </c>
      <c r="C166" s="15" t="str">
        <f>VLOOKUP($A166,'MG Universe'!$A$2:$R$9992,3)</f>
        <v>D</v>
      </c>
      <c r="D166" s="15" t="str">
        <f>VLOOKUP($A166,'MG Universe'!$A$2:$R$9992,4)</f>
        <v>S</v>
      </c>
      <c r="E166" s="15" t="str">
        <f>VLOOKUP($A166,'MG Universe'!$A$2:$R$9992,5)</f>
        <v>F</v>
      </c>
      <c r="F166" s="16" t="str">
        <f>VLOOKUP($A166,'MG Universe'!$A$2:$R$9992,6)</f>
        <v>SF</v>
      </c>
      <c r="G166" s="85">
        <f>VLOOKUP($A166,'MG Universe'!$A$2:$R$9992,7)</f>
        <v>42569</v>
      </c>
      <c r="H166" s="18">
        <f>VLOOKUP($A166,'MG Universe'!$A$2:$R$9992,8)</f>
        <v>37.17</v>
      </c>
      <c r="I166" s="18">
        <f>VLOOKUP($A166,'MG Universe'!$A$2:$R$9992,9)</f>
        <v>33.4</v>
      </c>
      <c r="J166" s="19">
        <f>VLOOKUP($A166,'MG Universe'!$A$2:$R$9992,10)</f>
        <v>0.89859999999999995</v>
      </c>
      <c r="K166" s="86">
        <f>VLOOKUP($A166,'MG Universe'!$A$2:$R$9992,11)</f>
        <v>34.43</v>
      </c>
      <c r="L166" s="19">
        <f>VLOOKUP($A166,'MG Universe'!$A$2:$R$9992,12)</f>
        <v>0</v>
      </c>
      <c r="M166" s="87">
        <f>VLOOKUP($A166,'MG Universe'!$A$2:$R$9992,13)</f>
        <v>1.6</v>
      </c>
      <c r="N166" s="88" t="str">
        <f>VLOOKUP($A166,'MG Universe'!$A$2:$R$9992,14)</f>
        <v>N/A</v>
      </c>
      <c r="O166" s="18" t="str">
        <f>VLOOKUP($A166,'MG Universe'!$A$2:$R$9992,15)</f>
        <v>N/A</v>
      </c>
      <c r="P166" s="19">
        <f>VLOOKUP($A166,'MG Universe'!$A$2:$R$9992,16)</f>
        <v>0.12970000000000001</v>
      </c>
      <c r="Q166" s="89">
        <f>VLOOKUP($A166,'MG Universe'!$A$2:$R$9992,17)</f>
        <v>0</v>
      </c>
      <c r="R166" s="18">
        <f>VLOOKUP($A166,'MG Universe'!$A$2:$R$9992,18)</f>
        <v>26.58</v>
      </c>
      <c r="S166" s="18">
        <f>VLOOKUP($A166,'MG Universe'!$A$2:$U$9992,19)</f>
        <v>9264136847</v>
      </c>
      <c r="T166" s="18" t="str">
        <f>VLOOKUP($A166,'MG Universe'!$A$2:$U$9992,20)</f>
        <v>Mid</v>
      </c>
      <c r="U166" s="18" t="str">
        <f>VLOOKUP($A166,'MG Universe'!$A$2:$U$9992,21)</f>
        <v>Financial Services</v>
      </c>
    </row>
    <row r="167" spans="1:21" x14ac:dyDescent="0.55000000000000004">
      <c r="A167" s="15" t="s">
        <v>678</v>
      </c>
      <c r="B167" s="122" t="str">
        <f>VLOOKUP($A167,'MG Universe'!$A$2:$R$9992,2)</f>
        <v>Eaton Corporation, PLC Ordinary Shares</v>
      </c>
      <c r="C167" s="15" t="str">
        <f>VLOOKUP($A167,'MG Universe'!$A$2:$R$9992,3)</f>
        <v>B-</v>
      </c>
      <c r="D167" s="15" t="str">
        <f>VLOOKUP($A167,'MG Universe'!$A$2:$R$9992,4)</f>
        <v>D</v>
      </c>
      <c r="E167" s="15" t="str">
        <f>VLOOKUP($A167,'MG Universe'!$A$2:$R$9992,5)</f>
        <v>O</v>
      </c>
      <c r="F167" s="16" t="str">
        <f>VLOOKUP($A167,'MG Universe'!$A$2:$R$9992,6)</f>
        <v>DO</v>
      </c>
      <c r="G167" s="85">
        <f>VLOOKUP($A167,'MG Universe'!$A$2:$R$9992,7)</f>
        <v>42569</v>
      </c>
      <c r="H167" s="18">
        <f>VLOOKUP($A167,'MG Universe'!$A$2:$R$9992,8)</f>
        <v>67.900000000000006</v>
      </c>
      <c r="I167" s="18">
        <f>VLOOKUP($A167,'MG Universe'!$A$2:$R$9992,9)</f>
        <v>76.180000000000007</v>
      </c>
      <c r="J167" s="19">
        <f>VLOOKUP($A167,'MG Universe'!$A$2:$R$9992,10)</f>
        <v>1.1218999999999999</v>
      </c>
      <c r="K167" s="86">
        <f>VLOOKUP($A167,'MG Universe'!$A$2:$R$9992,11)</f>
        <v>19.05</v>
      </c>
      <c r="L167" s="19">
        <f>VLOOKUP($A167,'MG Universe'!$A$2:$R$9992,12)</f>
        <v>2.9100000000000001E-2</v>
      </c>
      <c r="M167" s="87">
        <f>VLOOKUP($A167,'MG Universe'!$A$2:$R$9992,13)</f>
        <v>1.3</v>
      </c>
      <c r="N167" s="88">
        <f>VLOOKUP($A167,'MG Universe'!$A$2:$R$9992,14)</f>
        <v>1.4</v>
      </c>
      <c r="O167" s="18">
        <f>VLOOKUP($A167,'MG Universe'!$A$2:$R$9992,15)</f>
        <v>-19.68</v>
      </c>
      <c r="P167" s="19">
        <f>VLOOKUP($A167,'MG Universe'!$A$2:$R$9992,16)</f>
        <v>5.2699999999999997E-2</v>
      </c>
      <c r="Q167" s="89">
        <f>VLOOKUP($A167,'MG Universe'!$A$2:$R$9992,17)</f>
        <v>7</v>
      </c>
      <c r="R167" s="18">
        <f>VLOOKUP($A167,'MG Universe'!$A$2:$R$9992,18)</f>
        <v>55.91</v>
      </c>
      <c r="S167" s="18">
        <f>VLOOKUP($A167,'MG Universe'!$A$2:$U$9992,19)</f>
        <v>34549452000</v>
      </c>
      <c r="T167" s="18" t="str">
        <f>VLOOKUP($A167,'MG Universe'!$A$2:$U$9992,20)</f>
        <v>Large</v>
      </c>
      <c r="U167" s="18" t="str">
        <f>VLOOKUP($A167,'MG Universe'!$A$2:$U$9992,21)</f>
        <v>Machinery</v>
      </c>
    </row>
    <row r="168" spans="1:21" x14ac:dyDescent="0.55000000000000004">
      <c r="A168" s="15" t="s">
        <v>680</v>
      </c>
      <c r="B168" s="122" t="str">
        <f>VLOOKUP($A168,'MG Universe'!$A$2:$R$9992,2)</f>
        <v>Entergy Corporation</v>
      </c>
      <c r="C168" s="15" t="str">
        <f>VLOOKUP($A168,'MG Universe'!$A$2:$R$9992,3)</f>
        <v>D</v>
      </c>
      <c r="D168" s="15" t="str">
        <f>VLOOKUP($A168,'MG Universe'!$A$2:$R$9992,4)</f>
        <v>S</v>
      </c>
      <c r="E168" s="15" t="str">
        <f>VLOOKUP($A168,'MG Universe'!$A$2:$R$9992,5)</f>
        <v>O</v>
      </c>
      <c r="F168" s="16" t="str">
        <f>VLOOKUP($A168,'MG Universe'!$A$2:$R$9992,6)</f>
        <v>SO</v>
      </c>
      <c r="G168" s="85">
        <f>VLOOKUP($A168,'MG Universe'!$A$2:$R$9992,7)</f>
        <v>42834</v>
      </c>
      <c r="H168" s="18">
        <f>VLOOKUP($A168,'MG Universe'!$A$2:$R$9992,8)</f>
        <v>0</v>
      </c>
      <c r="I168" s="18">
        <f>VLOOKUP($A168,'MG Universe'!$A$2:$R$9992,9)</f>
        <v>75.38</v>
      </c>
      <c r="J168" s="19" t="str">
        <f>VLOOKUP($A168,'MG Universe'!$A$2:$R$9992,10)</f>
        <v>N/A</v>
      </c>
      <c r="K168" s="86">
        <f>VLOOKUP($A168,'MG Universe'!$A$2:$R$9992,11)</f>
        <v>59.83</v>
      </c>
      <c r="L168" s="19">
        <f>VLOOKUP($A168,'MG Universe'!$A$2:$R$9992,12)</f>
        <v>4.5400000000000003E-2</v>
      </c>
      <c r="M168" s="87">
        <f>VLOOKUP($A168,'MG Universe'!$A$2:$R$9992,13)</f>
        <v>0.5</v>
      </c>
      <c r="N168" s="88">
        <f>VLOOKUP($A168,'MG Universe'!$A$2:$R$9992,14)</f>
        <v>1.1499999999999999</v>
      </c>
      <c r="O168" s="18">
        <f>VLOOKUP($A168,'MG Universe'!$A$2:$R$9992,15)</f>
        <v>-190.84</v>
      </c>
      <c r="P168" s="19">
        <f>VLOOKUP($A168,'MG Universe'!$A$2:$R$9992,16)</f>
        <v>0.25659999999999999</v>
      </c>
      <c r="Q168" s="89">
        <f>VLOOKUP($A168,'MG Universe'!$A$2:$R$9992,17)</f>
        <v>3</v>
      </c>
      <c r="R168" s="18">
        <f>VLOOKUP($A168,'MG Universe'!$A$2:$R$9992,18)</f>
        <v>64.59</v>
      </c>
      <c r="S168" s="18">
        <f>VLOOKUP($A168,'MG Universe'!$A$2:$U$9992,19)</f>
        <v>13410350115</v>
      </c>
      <c r="T168" s="18" t="str">
        <f>VLOOKUP($A168,'MG Universe'!$A$2:$U$9992,20)</f>
        <v>Large</v>
      </c>
      <c r="U168" s="18" t="str">
        <f>VLOOKUP($A168,'MG Universe'!$A$2:$U$9992,21)</f>
        <v>Utilities</v>
      </c>
    </row>
    <row r="169" spans="1:21" x14ac:dyDescent="0.55000000000000004">
      <c r="A169" s="15" t="s">
        <v>682</v>
      </c>
      <c r="B169" s="122" t="str">
        <f>VLOOKUP($A169,'MG Universe'!$A$2:$R$9992,2)</f>
        <v>Envision Healthcare Corporation</v>
      </c>
      <c r="C169" s="15" t="str">
        <f>VLOOKUP($A169,'MG Universe'!$A$2:$R$9992,3)</f>
        <v>C-</v>
      </c>
      <c r="D169" s="15" t="str">
        <f>VLOOKUP($A169,'MG Universe'!$A$2:$R$9992,4)</f>
        <v>S</v>
      </c>
      <c r="E169" s="15" t="str">
        <f>VLOOKUP($A169,'MG Universe'!$A$2:$R$9992,5)</f>
        <v>O</v>
      </c>
      <c r="F169" s="16" t="str">
        <f>VLOOKUP($A169,'MG Universe'!$A$2:$R$9992,6)</f>
        <v>SO</v>
      </c>
      <c r="G169" s="85">
        <f>VLOOKUP($A169,'MG Universe'!$A$2:$R$9992,7)</f>
        <v>42799</v>
      </c>
      <c r="H169" s="18">
        <f>VLOOKUP($A169,'MG Universe'!$A$2:$R$9992,8)</f>
        <v>33.36</v>
      </c>
      <c r="I169" s="18">
        <f>VLOOKUP($A169,'MG Universe'!$A$2:$R$9992,9)</f>
        <v>55.69</v>
      </c>
      <c r="J169" s="19">
        <f>VLOOKUP($A169,'MG Universe'!$A$2:$R$9992,10)</f>
        <v>1.6694</v>
      </c>
      <c r="K169" s="86">
        <f>VLOOKUP($A169,'MG Universe'!$A$2:$R$9992,11)</f>
        <v>24</v>
      </c>
      <c r="L169" s="19">
        <f>VLOOKUP($A169,'MG Universe'!$A$2:$R$9992,12)</f>
        <v>0</v>
      </c>
      <c r="M169" s="87">
        <f>VLOOKUP($A169,'MG Universe'!$A$2:$R$9992,13)</f>
        <v>0.8</v>
      </c>
      <c r="N169" s="88">
        <f>VLOOKUP($A169,'MG Universe'!$A$2:$R$9992,14)</f>
        <v>2.09</v>
      </c>
      <c r="O169" s="18">
        <f>VLOOKUP($A169,'MG Universe'!$A$2:$R$9992,15)</f>
        <v>-128.24</v>
      </c>
      <c r="P169" s="19">
        <f>VLOOKUP($A169,'MG Universe'!$A$2:$R$9992,16)</f>
        <v>7.7499999999999999E-2</v>
      </c>
      <c r="Q169" s="89">
        <f>VLOOKUP($A169,'MG Universe'!$A$2:$R$9992,17)</f>
        <v>0</v>
      </c>
      <c r="R169" s="18">
        <f>VLOOKUP($A169,'MG Universe'!$A$2:$R$9992,18)</f>
        <v>107.24</v>
      </c>
      <c r="S169" s="18">
        <f>VLOOKUP($A169,'MG Universe'!$A$2:$U$9992,19)</f>
        <v>6599370300</v>
      </c>
      <c r="T169" s="18" t="str">
        <f>VLOOKUP($A169,'MG Universe'!$A$2:$U$9992,20)</f>
        <v>Mid</v>
      </c>
      <c r="U169" s="18" t="str">
        <f>VLOOKUP($A169,'MG Universe'!$A$2:$U$9992,21)</f>
        <v>Medical</v>
      </c>
    </row>
    <row r="170" spans="1:21" x14ac:dyDescent="0.55000000000000004">
      <c r="A170" s="15" t="s">
        <v>684</v>
      </c>
      <c r="B170" s="122" t="str">
        <f>VLOOKUP($A170,'MG Universe'!$A$2:$R$9992,2)</f>
        <v>Edwards Lifesciences Corp</v>
      </c>
      <c r="C170" s="15" t="str">
        <f>VLOOKUP($A170,'MG Universe'!$A$2:$R$9992,3)</f>
        <v>C-</v>
      </c>
      <c r="D170" s="15" t="str">
        <f>VLOOKUP($A170,'MG Universe'!$A$2:$R$9992,4)</f>
        <v>E</v>
      </c>
      <c r="E170" s="15" t="str">
        <f>VLOOKUP($A170,'MG Universe'!$A$2:$R$9992,5)</f>
        <v>O</v>
      </c>
      <c r="F170" s="16" t="str">
        <f>VLOOKUP($A170,'MG Universe'!$A$2:$R$9992,6)</f>
        <v>EO</v>
      </c>
      <c r="G170" s="85">
        <f>VLOOKUP($A170,'MG Universe'!$A$2:$R$9992,7)</f>
        <v>42765</v>
      </c>
      <c r="H170" s="18">
        <f>VLOOKUP($A170,'MG Universe'!$A$2:$R$9992,8)</f>
        <v>96.94</v>
      </c>
      <c r="I170" s="18">
        <f>VLOOKUP($A170,'MG Universe'!$A$2:$R$9992,9)</f>
        <v>111.84</v>
      </c>
      <c r="J170" s="19">
        <f>VLOOKUP($A170,'MG Universe'!$A$2:$R$9992,10)</f>
        <v>1.1536999999999999</v>
      </c>
      <c r="K170" s="86">
        <f>VLOOKUP($A170,'MG Universe'!$A$2:$R$9992,11)</f>
        <v>44.38</v>
      </c>
      <c r="L170" s="19">
        <f>VLOOKUP($A170,'MG Universe'!$A$2:$R$9992,12)</f>
        <v>0</v>
      </c>
      <c r="M170" s="87">
        <f>VLOOKUP($A170,'MG Universe'!$A$2:$R$9992,13)</f>
        <v>0.7</v>
      </c>
      <c r="N170" s="88">
        <f>VLOOKUP($A170,'MG Universe'!$A$2:$R$9992,14)</f>
        <v>4.08</v>
      </c>
      <c r="O170" s="18">
        <f>VLOOKUP($A170,'MG Universe'!$A$2:$R$9992,15)</f>
        <v>2.4</v>
      </c>
      <c r="P170" s="19">
        <f>VLOOKUP($A170,'MG Universe'!$A$2:$R$9992,16)</f>
        <v>0.1794</v>
      </c>
      <c r="Q170" s="89">
        <f>VLOOKUP($A170,'MG Universe'!$A$2:$R$9992,17)</f>
        <v>0</v>
      </c>
      <c r="R170" s="18">
        <f>VLOOKUP($A170,'MG Universe'!$A$2:$R$9992,18)</f>
        <v>27.04</v>
      </c>
      <c r="S170" s="18">
        <f>VLOOKUP($A170,'MG Universe'!$A$2:$U$9992,19)</f>
        <v>23509855769</v>
      </c>
      <c r="T170" s="18" t="str">
        <f>VLOOKUP($A170,'MG Universe'!$A$2:$U$9992,20)</f>
        <v>Large</v>
      </c>
      <c r="U170" s="18" t="str">
        <f>VLOOKUP($A170,'MG Universe'!$A$2:$U$9992,21)</f>
        <v>Medical</v>
      </c>
    </row>
    <row r="171" spans="1:21" x14ac:dyDescent="0.55000000000000004">
      <c r="A171" s="15" t="s">
        <v>686</v>
      </c>
      <c r="B171" s="122" t="str">
        <f>VLOOKUP($A171,'MG Universe'!$A$2:$R$9992,2)</f>
        <v>Exelon Corporation</v>
      </c>
      <c r="C171" s="15" t="str">
        <f>VLOOKUP($A171,'MG Universe'!$A$2:$R$9992,3)</f>
        <v>C</v>
      </c>
      <c r="D171" s="15" t="str">
        <f>VLOOKUP($A171,'MG Universe'!$A$2:$R$9992,4)</f>
        <v>S</v>
      </c>
      <c r="E171" s="15" t="str">
        <f>VLOOKUP($A171,'MG Universe'!$A$2:$R$9992,5)</f>
        <v>O</v>
      </c>
      <c r="F171" s="16" t="str">
        <f>VLOOKUP($A171,'MG Universe'!$A$2:$R$9992,6)</f>
        <v>SO</v>
      </c>
      <c r="G171" s="85">
        <f>VLOOKUP($A171,'MG Universe'!$A$2:$R$9992,7)</f>
        <v>42569</v>
      </c>
      <c r="H171" s="18">
        <f>VLOOKUP($A171,'MG Universe'!$A$2:$R$9992,8)</f>
        <v>0</v>
      </c>
      <c r="I171" s="18">
        <f>VLOOKUP($A171,'MG Universe'!$A$2:$R$9992,9)</f>
        <v>34.85</v>
      </c>
      <c r="J171" s="19" t="str">
        <f>VLOOKUP($A171,'MG Universe'!$A$2:$R$9992,10)</f>
        <v>N/A</v>
      </c>
      <c r="K171" s="86">
        <f>VLOOKUP($A171,'MG Universe'!$A$2:$R$9992,11)</f>
        <v>16.670000000000002</v>
      </c>
      <c r="L171" s="19">
        <f>VLOOKUP($A171,'MG Universe'!$A$2:$R$9992,12)</f>
        <v>3.56E-2</v>
      </c>
      <c r="M171" s="87">
        <f>VLOOKUP($A171,'MG Universe'!$A$2:$R$9992,13)</f>
        <v>0.3</v>
      </c>
      <c r="N171" s="88">
        <f>VLOOKUP($A171,'MG Universe'!$A$2:$R$9992,14)</f>
        <v>0.83</v>
      </c>
      <c r="O171" s="18">
        <f>VLOOKUP($A171,'MG Universe'!$A$2:$R$9992,15)</f>
        <v>-6.83</v>
      </c>
      <c r="P171" s="19">
        <f>VLOOKUP($A171,'MG Universe'!$A$2:$R$9992,16)</f>
        <v>4.0899999999999999E-2</v>
      </c>
      <c r="Q171" s="89">
        <f>VLOOKUP($A171,'MG Universe'!$A$2:$R$9992,17)</f>
        <v>0</v>
      </c>
      <c r="R171" s="18">
        <f>VLOOKUP($A171,'MG Universe'!$A$2:$R$9992,18)</f>
        <v>36.29</v>
      </c>
      <c r="S171" s="18">
        <f>VLOOKUP($A171,'MG Universe'!$A$2:$U$9992,19)</f>
        <v>32097752499</v>
      </c>
      <c r="T171" s="18" t="str">
        <f>VLOOKUP($A171,'MG Universe'!$A$2:$U$9992,20)</f>
        <v>Large</v>
      </c>
      <c r="U171" s="18" t="str">
        <f>VLOOKUP($A171,'MG Universe'!$A$2:$U$9992,21)</f>
        <v>Utilities</v>
      </c>
    </row>
    <row r="172" spans="1:21" x14ac:dyDescent="0.55000000000000004">
      <c r="A172" s="15" t="s">
        <v>688</v>
      </c>
      <c r="B172" s="122" t="str">
        <f>VLOOKUP($A172,'MG Universe'!$A$2:$R$9992,2)</f>
        <v>Expeditors International of Washington</v>
      </c>
      <c r="C172" s="15" t="str">
        <f>VLOOKUP($A172,'MG Universe'!$A$2:$R$9992,3)</f>
        <v>B-</v>
      </c>
      <c r="D172" s="15" t="str">
        <f>VLOOKUP($A172,'MG Universe'!$A$2:$R$9992,4)</f>
        <v>E</v>
      </c>
      <c r="E172" s="15" t="str">
        <f>VLOOKUP($A172,'MG Universe'!$A$2:$R$9992,5)</f>
        <v>O</v>
      </c>
      <c r="F172" s="16" t="str">
        <f>VLOOKUP($A172,'MG Universe'!$A$2:$R$9992,6)</f>
        <v>EO</v>
      </c>
      <c r="G172" s="85">
        <f>VLOOKUP($A172,'MG Universe'!$A$2:$R$9992,7)</f>
        <v>42546</v>
      </c>
      <c r="H172" s="18">
        <f>VLOOKUP($A172,'MG Universe'!$A$2:$R$9992,8)</f>
        <v>39.14</v>
      </c>
      <c r="I172" s="18">
        <f>VLOOKUP($A172,'MG Universe'!$A$2:$R$9992,9)</f>
        <v>52.25</v>
      </c>
      <c r="J172" s="19">
        <f>VLOOKUP($A172,'MG Universe'!$A$2:$R$9992,10)</f>
        <v>1.335</v>
      </c>
      <c r="K172" s="86">
        <f>VLOOKUP($A172,'MG Universe'!$A$2:$R$9992,11)</f>
        <v>25</v>
      </c>
      <c r="L172" s="19">
        <f>VLOOKUP($A172,'MG Universe'!$A$2:$R$9992,12)</f>
        <v>1.38E-2</v>
      </c>
      <c r="M172" s="87">
        <f>VLOOKUP($A172,'MG Universe'!$A$2:$R$9992,13)</f>
        <v>0.6</v>
      </c>
      <c r="N172" s="88">
        <f>VLOOKUP($A172,'MG Universe'!$A$2:$R$9992,14)</f>
        <v>2.44</v>
      </c>
      <c r="O172" s="18">
        <f>VLOOKUP($A172,'MG Universe'!$A$2:$R$9992,15)</f>
        <v>6.49</v>
      </c>
      <c r="P172" s="19">
        <f>VLOOKUP($A172,'MG Universe'!$A$2:$R$9992,16)</f>
        <v>8.2500000000000004E-2</v>
      </c>
      <c r="Q172" s="89">
        <f>VLOOKUP($A172,'MG Universe'!$A$2:$R$9992,17)</f>
        <v>20</v>
      </c>
      <c r="R172" s="18">
        <f>VLOOKUP($A172,'MG Universe'!$A$2:$R$9992,18)</f>
        <v>22.07</v>
      </c>
      <c r="S172" s="18">
        <f>VLOOKUP($A172,'MG Universe'!$A$2:$U$9992,19)</f>
        <v>9360701039</v>
      </c>
      <c r="T172" s="18" t="str">
        <f>VLOOKUP($A172,'MG Universe'!$A$2:$U$9992,20)</f>
        <v>Mid</v>
      </c>
      <c r="U172" s="18" t="str">
        <f>VLOOKUP($A172,'MG Universe'!$A$2:$U$9992,21)</f>
        <v>Freight</v>
      </c>
    </row>
    <row r="173" spans="1:21" x14ac:dyDescent="0.55000000000000004">
      <c r="A173" s="15" t="s">
        <v>690</v>
      </c>
      <c r="B173" s="122" t="str">
        <f>VLOOKUP($A173,'MG Universe'!$A$2:$R$9992,2)</f>
        <v>Expedia Inc</v>
      </c>
      <c r="C173" s="15" t="str">
        <f>VLOOKUP($A173,'MG Universe'!$A$2:$R$9992,3)</f>
        <v>F</v>
      </c>
      <c r="D173" s="15" t="str">
        <f>VLOOKUP($A173,'MG Universe'!$A$2:$R$9992,4)</f>
        <v>S</v>
      </c>
      <c r="E173" s="15" t="str">
        <f>VLOOKUP($A173,'MG Universe'!$A$2:$R$9992,5)</f>
        <v>O</v>
      </c>
      <c r="F173" s="16" t="str">
        <f>VLOOKUP($A173,'MG Universe'!$A$2:$R$9992,6)</f>
        <v>SO</v>
      </c>
      <c r="G173" s="85">
        <f>VLOOKUP($A173,'MG Universe'!$A$2:$R$9992,7)</f>
        <v>42769</v>
      </c>
      <c r="H173" s="18">
        <f>VLOOKUP($A173,'MG Universe'!$A$2:$R$9992,8)</f>
        <v>124.64</v>
      </c>
      <c r="I173" s="18">
        <f>VLOOKUP($A173,'MG Universe'!$A$2:$R$9992,9)</f>
        <v>140.41</v>
      </c>
      <c r="J173" s="19">
        <f>VLOOKUP($A173,'MG Universe'!$A$2:$R$9992,10)</f>
        <v>1.1265000000000001</v>
      </c>
      <c r="K173" s="86">
        <f>VLOOKUP($A173,'MG Universe'!$A$2:$R$9992,11)</f>
        <v>43.34</v>
      </c>
      <c r="L173" s="19">
        <f>VLOOKUP($A173,'MG Universe'!$A$2:$R$9992,12)</f>
        <v>7.0000000000000001E-3</v>
      </c>
      <c r="M173" s="87">
        <f>VLOOKUP($A173,'MG Universe'!$A$2:$R$9992,13)</f>
        <v>0.8</v>
      </c>
      <c r="N173" s="88">
        <f>VLOOKUP($A173,'MG Universe'!$A$2:$R$9992,14)</f>
        <v>0.55000000000000004</v>
      </c>
      <c r="O173" s="18">
        <f>VLOOKUP($A173,'MG Universe'!$A$2:$R$9992,15)</f>
        <v>-55.93</v>
      </c>
      <c r="P173" s="19">
        <f>VLOOKUP($A173,'MG Universe'!$A$2:$R$9992,16)</f>
        <v>0.17419999999999999</v>
      </c>
      <c r="Q173" s="89">
        <f>VLOOKUP($A173,'MG Universe'!$A$2:$R$9992,17)</f>
        <v>4</v>
      </c>
      <c r="R173" s="18">
        <f>VLOOKUP($A173,'MG Universe'!$A$2:$R$9992,18)</f>
        <v>36.54</v>
      </c>
      <c r="S173" s="18">
        <f>VLOOKUP($A173,'MG Universe'!$A$2:$U$9992,19)</f>
        <v>21542715539</v>
      </c>
      <c r="T173" s="18" t="str">
        <f>VLOOKUP($A173,'MG Universe'!$A$2:$U$9992,20)</f>
        <v>Large</v>
      </c>
      <c r="U173" s="18" t="str">
        <f>VLOOKUP($A173,'MG Universe'!$A$2:$U$9992,21)</f>
        <v>Travel</v>
      </c>
    </row>
    <row r="174" spans="1:21" x14ac:dyDescent="0.55000000000000004">
      <c r="A174" s="15" t="s">
        <v>693</v>
      </c>
      <c r="B174" s="122" t="str">
        <f>VLOOKUP($A174,'MG Universe'!$A$2:$R$9992,2)</f>
        <v>Extra Space Storage, Inc.</v>
      </c>
      <c r="C174" s="15" t="str">
        <f>VLOOKUP($A174,'MG Universe'!$A$2:$R$9992,3)</f>
        <v>C-</v>
      </c>
      <c r="D174" s="15" t="str">
        <f>VLOOKUP($A174,'MG Universe'!$A$2:$R$9992,4)</f>
        <v>S</v>
      </c>
      <c r="E174" s="15" t="str">
        <f>VLOOKUP($A174,'MG Universe'!$A$2:$R$9992,5)</f>
        <v>F</v>
      </c>
      <c r="F174" s="16" t="str">
        <f>VLOOKUP($A174,'MG Universe'!$A$2:$R$9992,6)</f>
        <v>SF</v>
      </c>
      <c r="G174" s="85">
        <f>VLOOKUP($A174,'MG Universe'!$A$2:$R$9992,7)</f>
        <v>42799</v>
      </c>
      <c r="H174" s="18">
        <f>VLOOKUP($A174,'MG Universe'!$A$2:$R$9992,8)</f>
        <v>83.96</v>
      </c>
      <c r="I174" s="18">
        <f>VLOOKUP($A174,'MG Universe'!$A$2:$R$9992,9)</f>
        <v>75.27</v>
      </c>
      <c r="J174" s="19">
        <f>VLOOKUP($A174,'MG Universe'!$A$2:$R$9992,10)</f>
        <v>0.89649999999999996</v>
      </c>
      <c r="K174" s="86">
        <f>VLOOKUP($A174,'MG Universe'!$A$2:$R$9992,11)</f>
        <v>34.53</v>
      </c>
      <c r="L174" s="19">
        <f>VLOOKUP($A174,'MG Universe'!$A$2:$R$9992,12)</f>
        <v>3.8899999999999997E-2</v>
      </c>
      <c r="M174" s="87">
        <f>VLOOKUP($A174,'MG Universe'!$A$2:$R$9992,13)</f>
        <v>0.5</v>
      </c>
      <c r="N174" s="88">
        <f>VLOOKUP($A174,'MG Universe'!$A$2:$R$9992,14)</f>
        <v>0.16</v>
      </c>
      <c r="O174" s="18">
        <f>VLOOKUP($A174,'MG Universe'!$A$2:$R$9992,15)</f>
        <v>-37.89</v>
      </c>
      <c r="P174" s="19">
        <f>VLOOKUP($A174,'MG Universe'!$A$2:$R$9992,16)</f>
        <v>0.13009999999999999</v>
      </c>
      <c r="Q174" s="89">
        <f>VLOOKUP($A174,'MG Universe'!$A$2:$R$9992,17)</f>
        <v>8</v>
      </c>
      <c r="R174" s="18">
        <f>VLOOKUP($A174,'MG Universe'!$A$2:$R$9992,18)</f>
        <v>30.78</v>
      </c>
      <c r="S174" s="18">
        <f>VLOOKUP($A174,'MG Universe'!$A$2:$U$9992,19)</f>
        <v>9292364176</v>
      </c>
      <c r="T174" s="18" t="str">
        <f>VLOOKUP($A174,'MG Universe'!$A$2:$U$9992,20)</f>
        <v>Mid</v>
      </c>
      <c r="U174" s="18" t="str">
        <f>VLOOKUP($A174,'MG Universe'!$A$2:$U$9992,21)</f>
        <v>REIT</v>
      </c>
    </row>
    <row r="175" spans="1:21" x14ac:dyDescent="0.55000000000000004">
      <c r="A175" s="15" t="s">
        <v>52</v>
      </c>
      <c r="B175" s="122" t="str">
        <f>VLOOKUP($A175,'MG Universe'!$A$2:$R$9992,2)</f>
        <v>Ford Motor Company</v>
      </c>
      <c r="C175" s="15" t="str">
        <f>VLOOKUP($A175,'MG Universe'!$A$2:$R$9992,3)</f>
        <v>C</v>
      </c>
      <c r="D175" s="15" t="str">
        <f>VLOOKUP($A175,'MG Universe'!$A$2:$R$9992,4)</f>
        <v>S</v>
      </c>
      <c r="E175" s="15" t="str">
        <f>VLOOKUP($A175,'MG Universe'!$A$2:$R$9992,5)</f>
        <v>O</v>
      </c>
      <c r="F175" s="16" t="str">
        <f>VLOOKUP($A175,'MG Universe'!$A$2:$R$9992,6)</f>
        <v>SO</v>
      </c>
      <c r="G175" s="85">
        <f>VLOOKUP($A175,'MG Universe'!$A$2:$R$9992,7)</f>
        <v>42706</v>
      </c>
      <c r="H175" s="18">
        <f>VLOOKUP($A175,'MG Universe'!$A$2:$R$9992,8)</f>
        <v>8</v>
      </c>
      <c r="I175" s="18">
        <f>VLOOKUP($A175,'MG Universe'!$A$2:$R$9992,9)</f>
        <v>10.76</v>
      </c>
      <c r="J175" s="19">
        <f>VLOOKUP($A175,'MG Universe'!$A$2:$R$9992,10)</f>
        <v>1.345</v>
      </c>
      <c r="K175" s="86">
        <f>VLOOKUP($A175,'MG Universe'!$A$2:$R$9992,11)</f>
        <v>6.77</v>
      </c>
      <c r="L175" s="19">
        <f>VLOOKUP($A175,'MG Universe'!$A$2:$R$9992,12)</f>
        <v>5.5800000000000002E-2</v>
      </c>
      <c r="M175" s="87">
        <f>VLOOKUP($A175,'MG Universe'!$A$2:$R$9992,13)</f>
        <v>1</v>
      </c>
      <c r="N175" s="88">
        <f>VLOOKUP($A175,'MG Universe'!$A$2:$R$9992,14)</f>
        <v>1.1599999999999999</v>
      </c>
      <c r="O175" s="18">
        <f>VLOOKUP($A175,'MG Universe'!$A$2:$R$9992,15)</f>
        <v>-24.99</v>
      </c>
      <c r="P175" s="19">
        <f>VLOOKUP($A175,'MG Universe'!$A$2:$R$9992,16)</f>
        <v>-8.6999999999999994E-3</v>
      </c>
      <c r="Q175" s="89">
        <f>VLOOKUP($A175,'MG Universe'!$A$2:$R$9992,17)</f>
        <v>5</v>
      </c>
      <c r="R175" s="18">
        <f>VLOOKUP($A175,'MG Universe'!$A$2:$R$9992,18)</f>
        <v>17.3</v>
      </c>
      <c r="S175" s="18">
        <f>VLOOKUP($A175,'MG Universe'!$A$2:$U$9992,19)</f>
        <v>42846173381</v>
      </c>
      <c r="T175" s="18" t="str">
        <f>VLOOKUP($A175,'MG Universe'!$A$2:$U$9992,20)</f>
        <v>Large</v>
      </c>
      <c r="U175" s="18" t="str">
        <f>VLOOKUP($A175,'MG Universe'!$A$2:$U$9992,21)</f>
        <v>Auto</v>
      </c>
    </row>
    <row r="176" spans="1:21" x14ac:dyDescent="0.55000000000000004">
      <c r="A176" s="15" t="s">
        <v>696</v>
      </c>
      <c r="B176" s="122" t="str">
        <f>VLOOKUP($A176,'MG Universe'!$A$2:$R$9992,2)</f>
        <v>Fastenal Company</v>
      </c>
      <c r="C176" s="15" t="str">
        <f>VLOOKUP($A176,'MG Universe'!$A$2:$R$9992,3)</f>
        <v>C+</v>
      </c>
      <c r="D176" s="15" t="str">
        <f>VLOOKUP($A176,'MG Universe'!$A$2:$R$9992,4)</f>
        <v>E</v>
      </c>
      <c r="E176" s="15" t="str">
        <f>VLOOKUP($A176,'MG Universe'!$A$2:$R$9992,5)</f>
        <v>F</v>
      </c>
      <c r="F176" s="16" t="str">
        <f>VLOOKUP($A176,'MG Universe'!$A$2:$R$9992,6)</f>
        <v>EF</v>
      </c>
      <c r="G176" s="85">
        <f>VLOOKUP($A176,'MG Universe'!$A$2:$R$9992,7)</f>
        <v>42558</v>
      </c>
      <c r="H176" s="18">
        <f>VLOOKUP($A176,'MG Universe'!$A$2:$R$9992,8)</f>
        <v>40.08</v>
      </c>
      <c r="I176" s="18">
        <f>VLOOKUP($A176,'MG Universe'!$A$2:$R$9992,9)</f>
        <v>42.3</v>
      </c>
      <c r="J176" s="19">
        <f>VLOOKUP($A176,'MG Universe'!$A$2:$R$9992,10)</f>
        <v>1.0553999999999999</v>
      </c>
      <c r="K176" s="86">
        <f>VLOOKUP($A176,'MG Universe'!$A$2:$R$9992,11)</f>
        <v>25.03</v>
      </c>
      <c r="L176" s="19">
        <f>VLOOKUP($A176,'MG Universe'!$A$2:$R$9992,12)</f>
        <v>2.7E-2</v>
      </c>
      <c r="M176" s="87">
        <f>VLOOKUP($A176,'MG Universe'!$A$2:$R$9992,13)</f>
        <v>0.9</v>
      </c>
      <c r="N176" s="88">
        <f>VLOOKUP($A176,'MG Universe'!$A$2:$R$9992,14)</f>
        <v>4.4000000000000004</v>
      </c>
      <c r="O176" s="18">
        <f>VLOOKUP($A176,'MG Universe'!$A$2:$R$9992,15)</f>
        <v>3.27</v>
      </c>
      <c r="P176" s="19">
        <f>VLOOKUP($A176,'MG Universe'!$A$2:$R$9992,16)</f>
        <v>8.2600000000000007E-2</v>
      </c>
      <c r="Q176" s="89">
        <f>VLOOKUP($A176,'MG Universe'!$A$2:$R$9992,17)</f>
        <v>19</v>
      </c>
      <c r="R176" s="18">
        <f>VLOOKUP($A176,'MG Universe'!$A$2:$R$9992,18)</f>
        <v>15.85</v>
      </c>
      <c r="S176" s="18">
        <f>VLOOKUP($A176,'MG Universe'!$A$2:$U$9992,19)</f>
        <v>12169298244</v>
      </c>
      <c r="T176" s="18" t="str">
        <f>VLOOKUP($A176,'MG Universe'!$A$2:$U$9992,20)</f>
        <v>Large</v>
      </c>
      <c r="U176" s="18" t="str">
        <f>VLOOKUP($A176,'MG Universe'!$A$2:$U$9992,21)</f>
        <v>Machinery</v>
      </c>
    </row>
    <row r="177" spans="1:21" x14ac:dyDescent="0.55000000000000004">
      <c r="A177" s="15" t="s">
        <v>698</v>
      </c>
      <c r="B177" s="122" t="str">
        <f>VLOOKUP($A177,'MG Universe'!$A$2:$R$9992,2)</f>
        <v>Facebook Inc</v>
      </c>
      <c r="C177" s="15" t="str">
        <f>VLOOKUP($A177,'MG Universe'!$A$2:$R$9992,3)</f>
        <v>C</v>
      </c>
      <c r="D177" s="15" t="str">
        <f>VLOOKUP($A177,'MG Universe'!$A$2:$R$9992,4)</f>
        <v>E</v>
      </c>
      <c r="E177" s="15" t="str">
        <f>VLOOKUP($A177,'MG Universe'!$A$2:$R$9992,5)</f>
        <v>O</v>
      </c>
      <c r="F177" s="16" t="str">
        <f>VLOOKUP($A177,'MG Universe'!$A$2:$R$9992,6)</f>
        <v>EO</v>
      </c>
      <c r="G177" s="85">
        <f>VLOOKUP($A177,'MG Universe'!$A$2:$R$9992,7)</f>
        <v>42557</v>
      </c>
      <c r="H177" s="18">
        <f>VLOOKUP($A177,'MG Universe'!$A$2:$R$9992,8)</f>
        <v>58.06</v>
      </c>
      <c r="I177" s="18">
        <f>VLOOKUP($A177,'MG Universe'!$A$2:$R$9992,9)</f>
        <v>144.85</v>
      </c>
      <c r="J177" s="19">
        <f>VLOOKUP($A177,'MG Universe'!$A$2:$R$9992,10)</f>
        <v>2.4948000000000001</v>
      </c>
      <c r="K177" s="86">
        <f>VLOOKUP($A177,'MG Universe'!$A$2:$R$9992,11)</f>
        <v>95.93</v>
      </c>
      <c r="L177" s="19">
        <f>VLOOKUP($A177,'MG Universe'!$A$2:$R$9992,12)</f>
        <v>0</v>
      </c>
      <c r="M177" s="87">
        <f>VLOOKUP($A177,'MG Universe'!$A$2:$R$9992,13)</f>
        <v>0.7</v>
      </c>
      <c r="N177" s="88">
        <f>VLOOKUP($A177,'MG Universe'!$A$2:$R$9992,14)</f>
        <v>13.16</v>
      </c>
      <c r="O177" s="18">
        <f>VLOOKUP($A177,'MG Universe'!$A$2:$R$9992,15)</f>
        <v>6.54</v>
      </c>
      <c r="P177" s="19">
        <f>VLOOKUP($A177,'MG Universe'!$A$2:$R$9992,16)</f>
        <v>0.43709999999999999</v>
      </c>
      <c r="Q177" s="89">
        <f>VLOOKUP($A177,'MG Universe'!$A$2:$R$9992,17)</f>
        <v>0</v>
      </c>
      <c r="R177" s="18">
        <f>VLOOKUP($A177,'MG Universe'!$A$2:$R$9992,18)</f>
        <v>31.05</v>
      </c>
      <c r="S177" s="18">
        <f>VLOOKUP($A177,'MG Universe'!$A$2:$U$9992,19)</f>
        <v>418654902601</v>
      </c>
      <c r="T177" s="18" t="str">
        <f>VLOOKUP($A177,'MG Universe'!$A$2:$U$9992,20)</f>
        <v>Large</v>
      </c>
      <c r="U177" s="18" t="str">
        <f>VLOOKUP($A177,'MG Universe'!$A$2:$U$9992,21)</f>
        <v>Internet Services</v>
      </c>
    </row>
    <row r="178" spans="1:21" x14ac:dyDescent="0.55000000000000004">
      <c r="A178" s="15" t="s">
        <v>700</v>
      </c>
      <c r="B178" s="122" t="str">
        <f>VLOOKUP($A178,'MG Universe'!$A$2:$R$9992,2)</f>
        <v>Fortune Brands Home &amp; Security Inc</v>
      </c>
      <c r="C178" s="15" t="str">
        <f>VLOOKUP($A178,'MG Universe'!$A$2:$R$9992,3)</f>
        <v>C+</v>
      </c>
      <c r="D178" s="15" t="str">
        <f>VLOOKUP($A178,'MG Universe'!$A$2:$R$9992,4)</f>
        <v>E</v>
      </c>
      <c r="E178" s="15" t="str">
        <f>VLOOKUP($A178,'MG Universe'!$A$2:$R$9992,5)</f>
        <v>U</v>
      </c>
      <c r="F178" s="16" t="str">
        <f>VLOOKUP($A178,'MG Universe'!$A$2:$R$9992,6)</f>
        <v>EU</v>
      </c>
      <c r="G178" s="85">
        <f>VLOOKUP($A178,'MG Universe'!$A$2:$R$9992,7)</f>
        <v>42799</v>
      </c>
      <c r="H178" s="18">
        <f>VLOOKUP($A178,'MG Universe'!$A$2:$R$9992,8)</f>
        <v>88.19</v>
      </c>
      <c r="I178" s="18">
        <f>VLOOKUP($A178,'MG Universe'!$A$2:$R$9992,9)</f>
        <v>62.35</v>
      </c>
      <c r="J178" s="19">
        <f>VLOOKUP($A178,'MG Universe'!$A$2:$R$9992,10)</f>
        <v>0.70699999999999996</v>
      </c>
      <c r="K178" s="86">
        <f>VLOOKUP($A178,'MG Universe'!$A$2:$R$9992,11)</f>
        <v>27.23</v>
      </c>
      <c r="L178" s="19">
        <f>VLOOKUP($A178,'MG Universe'!$A$2:$R$9992,12)</f>
        <v>1.03E-2</v>
      </c>
      <c r="M178" s="87">
        <f>VLOOKUP($A178,'MG Universe'!$A$2:$R$9992,13)</f>
        <v>1.2</v>
      </c>
      <c r="N178" s="88">
        <f>VLOOKUP($A178,'MG Universe'!$A$2:$R$9992,14)</f>
        <v>1.71</v>
      </c>
      <c r="O178" s="18">
        <f>VLOOKUP($A178,'MG Universe'!$A$2:$R$9992,15)</f>
        <v>-8.3800000000000008</v>
      </c>
      <c r="P178" s="19">
        <f>VLOOKUP($A178,'MG Universe'!$A$2:$R$9992,16)</f>
        <v>9.3600000000000003E-2</v>
      </c>
      <c r="Q178" s="89">
        <f>VLOOKUP($A178,'MG Universe'!$A$2:$R$9992,17)</f>
        <v>5</v>
      </c>
      <c r="R178" s="18">
        <f>VLOOKUP($A178,'MG Universe'!$A$2:$R$9992,18)</f>
        <v>31.98</v>
      </c>
      <c r="S178" s="18">
        <f>VLOOKUP($A178,'MG Universe'!$A$2:$U$9992,19)</f>
        <v>9551197432</v>
      </c>
      <c r="T178" s="18" t="str">
        <f>VLOOKUP($A178,'MG Universe'!$A$2:$U$9992,20)</f>
        <v>Mid</v>
      </c>
      <c r="U178" s="18" t="str">
        <f>VLOOKUP($A178,'MG Universe'!$A$2:$U$9992,21)</f>
        <v>Construction</v>
      </c>
    </row>
    <row r="179" spans="1:21" x14ac:dyDescent="0.55000000000000004">
      <c r="A179" s="15" t="s">
        <v>702</v>
      </c>
      <c r="B179" s="122" t="str">
        <f>VLOOKUP($A179,'MG Universe'!$A$2:$R$9992,2)</f>
        <v>Freeport-McMoRan Inc</v>
      </c>
      <c r="C179" s="15" t="str">
        <f>VLOOKUP($A179,'MG Universe'!$A$2:$R$9992,3)</f>
        <v>F</v>
      </c>
      <c r="D179" s="15" t="str">
        <f>VLOOKUP($A179,'MG Universe'!$A$2:$R$9992,4)</f>
        <v>S</v>
      </c>
      <c r="E179" s="15" t="str">
        <f>VLOOKUP($A179,'MG Universe'!$A$2:$R$9992,5)</f>
        <v>O</v>
      </c>
      <c r="F179" s="16" t="str">
        <f>VLOOKUP($A179,'MG Universe'!$A$2:$R$9992,6)</f>
        <v>SO</v>
      </c>
      <c r="G179" s="85">
        <f>VLOOKUP($A179,'MG Universe'!$A$2:$R$9992,7)</f>
        <v>42766</v>
      </c>
      <c r="H179" s="18">
        <f>VLOOKUP($A179,'MG Universe'!$A$2:$R$9992,8)</f>
        <v>0</v>
      </c>
      <c r="I179" s="18">
        <f>VLOOKUP($A179,'MG Universe'!$A$2:$R$9992,9)</f>
        <v>11.43</v>
      </c>
      <c r="J179" s="19" t="str">
        <f>VLOOKUP($A179,'MG Universe'!$A$2:$R$9992,10)</f>
        <v>N/A</v>
      </c>
      <c r="K179" s="86" t="str">
        <f>VLOOKUP($A179,'MG Universe'!$A$2:$R$9992,11)</f>
        <v>N/A</v>
      </c>
      <c r="L179" s="19">
        <f>VLOOKUP($A179,'MG Universe'!$A$2:$R$9992,12)</f>
        <v>4.4000000000000003E-3</v>
      </c>
      <c r="M179" s="87">
        <f>VLOOKUP($A179,'MG Universe'!$A$2:$R$9992,13)</f>
        <v>2.5</v>
      </c>
      <c r="N179" s="88">
        <f>VLOOKUP($A179,'MG Universe'!$A$2:$R$9992,14)</f>
        <v>2.4500000000000002</v>
      </c>
      <c r="O179" s="18">
        <f>VLOOKUP($A179,'MG Universe'!$A$2:$R$9992,15)</f>
        <v>-14.77</v>
      </c>
      <c r="P179" s="19">
        <f>VLOOKUP($A179,'MG Universe'!$A$2:$R$9992,16)</f>
        <v>-6.1600000000000002E-2</v>
      </c>
      <c r="Q179" s="89">
        <f>VLOOKUP($A179,'MG Universe'!$A$2:$R$9992,17)</f>
        <v>1</v>
      </c>
      <c r="R179" s="18">
        <f>VLOOKUP($A179,'MG Universe'!$A$2:$R$9992,18)</f>
        <v>5.5</v>
      </c>
      <c r="S179" s="18">
        <f>VLOOKUP($A179,'MG Universe'!$A$2:$U$9992,19)</f>
        <v>16565222208</v>
      </c>
      <c r="T179" s="18" t="str">
        <f>VLOOKUP($A179,'MG Universe'!$A$2:$U$9992,20)</f>
        <v>Large</v>
      </c>
      <c r="U179" s="18" t="str">
        <f>VLOOKUP($A179,'MG Universe'!$A$2:$U$9992,21)</f>
        <v>Mining</v>
      </c>
    </row>
    <row r="180" spans="1:21" x14ac:dyDescent="0.55000000000000004">
      <c r="A180" s="15" t="s">
        <v>704</v>
      </c>
      <c r="B180" s="122" t="str">
        <f>VLOOKUP($A180,'MG Universe'!$A$2:$R$9992,2)</f>
        <v>FedEx Corporation</v>
      </c>
      <c r="C180" s="15" t="str">
        <f>VLOOKUP($A180,'MG Universe'!$A$2:$R$9992,3)</f>
        <v>D+</v>
      </c>
      <c r="D180" s="15" t="str">
        <f>VLOOKUP($A180,'MG Universe'!$A$2:$R$9992,4)</f>
        <v>S</v>
      </c>
      <c r="E180" s="15" t="str">
        <f>VLOOKUP($A180,'MG Universe'!$A$2:$R$9992,5)</f>
        <v>F</v>
      </c>
      <c r="F180" s="16" t="str">
        <f>VLOOKUP($A180,'MG Universe'!$A$2:$R$9992,6)</f>
        <v>SF</v>
      </c>
      <c r="G180" s="85">
        <f>VLOOKUP($A180,'MG Universe'!$A$2:$R$9992,7)</f>
        <v>42570</v>
      </c>
      <c r="H180" s="18">
        <f>VLOOKUP($A180,'MG Universe'!$A$2:$R$9992,8)</f>
        <v>193.58</v>
      </c>
      <c r="I180" s="18">
        <f>VLOOKUP($A180,'MG Universe'!$A$2:$R$9992,9)</f>
        <v>187.49</v>
      </c>
      <c r="J180" s="19">
        <f>VLOOKUP($A180,'MG Universe'!$A$2:$R$9992,10)</f>
        <v>0.96850000000000003</v>
      </c>
      <c r="K180" s="86">
        <f>VLOOKUP($A180,'MG Universe'!$A$2:$R$9992,11)</f>
        <v>24.9</v>
      </c>
      <c r="L180" s="19">
        <f>VLOOKUP($A180,'MG Universe'!$A$2:$R$9992,12)</f>
        <v>5.3E-3</v>
      </c>
      <c r="M180" s="87">
        <f>VLOOKUP($A180,'MG Universe'!$A$2:$R$9992,13)</f>
        <v>1.2</v>
      </c>
      <c r="N180" s="88">
        <f>VLOOKUP($A180,'MG Universe'!$A$2:$R$9992,14)</f>
        <v>1.5</v>
      </c>
      <c r="O180" s="18">
        <f>VLOOKUP($A180,'MG Universe'!$A$2:$R$9992,15)</f>
        <v>-72.73</v>
      </c>
      <c r="P180" s="19">
        <f>VLOOKUP($A180,'MG Universe'!$A$2:$R$9992,16)</f>
        <v>8.2000000000000003E-2</v>
      </c>
      <c r="Q180" s="89">
        <f>VLOOKUP($A180,'MG Universe'!$A$2:$R$9992,17)</f>
        <v>7</v>
      </c>
      <c r="R180" s="18">
        <f>VLOOKUP($A180,'MG Universe'!$A$2:$R$9992,18)</f>
        <v>115.27</v>
      </c>
      <c r="S180" s="18">
        <f>VLOOKUP($A180,'MG Universe'!$A$2:$U$9992,19)</f>
        <v>49970543664</v>
      </c>
      <c r="T180" s="18" t="str">
        <f>VLOOKUP($A180,'MG Universe'!$A$2:$U$9992,20)</f>
        <v>Large</v>
      </c>
      <c r="U180" s="18" t="str">
        <f>VLOOKUP($A180,'MG Universe'!$A$2:$U$9992,21)</f>
        <v>Freight</v>
      </c>
    </row>
    <row r="181" spans="1:21" x14ac:dyDescent="0.55000000000000004">
      <c r="A181" s="15" t="s">
        <v>706</v>
      </c>
      <c r="B181" s="122" t="str">
        <f>VLOOKUP($A181,'MG Universe'!$A$2:$R$9992,2)</f>
        <v>FirstEnergy Corp.</v>
      </c>
      <c r="C181" s="15" t="str">
        <f>VLOOKUP($A181,'MG Universe'!$A$2:$R$9992,3)</f>
        <v>C</v>
      </c>
      <c r="D181" s="15" t="str">
        <f>VLOOKUP($A181,'MG Universe'!$A$2:$R$9992,4)</f>
        <v>S</v>
      </c>
      <c r="E181" s="15" t="str">
        <f>VLOOKUP($A181,'MG Universe'!$A$2:$R$9992,5)</f>
        <v>O</v>
      </c>
      <c r="F181" s="16" t="str">
        <f>VLOOKUP($A181,'MG Universe'!$A$2:$R$9992,6)</f>
        <v>SO</v>
      </c>
      <c r="G181" s="85">
        <f>VLOOKUP($A181,'MG Universe'!$A$2:$R$9992,7)</f>
        <v>42557</v>
      </c>
      <c r="H181" s="18">
        <f>VLOOKUP($A181,'MG Universe'!$A$2:$R$9992,8)</f>
        <v>0</v>
      </c>
      <c r="I181" s="18">
        <f>VLOOKUP($A181,'MG Universe'!$A$2:$R$9992,9)</f>
        <v>28.59</v>
      </c>
      <c r="J181" s="19" t="str">
        <f>VLOOKUP($A181,'MG Universe'!$A$2:$R$9992,10)</f>
        <v>N/A</v>
      </c>
      <c r="K181" s="86">
        <f>VLOOKUP($A181,'MG Universe'!$A$2:$R$9992,11)</f>
        <v>18.45</v>
      </c>
      <c r="L181" s="19">
        <f>VLOOKUP($A181,'MG Universe'!$A$2:$R$9992,12)</f>
        <v>5.04E-2</v>
      </c>
      <c r="M181" s="87">
        <f>VLOOKUP($A181,'MG Universe'!$A$2:$R$9992,13)</f>
        <v>0.2</v>
      </c>
      <c r="N181" s="88">
        <f>VLOOKUP($A181,'MG Universe'!$A$2:$R$9992,14)</f>
        <v>0.51</v>
      </c>
      <c r="O181" s="18">
        <f>VLOOKUP($A181,'MG Universe'!$A$2:$R$9992,15)</f>
        <v>-86.86</v>
      </c>
      <c r="P181" s="19">
        <f>VLOOKUP($A181,'MG Universe'!$A$2:$R$9992,16)</f>
        <v>4.9700000000000001E-2</v>
      </c>
      <c r="Q181" s="89">
        <f>VLOOKUP($A181,'MG Universe'!$A$2:$R$9992,17)</f>
        <v>0</v>
      </c>
      <c r="R181" s="18">
        <f>VLOOKUP($A181,'MG Universe'!$A$2:$R$9992,18)</f>
        <v>39.64</v>
      </c>
      <c r="S181" s="18">
        <f>VLOOKUP($A181,'MG Universe'!$A$2:$U$9992,19)</f>
        <v>12581280101</v>
      </c>
      <c r="T181" s="18" t="str">
        <f>VLOOKUP($A181,'MG Universe'!$A$2:$U$9992,20)</f>
        <v>Large</v>
      </c>
      <c r="U181" s="18" t="str">
        <f>VLOOKUP($A181,'MG Universe'!$A$2:$U$9992,21)</f>
        <v>Utilities</v>
      </c>
    </row>
    <row r="182" spans="1:21" x14ac:dyDescent="0.55000000000000004">
      <c r="A182" s="15" t="s">
        <v>708</v>
      </c>
      <c r="B182" s="122" t="str">
        <f>VLOOKUP($A182,'MG Universe'!$A$2:$R$9992,2)</f>
        <v>F5 Networks, Inc.</v>
      </c>
      <c r="C182" s="15" t="str">
        <f>VLOOKUP($A182,'MG Universe'!$A$2:$R$9992,3)</f>
        <v>C-</v>
      </c>
      <c r="D182" s="15" t="str">
        <f>VLOOKUP($A182,'MG Universe'!$A$2:$R$9992,4)</f>
        <v>S</v>
      </c>
      <c r="E182" s="15" t="str">
        <f>VLOOKUP($A182,'MG Universe'!$A$2:$R$9992,5)</f>
        <v>U</v>
      </c>
      <c r="F182" s="16" t="str">
        <f>VLOOKUP($A182,'MG Universe'!$A$2:$R$9992,6)</f>
        <v>SU</v>
      </c>
      <c r="G182" s="85">
        <f>VLOOKUP($A182,'MG Universe'!$A$2:$R$9992,7)</f>
        <v>42575</v>
      </c>
      <c r="H182" s="18">
        <f>VLOOKUP($A182,'MG Universe'!$A$2:$R$9992,8)</f>
        <v>175.08</v>
      </c>
      <c r="I182" s="18">
        <f>VLOOKUP($A182,'MG Universe'!$A$2:$R$9992,9)</f>
        <v>127.87</v>
      </c>
      <c r="J182" s="19">
        <f>VLOOKUP($A182,'MG Universe'!$A$2:$R$9992,10)</f>
        <v>0.73040000000000005</v>
      </c>
      <c r="K182" s="86">
        <f>VLOOKUP($A182,'MG Universe'!$A$2:$R$9992,11)</f>
        <v>26.36</v>
      </c>
      <c r="L182" s="19">
        <f>VLOOKUP($A182,'MG Universe'!$A$2:$R$9992,12)</f>
        <v>0</v>
      </c>
      <c r="M182" s="87">
        <f>VLOOKUP($A182,'MG Universe'!$A$2:$R$9992,13)</f>
        <v>1.3</v>
      </c>
      <c r="N182" s="88">
        <f>VLOOKUP($A182,'MG Universe'!$A$2:$R$9992,14)</f>
        <v>1.49</v>
      </c>
      <c r="O182" s="18">
        <f>VLOOKUP($A182,'MG Universe'!$A$2:$R$9992,15)</f>
        <v>1.96</v>
      </c>
      <c r="P182" s="19">
        <f>VLOOKUP($A182,'MG Universe'!$A$2:$R$9992,16)</f>
        <v>8.9300000000000004E-2</v>
      </c>
      <c r="Q182" s="89">
        <f>VLOOKUP($A182,'MG Universe'!$A$2:$R$9992,17)</f>
        <v>0</v>
      </c>
      <c r="R182" s="18">
        <f>VLOOKUP($A182,'MG Universe'!$A$2:$R$9992,18)</f>
        <v>48.67</v>
      </c>
      <c r="S182" s="18">
        <f>VLOOKUP($A182,'MG Universe'!$A$2:$U$9992,19)</f>
        <v>8252207884</v>
      </c>
      <c r="T182" s="18" t="str">
        <f>VLOOKUP($A182,'MG Universe'!$A$2:$U$9992,20)</f>
        <v>Mid</v>
      </c>
      <c r="U182" s="18" t="str">
        <f>VLOOKUP($A182,'MG Universe'!$A$2:$U$9992,21)</f>
        <v>Information Technology</v>
      </c>
    </row>
    <row r="183" spans="1:21" x14ac:dyDescent="0.55000000000000004">
      <c r="A183" s="15" t="s">
        <v>710</v>
      </c>
      <c r="B183" s="122" t="str">
        <f>VLOOKUP($A183,'MG Universe'!$A$2:$R$9992,2)</f>
        <v>Fidelity National Information Servcs Inc</v>
      </c>
      <c r="C183" s="15" t="str">
        <f>VLOOKUP($A183,'MG Universe'!$A$2:$R$9992,3)</f>
        <v>D</v>
      </c>
      <c r="D183" s="15" t="str">
        <f>VLOOKUP($A183,'MG Universe'!$A$2:$R$9992,4)</f>
        <v>S</v>
      </c>
      <c r="E183" s="15" t="str">
        <f>VLOOKUP($A183,'MG Universe'!$A$2:$R$9992,5)</f>
        <v>F</v>
      </c>
      <c r="F183" s="16" t="str">
        <f>VLOOKUP($A183,'MG Universe'!$A$2:$R$9992,6)</f>
        <v>SF</v>
      </c>
      <c r="G183" s="85">
        <f>VLOOKUP($A183,'MG Universe'!$A$2:$R$9992,7)</f>
        <v>42558</v>
      </c>
      <c r="H183" s="18">
        <f>VLOOKUP($A183,'MG Universe'!$A$2:$R$9992,8)</f>
        <v>101.31</v>
      </c>
      <c r="I183" s="18">
        <f>VLOOKUP($A183,'MG Universe'!$A$2:$R$9992,9)</f>
        <v>82.85</v>
      </c>
      <c r="J183" s="19">
        <f>VLOOKUP($A183,'MG Universe'!$A$2:$R$9992,10)</f>
        <v>0.81779999999999997</v>
      </c>
      <c r="K183" s="86">
        <f>VLOOKUP($A183,'MG Universe'!$A$2:$R$9992,11)</f>
        <v>31.5</v>
      </c>
      <c r="L183" s="19">
        <f>VLOOKUP($A183,'MG Universe'!$A$2:$R$9992,12)</f>
        <v>1.26E-2</v>
      </c>
      <c r="M183" s="87">
        <f>VLOOKUP($A183,'MG Universe'!$A$2:$R$9992,13)</f>
        <v>0.8</v>
      </c>
      <c r="N183" s="88">
        <f>VLOOKUP($A183,'MG Universe'!$A$2:$R$9992,14)</f>
        <v>1.0900000000000001</v>
      </c>
      <c r="O183" s="18">
        <f>VLOOKUP($A183,'MG Universe'!$A$2:$R$9992,15)</f>
        <v>-41</v>
      </c>
      <c r="P183" s="19">
        <f>VLOOKUP($A183,'MG Universe'!$A$2:$R$9992,16)</f>
        <v>0.115</v>
      </c>
      <c r="Q183" s="89">
        <f>VLOOKUP($A183,'MG Universe'!$A$2:$R$9992,17)</f>
        <v>5</v>
      </c>
      <c r="R183" s="18">
        <f>VLOOKUP($A183,'MG Universe'!$A$2:$R$9992,18)</f>
        <v>49.38</v>
      </c>
      <c r="S183" s="18">
        <f>VLOOKUP($A183,'MG Universe'!$A$2:$U$9992,19)</f>
        <v>27510232217</v>
      </c>
      <c r="T183" s="18" t="str">
        <f>VLOOKUP($A183,'MG Universe'!$A$2:$U$9992,20)</f>
        <v>Large</v>
      </c>
      <c r="U183" s="18" t="str">
        <f>VLOOKUP($A183,'MG Universe'!$A$2:$U$9992,21)</f>
        <v>Financial Services</v>
      </c>
    </row>
    <row r="184" spans="1:21" x14ac:dyDescent="0.55000000000000004">
      <c r="A184" s="15" t="s">
        <v>712</v>
      </c>
      <c r="B184" s="122" t="str">
        <f>VLOOKUP($A184,'MG Universe'!$A$2:$R$9992,2)</f>
        <v>Fiserv Inc</v>
      </c>
      <c r="C184" s="15" t="str">
        <f>VLOOKUP($A184,'MG Universe'!$A$2:$R$9992,3)</f>
        <v>D</v>
      </c>
      <c r="D184" s="15" t="str">
        <f>VLOOKUP($A184,'MG Universe'!$A$2:$R$9992,4)</f>
        <v>S</v>
      </c>
      <c r="E184" s="15" t="str">
        <f>VLOOKUP($A184,'MG Universe'!$A$2:$R$9992,5)</f>
        <v>F</v>
      </c>
      <c r="F184" s="16" t="str">
        <f>VLOOKUP($A184,'MG Universe'!$A$2:$R$9992,6)</f>
        <v>SF</v>
      </c>
      <c r="G184" s="85">
        <f>VLOOKUP($A184,'MG Universe'!$A$2:$R$9992,7)</f>
        <v>42584</v>
      </c>
      <c r="H184" s="18">
        <f>VLOOKUP($A184,'MG Universe'!$A$2:$R$9992,8)</f>
        <v>108.97</v>
      </c>
      <c r="I184" s="18">
        <f>VLOOKUP($A184,'MG Universe'!$A$2:$R$9992,9)</f>
        <v>119.13</v>
      </c>
      <c r="J184" s="19">
        <f>VLOOKUP($A184,'MG Universe'!$A$2:$R$9992,10)</f>
        <v>1.0931999999999999</v>
      </c>
      <c r="K184" s="86">
        <f>VLOOKUP($A184,'MG Universe'!$A$2:$R$9992,11)</f>
        <v>35.99</v>
      </c>
      <c r="L184" s="19">
        <f>VLOOKUP($A184,'MG Universe'!$A$2:$R$9992,12)</f>
        <v>0</v>
      </c>
      <c r="M184" s="87">
        <f>VLOOKUP($A184,'MG Universe'!$A$2:$R$9992,13)</f>
        <v>0.8</v>
      </c>
      <c r="N184" s="88">
        <f>VLOOKUP($A184,'MG Universe'!$A$2:$R$9992,14)</f>
        <v>0.96</v>
      </c>
      <c r="O184" s="18">
        <f>VLOOKUP($A184,'MG Universe'!$A$2:$R$9992,15)</f>
        <v>-23.72</v>
      </c>
      <c r="P184" s="19">
        <f>VLOOKUP($A184,'MG Universe'!$A$2:$R$9992,16)</f>
        <v>0.13750000000000001</v>
      </c>
      <c r="Q184" s="89">
        <f>VLOOKUP($A184,'MG Universe'!$A$2:$R$9992,17)</f>
        <v>0</v>
      </c>
      <c r="R184" s="18">
        <f>VLOOKUP($A184,'MG Universe'!$A$2:$R$9992,18)</f>
        <v>34.24</v>
      </c>
      <c r="S184" s="18">
        <f>VLOOKUP($A184,'MG Universe'!$A$2:$U$9992,19)</f>
        <v>25059926042</v>
      </c>
      <c r="T184" s="18" t="str">
        <f>VLOOKUP($A184,'MG Universe'!$A$2:$U$9992,20)</f>
        <v>Large</v>
      </c>
      <c r="U184" s="18" t="str">
        <f>VLOOKUP($A184,'MG Universe'!$A$2:$U$9992,21)</f>
        <v>Business Support</v>
      </c>
    </row>
    <row r="185" spans="1:21" x14ac:dyDescent="0.55000000000000004">
      <c r="A185" s="15" t="s">
        <v>714</v>
      </c>
      <c r="B185" s="122" t="str">
        <f>VLOOKUP($A185,'MG Universe'!$A$2:$R$9992,2)</f>
        <v>Fifth Third Bancorp</v>
      </c>
      <c r="C185" s="15" t="str">
        <f>VLOOKUP($A185,'MG Universe'!$A$2:$R$9992,3)</f>
        <v>A-</v>
      </c>
      <c r="D185" s="15" t="str">
        <f>VLOOKUP($A185,'MG Universe'!$A$2:$R$9992,4)</f>
        <v>E</v>
      </c>
      <c r="E185" s="15" t="str">
        <f>VLOOKUP($A185,'MG Universe'!$A$2:$R$9992,5)</f>
        <v>U</v>
      </c>
      <c r="F185" s="16" t="str">
        <f>VLOOKUP($A185,'MG Universe'!$A$2:$R$9992,6)</f>
        <v>EU</v>
      </c>
      <c r="G185" s="85">
        <f>VLOOKUP($A185,'MG Universe'!$A$2:$R$9992,7)</f>
        <v>42553</v>
      </c>
      <c r="H185" s="18">
        <f>VLOOKUP($A185,'MG Universe'!$A$2:$R$9992,8)</f>
        <v>67.040000000000006</v>
      </c>
      <c r="I185" s="18">
        <f>VLOOKUP($A185,'MG Universe'!$A$2:$R$9992,9)</f>
        <v>23.78</v>
      </c>
      <c r="J185" s="19">
        <f>VLOOKUP($A185,'MG Universe'!$A$2:$R$9992,10)</f>
        <v>0.35470000000000002</v>
      </c>
      <c r="K185" s="86">
        <f>VLOOKUP($A185,'MG Universe'!$A$2:$R$9992,11)</f>
        <v>13.67</v>
      </c>
      <c r="L185" s="19">
        <f>VLOOKUP($A185,'MG Universe'!$A$2:$R$9992,12)</f>
        <v>2.1899999999999999E-2</v>
      </c>
      <c r="M185" s="87">
        <f>VLOOKUP($A185,'MG Universe'!$A$2:$R$9992,13)</f>
        <v>1.3</v>
      </c>
      <c r="N185" s="88" t="str">
        <f>VLOOKUP($A185,'MG Universe'!$A$2:$R$9992,14)</f>
        <v>N/A</v>
      </c>
      <c r="O185" s="18" t="str">
        <f>VLOOKUP($A185,'MG Universe'!$A$2:$R$9992,15)</f>
        <v>N/A</v>
      </c>
      <c r="P185" s="19">
        <f>VLOOKUP($A185,'MG Universe'!$A$2:$R$9992,16)</f>
        <v>2.58E-2</v>
      </c>
      <c r="Q185" s="89">
        <f>VLOOKUP($A185,'MG Universe'!$A$2:$R$9992,17)</f>
        <v>6</v>
      </c>
      <c r="R185" s="18">
        <f>VLOOKUP($A185,'MG Universe'!$A$2:$R$9992,18)</f>
        <v>25.45</v>
      </c>
      <c r="S185" s="18">
        <f>VLOOKUP($A185,'MG Universe'!$A$2:$U$9992,19)</f>
        <v>18029670307</v>
      </c>
      <c r="T185" s="18" t="str">
        <f>VLOOKUP($A185,'MG Universe'!$A$2:$U$9992,20)</f>
        <v>Large</v>
      </c>
      <c r="U185" s="18" t="str">
        <f>VLOOKUP($A185,'MG Universe'!$A$2:$U$9992,21)</f>
        <v>Banks</v>
      </c>
    </row>
    <row r="186" spans="1:21" x14ac:dyDescent="0.55000000000000004">
      <c r="A186" s="15" t="s">
        <v>716</v>
      </c>
      <c r="B186" s="122" t="str">
        <f>VLOOKUP($A186,'MG Universe'!$A$2:$R$9992,2)</f>
        <v>Foot Locker, Inc.</v>
      </c>
      <c r="C186" s="15" t="str">
        <f>VLOOKUP($A186,'MG Universe'!$A$2:$R$9992,3)</f>
        <v>B-</v>
      </c>
      <c r="D186" s="15" t="str">
        <f>VLOOKUP($A186,'MG Universe'!$A$2:$R$9992,4)</f>
        <v>E</v>
      </c>
      <c r="E186" s="15" t="str">
        <f>VLOOKUP($A186,'MG Universe'!$A$2:$R$9992,5)</f>
        <v>U</v>
      </c>
      <c r="F186" s="16" t="str">
        <f>VLOOKUP($A186,'MG Universe'!$A$2:$R$9992,6)</f>
        <v>EU</v>
      </c>
      <c r="G186" s="85">
        <f>VLOOKUP($A186,'MG Universe'!$A$2:$R$9992,7)</f>
        <v>42800</v>
      </c>
      <c r="H186" s="18">
        <f>VLOOKUP($A186,'MG Universe'!$A$2:$R$9992,8)</f>
        <v>172.17</v>
      </c>
      <c r="I186" s="18">
        <f>VLOOKUP($A186,'MG Universe'!$A$2:$R$9992,9)</f>
        <v>70.86</v>
      </c>
      <c r="J186" s="19">
        <f>VLOOKUP($A186,'MG Universe'!$A$2:$R$9992,10)</f>
        <v>0.41160000000000002</v>
      </c>
      <c r="K186" s="86">
        <f>VLOOKUP($A186,'MG Universe'!$A$2:$R$9992,11)</f>
        <v>15.85</v>
      </c>
      <c r="L186" s="19">
        <f>VLOOKUP($A186,'MG Universe'!$A$2:$R$9992,12)</f>
        <v>1.55E-2</v>
      </c>
      <c r="M186" s="87">
        <f>VLOOKUP($A186,'MG Universe'!$A$2:$R$9992,13)</f>
        <v>0.6</v>
      </c>
      <c r="N186" s="88">
        <f>VLOOKUP($A186,'MG Universe'!$A$2:$R$9992,14)</f>
        <v>4.3</v>
      </c>
      <c r="O186" s="18">
        <f>VLOOKUP($A186,'MG Universe'!$A$2:$R$9992,15)</f>
        <v>11.28</v>
      </c>
      <c r="P186" s="19">
        <f>VLOOKUP($A186,'MG Universe'!$A$2:$R$9992,16)</f>
        <v>3.6799999999999999E-2</v>
      </c>
      <c r="Q186" s="89">
        <f>VLOOKUP($A186,'MG Universe'!$A$2:$R$9992,17)</f>
        <v>7</v>
      </c>
      <c r="R186" s="18">
        <f>VLOOKUP($A186,'MG Universe'!$A$2:$R$9992,18)</f>
        <v>48.72</v>
      </c>
      <c r="S186" s="18">
        <f>VLOOKUP($A186,'MG Universe'!$A$2:$U$9992,19)</f>
        <v>9118802281</v>
      </c>
      <c r="T186" s="18" t="str">
        <f>VLOOKUP($A186,'MG Universe'!$A$2:$U$9992,20)</f>
        <v>Mid</v>
      </c>
      <c r="U186" s="18" t="str">
        <f>VLOOKUP($A186,'MG Universe'!$A$2:$U$9992,21)</f>
        <v>Retail</v>
      </c>
    </row>
    <row r="187" spans="1:21" x14ac:dyDescent="0.55000000000000004">
      <c r="A187" s="15" t="s">
        <v>718</v>
      </c>
      <c r="B187" s="122" t="str">
        <f>VLOOKUP($A187,'MG Universe'!$A$2:$R$9992,2)</f>
        <v>FLIR Systems, Inc.</v>
      </c>
      <c r="C187" s="15" t="str">
        <f>VLOOKUP($A187,'MG Universe'!$A$2:$R$9992,3)</f>
        <v>C</v>
      </c>
      <c r="D187" s="15" t="str">
        <f>VLOOKUP($A187,'MG Universe'!$A$2:$R$9992,4)</f>
        <v>E</v>
      </c>
      <c r="E187" s="15" t="str">
        <f>VLOOKUP($A187,'MG Universe'!$A$2:$R$9992,5)</f>
        <v>O</v>
      </c>
      <c r="F187" s="16" t="str">
        <f>VLOOKUP($A187,'MG Universe'!$A$2:$R$9992,6)</f>
        <v>EO</v>
      </c>
      <c r="G187" s="85">
        <f>VLOOKUP($A187,'MG Universe'!$A$2:$R$9992,7)</f>
        <v>42693</v>
      </c>
      <c r="H187" s="18">
        <f>VLOOKUP($A187,'MG Universe'!$A$2:$R$9992,8)</f>
        <v>11.51</v>
      </c>
      <c r="I187" s="18">
        <f>VLOOKUP($A187,'MG Universe'!$A$2:$R$9992,9)</f>
        <v>37.299999999999997</v>
      </c>
      <c r="J187" s="19">
        <f>VLOOKUP($A187,'MG Universe'!$A$2:$R$9992,10)</f>
        <v>3.2406999999999999</v>
      </c>
      <c r="K187" s="86">
        <f>VLOOKUP($A187,'MG Universe'!$A$2:$R$9992,11)</f>
        <v>26.27</v>
      </c>
      <c r="L187" s="19">
        <f>VLOOKUP($A187,'MG Universe'!$A$2:$R$9992,12)</f>
        <v>1.26E-2</v>
      </c>
      <c r="M187" s="87">
        <f>VLOOKUP($A187,'MG Universe'!$A$2:$R$9992,13)</f>
        <v>0.5</v>
      </c>
      <c r="N187" s="88">
        <f>VLOOKUP($A187,'MG Universe'!$A$2:$R$9992,14)</f>
        <v>4.6900000000000004</v>
      </c>
      <c r="O187" s="18">
        <f>VLOOKUP($A187,'MG Universe'!$A$2:$R$9992,15)</f>
        <v>3.78</v>
      </c>
      <c r="P187" s="19">
        <f>VLOOKUP($A187,'MG Universe'!$A$2:$R$9992,16)</f>
        <v>8.8800000000000004E-2</v>
      </c>
      <c r="Q187" s="89">
        <f>VLOOKUP($A187,'MG Universe'!$A$2:$R$9992,17)</f>
        <v>6</v>
      </c>
      <c r="R187" s="18">
        <f>VLOOKUP($A187,'MG Universe'!$A$2:$R$9992,18)</f>
        <v>18.63</v>
      </c>
      <c r="S187" s="18">
        <f>VLOOKUP($A187,'MG Universe'!$A$2:$U$9992,19)</f>
        <v>5141457184</v>
      </c>
      <c r="T187" s="18" t="str">
        <f>VLOOKUP($A187,'MG Universe'!$A$2:$U$9992,20)</f>
        <v>Mid</v>
      </c>
      <c r="U187" s="18" t="str">
        <f>VLOOKUP($A187,'MG Universe'!$A$2:$U$9992,21)</f>
        <v>IT Hardware</v>
      </c>
    </row>
    <row r="188" spans="1:21" x14ac:dyDescent="0.55000000000000004">
      <c r="A188" s="15" t="s">
        <v>720</v>
      </c>
      <c r="B188" s="122" t="str">
        <f>VLOOKUP($A188,'MG Universe'!$A$2:$R$9992,2)</f>
        <v>Fluor Corporation (NEW)</v>
      </c>
      <c r="C188" s="15" t="str">
        <f>VLOOKUP($A188,'MG Universe'!$A$2:$R$9992,3)</f>
        <v>D</v>
      </c>
      <c r="D188" s="15" t="str">
        <f>VLOOKUP($A188,'MG Universe'!$A$2:$R$9992,4)</f>
        <v>S</v>
      </c>
      <c r="E188" s="15" t="str">
        <f>VLOOKUP($A188,'MG Universe'!$A$2:$R$9992,5)</f>
        <v>O</v>
      </c>
      <c r="F188" s="16" t="str">
        <f>VLOOKUP($A188,'MG Universe'!$A$2:$R$9992,6)</f>
        <v>SO</v>
      </c>
      <c r="G188" s="85">
        <f>VLOOKUP($A188,'MG Universe'!$A$2:$R$9992,7)</f>
        <v>42714</v>
      </c>
      <c r="H188" s="18">
        <f>VLOOKUP($A188,'MG Universe'!$A$2:$R$9992,8)</f>
        <v>20.63</v>
      </c>
      <c r="I188" s="18">
        <f>VLOOKUP($A188,'MG Universe'!$A$2:$R$9992,9)</f>
        <v>45.73</v>
      </c>
      <c r="J188" s="19">
        <f>VLOOKUP($A188,'MG Universe'!$A$2:$R$9992,10)</f>
        <v>2.2166999999999999</v>
      </c>
      <c r="K188" s="86">
        <f>VLOOKUP($A188,'MG Universe'!$A$2:$R$9992,11)</f>
        <v>16.100000000000001</v>
      </c>
      <c r="L188" s="19">
        <f>VLOOKUP($A188,'MG Universe'!$A$2:$R$9992,12)</f>
        <v>1.84E-2</v>
      </c>
      <c r="M188" s="87">
        <f>VLOOKUP($A188,'MG Universe'!$A$2:$R$9992,13)</f>
        <v>1.5</v>
      </c>
      <c r="N188" s="88">
        <f>VLOOKUP($A188,'MG Universe'!$A$2:$R$9992,14)</f>
        <v>1.48</v>
      </c>
      <c r="O188" s="18">
        <f>VLOOKUP($A188,'MG Universe'!$A$2:$R$9992,15)</f>
        <v>-3.33</v>
      </c>
      <c r="P188" s="19">
        <f>VLOOKUP($A188,'MG Universe'!$A$2:$R$9992,16)</f>
        <v>3.7999999999999999E-2</v>
      </c>
      <c r="Q188" s="89">
        <f>VLOOKUP($A188,'MG Universe'!$A$2:$R$9992,17)</f>
        <v>0</v>
      </c>
      <c r="R188" s="18">
        <f>VLOOKUP($A188,'MG Universe'!$A$2:$R$9992,18)</f>
        <v>33.229999999999997</v>
      </c>
      <c r="S188" s="18">
        <f>VLOOKUP($A188,'MG Universe'!$A$2:$U$9992,19)</f>
        <v>6385393384</v>
      </c>
      <c r="T188" s="18" t="str">
        <f>VLOOKUP($A188,'MG Universe'!$A$2:$U$9992,20)</f>
        <v>Mid</v>
      </c>
      <c r="U188" s="18" t="str">
        <f>VLOOKUP($A188,'MG Universe'!$A$2:$U$9992,21)</f>
        <v>Construction</v>
      </c>
    </row>
    <row r="189" spans="1:21" x14ac:dyDescent="0.55000000000000004">
      <c r="A189" s="15" t="s">
        <v>722</v>
      </c>
      <c r="B189" s="122" t="str">
        <f>VLOOKUP($A189,'MG Universe'!$A$2:$R$9992,2)</f>
        <v>Flowserve Corp</v>
      </c>
      <c r="C189" s="15" t="str">
        <f>VLOOKUP($A189,'MG Universe'!$A$2:$R$9992,3)</f>
        <v>C</v>
      </c>
      <c r="D189" s="15" t="str">
        <f>VLOOKUP($A189,'MG Universe'!$A$2:$R$9992,4)</f>
        <v>E</v>
      </c>
      <c r="E189" s="15" t="str">
        <f>VLOOKUP($A189,'MG Universe'!$A$2:$R$9992,5)</f>
        <v>O</v>
      </c>
      <c r="F189" s="16" t="str">
        <f>VLOOKUP($A189,'MG Universe'!$A$2:$R$9992,6)</f>
        <v>EO</v>
      </c>
      <c r="G189" s="85">
        <f>VLOOKUP($A189,'MG Universe'!$A$2:$R$9992,7)</f>
        <v>42511</v>
      </c>
      <c r="H189" s="18">
        <f>VLOOKUP($A189,'MG Universe'!$A$2:$R$9992,8)</f>
        <v>27.5</v>
      </c>
      <c r="I189" s="18">
        <f>VLOOKUP($A189,'MG Universe'!$A$2:$R$9992,9)</f>
        <v>48.34</v>
      </c>
      <c r="J189" s="19">
        <f>VLOOKUP($A189,'MG Universe'!$A$2:$R$9992,10)</f>
        <v>1.7578</v>
      </c>
      <c r="K189" s="86">
        <f>VLOOKUP($A189,'MG Universe'!$A$2:$R$9992,11)</f>
        <v>17.71</v>
      </c>
      <c r="L189" s="19">
        <f>VLOOKUP($A189,'MG Universe'!$A$2:$R$9992,12)</f>
        <v>1.5100000000000001E-2</v>
      </c>
      <c r="M189" s="87">
        <f>VLOOKUP($A189,'MG Universe'!$A$2:$R$9992,13)</f>
        <v>1.5</v>
      </c>
      <c r="N189" s="88">
        <f>VLOOKUP($A189,'MG Universe'!$A$2:$R$9992,14)</f>
        <v>1.9</v>
      </c>
      <c r="O189" s="18">
        <f>VLOOKUP($A189,'MG Universe'!$A$2:$R$9992,15)</f>
        <v>-6.34</v>
      </c>
      <c r="P189" s="19">
        <f>VLOOKUP($A189,'MG Universe'!$A$2:$R$9992,16)</f>
        <v>4.5999999999999999E-2</v>
      </c>
      <c r="Q189" s="89">
        <f>VLOOKUP($A189,'MG Universe'!$A$2:$R$9992,17)</f>
        <v>10</v>
      </c>
      <c r="R189" s="18">
        <f>VLOOKUP($A189,'MG Universe'!$A$2:$R$9992,18)</f>
        <v>26.79</v>
      </c>
      <c r="S189" s="18">
        <f>VLOOKUP($A189,'MG Universe'!$A$2:$U$9992,19)</f>
        <v>6301377832</v>
      </c>
      <c r="T189" s="18" t="str">
        <f>VLOOKUP($A189,'MG Universe'!$A$2:$U$9992,20)</f>
        <v>Mid</v>
      </c>
      <c r="U189" s="18" t="str">
        <f>VLOOKUP($A189,'MG Universe'!$A$2:$U$9992,21)</f>
        <v>Construction</v>
      </c>
    </row>
    <row r="190" spans="1:21" x14ac:dyDescent="0.55000000000000004">
      <c r="A190" s="15" t="s">
        <v>724</v>
      </c>
      <c r="B190" s="122" t="str">
        <f>VLOOKUP($A190,'MG Universe'!$A$2:$R$9992,2)</f>
        <v>FMC Corp</v>
      </c>
      <c r="C190" s="15" t="str">
        <f>VLOOKUP($A190,'MG Universe'!$A$2:$R$9992,3)</f>
        <v>C+</v>
      </c>
      <c r="D190" s="15" t="str">
        <f>VLOOKUP($A190,'MG Universe'!$A$2:$R$9992,4)</f>
        <v>D</v>
      </c>
      <c r="E190" s="15" t="str">
        <f>VLOOKUP($A190,'MG Universe'!$A$2:$R$9992,5)</f>
        <v>O</v>
      </c>
      <c r="F190" s="16" t="str">
        <f>VLOOKUP($A190,'MG Universe'!$A$2:$R$9992,6)</f>
        <v>DO</v>
      </c>
      <c r="G190" s="85">
        <f>VLOOKUP($A190,'MG Universe'!$A$2:$R$9992,7)</f>
        <v>42557</v>
      </c>
      <c r="H190" s="18">
        <f>VLOOKUP($A190,'MG Universe'!$A$2:$R$9992,8)</f>
        <v>42.49</v>
      </c>
      <c r="I190" s="18">
        <f>VLOOKUP($A190,'MG Universe'!$A$2:$R$9992,9)</f>
        <v>73.709999999999994</v>
      </c>
      <c r="J190" s="19">
        <f>VLOOKUP($A190,'MG Universe'!$A$2:$R$9992,10)</f>
        <v>1.7347999999999999</v>
      </c>
      <c r="K190" s="86">
        <f>VLOOKUP($A190,'MG Universe'!$A$2:$R$9992,11)</f>
        <v>26.61</v>
      </c>
      <c r="L190" s="19">
        <f>VLOOKUP($A190,'MG Universe'!$A$2:$R$9992,12)</f>
        <v>8.9999999999999993E-3</v>
      </c>
      <c r="M190" s="87">
        <f>VLOOKUP($A190,'MG Universe'!$A$2:$R$9992,13)</f>
        <v>1.6</v>
      </c>
      <c r="N190" s="88">
        <f>VLOOKUP($A190,'MG Universe'!$A$2:$R$9992,14)</f>
        <v>2.04</v>
      </c>
      <c r="O190" s="18">
        <f>VLOOKUP($A190,'MG Universe'!$A$2:$R$9992,15)</f>
        <v>-10.98</v>
      </c>
      <c r="P190" s="19">
        <f>VLOOKUP($A190,'MG Universe'!$A$2:$R$9992,16)</f>
        <v>9.06E-2</v>
      </c>
      <c r="Q190" s="89">
        <f>VLOOKUP($A190,'MG Universe'!$A$2:$R$9992,17)</f>
        <v>6</v>
      </c>
      <c r="R190" s="18">
        <f>VLOOKUP($A190,'MG Universe'!$A$2:$R$9992,18)</f>
        <v>29</v>
      </c>
      <c r="S190" s="18">
        <f>VLOOKUP($A190,'MG Universe'!$A$2:$U$9992,19)</f>
        <v>9985464534</v>
      </c>
      <c r="T190" s="18" t="str">
        <f>VLOOKUP($A190,'MG Universe'!$A$2:$U$9992,20)</f>
        <v>Mid</v>
      </c>
      <c r="U190" s="18" t="str">
        <f>VLOOKUP($A190,'MG Universe'!$A$2:$U$9992,21)</f>
        <v>Chemicals</v>
      </c>
    </row>
    <row r="191" spans="1:21" x14ac:dyDescent="0.55000000000000004">
      <c r="A191" s="15" t="s">
        <v>1799</v>
      </c>
      <c r="B191" s="122" t="str">
        <f>VLOOKUP($A191,'MG Universe'!$A$2:$R$9992,2)</f>
        <v>Fossil Group Inc</v>
      </c>
      <c r="C191" s="15" t="str">
        <f>VLOOKUP($A191,'MG Universe'!$A$2:$R$9992,3)</f>
        <v>C-</v>
      </c>
      <c r="D191" s="15" t="str">
        <f>VLOOKUP($A191,'MG Universe'!$A$2:$R$9992,4)</f>
        <v>S</v>
      </c>
      <c r="E191" s="15" t="str">
        <f>VLOOKUP($A191,'MG Universe'!$A$2:$R$9992,5)</f>
        <v>O</v>
      </c>
      <c r="F191" s="16" t="str">
        <f>VLOOKUP($A191,'MG Universe'!$A$2:$R$9992,6)</f>
        <v>SO</v>
      </c>
      <c r="G191" s="85">
        <f>VLOOKUP($A191,'MG Universe'!$A$2:$R$9992,7)</f>
        <v>42819</v>
      </c>
      <c r="H191" s="18">
        <f>VLOOKUP($A191,'MG Universe'!$A$2:$R$9992,8)</f>
        <v>3.45</v>
      </c>
      <c r="I191" s="18">
        <f>VLOOKUP($A191,'MG Universe'!$A$2:$R$9992,9)</f>
        <v>12.48</v>
      </c>
      <c r="J191" s="19">
        <f>VLOOKUP($A191,'MG Universe'!$A$2:$R$9992,10)</f>
        <v>3.6173999999999999</v>
      </c>
      <c r="K191" s="86">
        <f>VLOOKUP($A191,'MG Universe'!$A$2:$R$9992,11)</f>
        <v>4.2</v>
      </c>
      <c r="L191" s="19">
        <f>VLOOKUP($A191,'MG Universe'!$A$2:$R$9992,12)</f>
        <v>0</v>
      </c>
      <c r="M191" s="87">
        <f>VLOOKUP($A191,'MG Universe'!$A$2:$R$9992,13)</f>
        <v>1.3</v>
      </c>
      <c r="N191" s="88">
        <f>VLOOKUP($A191,'MG Universe'!$A$2:$R$9992,14)</f>
        <v>3.25</v>
      </c>
      <c r="O191" s="18">
        <f>VLOOKUP($A191,'MG Universe'!$A$2:$R$9992,15)</f>
        <v>3.45</v>
      </c>
      <c r="P191" s="19">
        <f>VLOOKUP($A191,'MG Universe'!$A$2:$R$9992,16)</f>
        <v>-2.1499999999999998E-2</v>
      </c>
      <c r="Q191" s="89">
        <f>VLOOKUP($A191,'MG Universe'!$A$2:$R$9992,17)</f>
        <v>0</v>
      </c>
      <c r="R191" s="18">
        <f>VLOOKUP($A191,'MG Universe'!$A$2:$R$9992,18)</f>
        <v>18.91</v>
      </c>
      <c r="S191" s="18">
        <f>VLOOKUP($A191,'MG Universe'!$A$2:$U$9992,19)</f>
        <v>585698896</v>
      </c>
      <c r="T191" s="18" t="str">
        <f>VLOOKUP($A191,'MG Universe'!$A$2:$U$9992,20)</f>
        <v>Small</v>
      </c>
      <c r="U191" s="18" t="str">
        <f>VLOOKUP($A191,'MG Universe'!$A$2:$U$9992,21)</f>
        <v>Retail</v>
      </c>
    </row>
    <row r="192" spans="1:21" x14ac:dyDescent="0.55000000000000004">
      <c r="A192" s="15" t="s">
        <v>726</v>
      </c>
      <c r="B192" s="122" t="str">
        <f>VLOOKUP($A192,'MG Universe'!$A$2:$R$9992,2)</f>
        <v>Twenty-First Century Fox Inc</v>
      </c>
      <c r="C192" s="15" t="str">
        <f>VLOOKUP($A192,'MG Universe'!$A$2:$R$9992,3)</f>
        <v>B</v>
      </c>
      <c r="D192" s="15" t="str">
        <f>VLOOKUP($A192,'MG Universe'!$A$2:$R$9992,4)</f>
        <v>D</v>
      </c>
      <c r="E192" s="15" t="str">
        <f>VLOOKUP($A192,'MG Universe'!$A$2:$R$9992,5)</f>
        <v>U</v>
      </c>
      <c r="F192" s="16" t="str">
        <f>VLOOKUP($A192,'MG Universe'!$A$2:$R$9992,6)</f>
        <v>DU</v>
      </c>
      <c r="G192" s="85">
        <f>VLOOKUP($A192,'MG Universe'!$A$2:$R$9992,7)</f>
        <v>42707</v>
      </c>
      <c r="H192" s="18">
        <f>VLOOKUP($A192,'MG Universe'!$A$2:$R$9992,8)</f>
        <v>59.34</v>
      </c>
      <c r="I192" s="18">
        <f>VLOOKUP($A192,'MG Universe'!$A$2:$R$9992,9)</f>
        <v>26.85</v>
      </c>
      <c r="J192" s="19">
        <f>VLOOKUP($A192,'MG Universe'!$A$2:$R$9992,10)</f>
        <v>0.45250000000000001</v>
      </c>
      <c r="K192" s="86">
        <f>VLOOKUP($A192,'MG Universe'!$A$2:$R$9992,11)</f>
        <v>12.04</v>
      </c>
      <c r="L192" s="19">
        <f>VLOOKUP($A192,'MG Universe'!$A$2:$R$9992,12)</f>
        <v>1.23E-2</v>
      </c>
      <c r="M192" s="87">
        <f>VLOOKUP($A192,'MG Universe'!$A$2:$R$9992,13)</f>
        <v>1.4</v>
      </c>
      <c r="N192" s="88">
        <f>VLOOKUP($A192,'MG Universe'!$A$2:$R$9992,14)</f>
        <v>2.0099999999999998</v>
      </c>
      <c r="O192" s="18">
        <f>VLOOKUP($A192,'MG Universe'!$A$2:$R$9992,15)</f>
        <v>-10.68</v>
      </c>
      <c r="P192" s="19">
        <f>VLOOKUP($A192,'MG Universe'!$A$2:$R$9992,16)</f>
        <v>1.77E-2</v>
      </c>
      <c r="Q192" s="89">
        <f>VLOOKUP($A192,'MG Universe'!$A$2:$R$9992,17)</f>
        <v>4</v>
      </c>
      <c r="R192" s="18">
        <f>VLOOKUP($A192,'MG Universe'!$A$2:$R$9992,18)</f>
        <v>17.36</v>
      </c>
      <c r="S192" s="18">
        <f>VLOOKUP($A192,'MG Universe'!$A$2:$U$9992,19)</f>
        <v>48818713305</v>
      </c>
      <c r="T192" s="18" t="str">
        <f>VLOOKUP($A192,'MG Universe'!$A$2:$U$9992,20)</f>
        <v>Large</v>
      </c>
      <c r="U192" s="18" t="str">
        <f>VLOOKUP($A192,'MG Universe'!$A$2:$U$9992,21)</f>
        <v>Media Entertainment</v>
      </c>
    </row>
    <row r="193" spans="1:21" x14ac:dyDescent="0.55000000000000004">
      <c r="A193" s="15" t="s">
        <v>728</v>
      </c>
      <c r="B193" s="122" t="str">
        <f>VLOOKUP($A193,'MG Universe'!$A$2:$R$9992,2)</f>
        <v>Federal Realty Investment Trust</v>
      </c>
      <c r="C193" s="15" t="str">
        <f>VLOOKUP($A193,'MG Universe'!$A$2:$R$9992,3)</f>
        <v>D+</v>
      </c>
      <c r="D193" s="15" t="str">
        <f>VLOOKUP($A193,'MG Universe'!$A$2:$R$9992,4)</f>
        <v>S</v>
      </c>
      <c r="E193" s="15" t="str">
        <f>VLOOKUP($A193,'MG Universe'!$A$2:$R$9992,5)</f>
        <v>O</v>
      </c>
      <c r="F193" s="16" t="str">
        <f>VLOOKUP($A193,'MG Universe'!$A$2:$R$9992,6)</f>
        <v>SO</v>
      </c>
      <c r="G193" s="85">
        <f>VLOOKUP($A193,'MG Universe'!$A$2:$R$9992,7)</f>
        <v>42800</v>
      </c>
      <c r="H193" s="18">
        <f>VLOOKUP($A193,'MG Universe'!$A$2:$R$9992,8)</f>
        <v>56.37</v>
      </c>
      <c r="I193" s="18">
        <f>VLOOKUP($A193,'MG Universe'!$A$2:$R$9992,9)</f>
        <v>122.97</v>
      </c>
      <c r="J193" s="19">
        <f>VLOOKUP($A193,'MG Universe'!$A$2:$R$9992,10)</f>
        <v>2.1815000000000002</v>
      </c>
      <c r="K193" s="86">
        <f>VLOOKUP($A193,'MG Universe'!$A$2:$R$9992,11)</f>
        <v>40.450000000000003</v>
      </c>
      <c r="L193" s="19">
        <f>VLOOKUP($A193,'MG Universe'!$A$2:$R$9992,12)</f>
        <v>3.1199999999999999E-2</v>
      </c>
      <c r="M193" s="87">
        <f>VLOOKUP($A193,'MG Universe'!$A$2:$R$9992,13)</f>
        <v>0.3</v>
      </c>
      <c r="N193" s="88">
        <f>VLOOKUP($A193,'MG Universe'!$A$2:$R$9992,14)</f>
        <v>0.59</v>
      </c>
      <c r="O193" s="18">
        <f>VLOOKUP($A193,'MG Universe'!$A$2:$R$9992,15)</f>
        <v>-46.12</v>
      </c>
      <c r="P193" s="19">
        <f>VLOOKUP($A193,'MG Universe'!$A$2:$R$9992,16)</f>
        <v>0.1598</v>
      </c>
      <c r="Q193" s="89">
        <f>VLOOKUP($A193,'MG Universe'!$A$2:$R$9992,17)</f>
        <v>3</v>
      </c>
      <c r="R193" s="18">
        <f>VLOOKUP($A193,'MG Universe'!$A$2:$R$9992,18)</f>
        <v>43.23</v>
      </c>
      <c r="S193" s="18">
        <f>VLOOKUP($A193,'MG Universe'!$A$2:$U$9992,19)</f>
        <v>8594742295</v>
      </c>
      <c r="T193" s="18" t="str">
        <f>VLOOKUP($A193,'MG Universe'!$A$2:$U$9992,20)</f>
        <v>Mid</v>
      </c>
      <c r="U193" s="18" t="str">
        <f>VLOOKUP($A193,'MG Universe'!$A$2:$U$9992,21)</f>
        <v>REIT</v>
      </c>
    </row>
    <row r="194" spans="1:21" x14ac:dyDescent="0.55000000000000004">
      <c r="A194" s="15" t="s">
        <v>730</v>
      </c>
      <c r="B194" s="122" t="str">
        <f>VLOOKUP($A194,'MG Universe'!$A$2:$R$9992,2)</f>
        <v>First Solar, Inc.</v>
      </c>
      <c r="C194" s="15" t="str">
        <f>VLOOKUP($A194,'MG Universe'!$A$2:$R$9992,3)</f>
        <v>C+</v>
      </c>
      <c r="D194" s="15" t="str">
        <f>VLOOKUP($A194,'MG Universe'!$A$2:$R$9992,4)</f>
        <v>S</v>
      </c>
      <c r="E194" s="15" t="str">
        <f>VLOOKUP($A194,'MG Universe'!$A$2:$R$9992,5)</f>
        <v>U</v>
      </c>
      <c r="F194" s="16" t="str">
        <f>VLOOKUP($A194,'MG Universe'!$A$2:$R$9992,6)</f>
        <v>SU</v>
      </c>
      <c r="G194" s="85">
        <f>VLOOKUP($A194,'MG Universe'!$A$2:$R$9992,7)</f>
        <v>42779</v>
      </c>
      <c r="H194" s="18">
        <f>VLOOKUP($A194,'MG Universe'!$A$2:$R$9992,8)</f>
        <v>113.89</v>
      </c>
      <c r="I194" s="18">
        <f>VLOOKUP($A194,'MG Universe'!$A$2:$R$9992,9)</f>
        <v>34.979999999999997</v>
      </c>
      <c r="J194" s="19">
        <f>VLOOKUP($A194,'MG Universe'!$A$2:$R$9992,10)</f>
        <v>0.30709999999999998</v>
      </c>
      <c r="K194" s="86">
        <f>VLOOKUP($A194,'MG Universe'!$A$2:$R$9992,11)</f>
        <v>8.92</v>
      </c>
      <c r="L194" s="19">
        <f>VLOOKUP($A194,'MG Universe'!$A$2:$R$9992,12)</f>
        <v>0</v>
      </c>
      <c r="M194" s="87">
        <f>VLOOKUP($A194,'MG Universe'!$A$2:$R$9992,13)</f>
        <v>2.2999999999999998</v>
      </c>
      <c r="N194" s="88">
        <f>VLOOKUP($A194,'MG Universe'!$A$2:$R$9992,14)</f>
        <v>2.46</v>
      </c>
      <c r="O194" s="18">
        <f>VLOOKUP($A194,'MG Universe'!$A$2:$R$9992,15)</f>
        <v>12.76</v>
      </c>
      <c r="P194" s="19">
        <f>VLOOKUP($A194,'MG Universe'!$A$2:$R$9992,16)</f>
        <v>2.0999999999999999E-3</v>
      </c>
      <c r="Q194" s="89">
        <f>VLOOKUP($A194,'MG Universe'!$A$2:$R$9992,17)</f>
        <v>0</v>
      </c>
      <c r="R194" s="18">
        <f>VLOOKUP($A194,'MG Universe'!$A$2:$R$9992,18)</f>
        <v>70.77</v>
      </c>
      <c r="S194" s="18">
        <f>VLOOKUP($A194,'MG Universe'!$A$2:$U$9992,19)</f>
        <v>3605910559</v>
      </c>
      <c r="T194" s="18" t="str">
        <f>VLOOKUP($A194,'MG Universe'!$A$2:$U$9992,20)</f>
        <v>Mid</v>
      </c>
      <c r="U194" s="18" t="str">
        <f>VLOOKUP($A194,'MG Universe'!$A$2:$U$9992,21)</f>
        <v>Renewable Energy</v>
      </c>
    </row>
    <row r="195" spans="1:21" x14ac:dyDescent="0.55000000000000004">
      <c r="A195" s="15" t="s">
        <v>733</v>
      </c>
      <c r="B195" s="122" t="str">
        <f>VLOOKUP($A195,'MG Universe'!$A$2:$R$9992,2)</f>
        <v>TechnipFMC plc Ordinary Share</v>
      </c>
      <c r="C195" s="15" t="str">
        <f>VLOOKUP($A195,'MG Universe'!$A$2:$R$9992,3)</f>
        <v>D</v>
      </c>
      <c r="D195" s="15" t="str">
        <f>VLOOKUP($A195,'MG Universe'!$A$2:$R$9992,4)</f>
        <v>S</v>
      </c>
      <c r="E195" s="15" t="str">
        <f>VLOOKUP($A195,'MG Universe'!$A$2:$R$9992,5)</f>
        <v>O</v>
      </c>
      <c r="F195" s="16" t="str">
        <f>VLOOKUP($A195,'MG Universe'!$A$2:$R$9992,6)</f>
        <v>SO</v>
      </c>
      <c r="G195" s="85">
        <f>VLOOKUP($A195,'MG Universe'!$A$2:$R$9992,7)</f>
        <v>42611</v>
      </c>
      <c r="H195" s="18">
        <f>VLOOKUP($A195,'MG Universe'!$A$2:$R$9992,8)</f>
        <v>11.08</v>
      </c>
      <c r="I195" s="18">
        <f>VLOOKUP($A195,'MG Universe'!$A$2:$R$9992,9)</f>
        <v>31.28</v>
      </c>
      <c r="J195" s="19">
        <f>VLOOKUP($A195,'MG Universe'!$A$2:$R$9992,10)</f>
        <v>2.8231000000000002</v>
      </c>
      <c r="K195" s="86">
        <f>VLOOKUP($A195,'MG Universe'!$A$2:$R$9992,11)</f>
        <v>20.18</v>
      </c>
      <c r="L195" s="19">
        <f>VLOOKUP($A195,'MG Universe'!$A$2:$R$9992,12)</f>
        <v>0</v>
      </c>
      <c r="M195" s="87" t="e">
        <f>VLOOKUP($A195,'MG Universe'!$A$2:$R$9992,13)</f>
        <v>#N/A</v>
      </c>
      <c r="N195" s="88">
        <f>VLOOKUP($A195,'MG Universe'!$A$2:$R$9992,14)</f>
        <v>2.0699999999999998</v>
      </c>
      <c r="O195" s="18">
        <f>VLOOKUP($A195,'MG Universe'!$A$2:$R$9992,15)</f>
        <v>0.76</v>
      </c>
      <c r="P195" s="19">
        <f>VLOOKUP($A195,'MG Universe'!$A$2:$R$9992,16)</f>
        <v>5.8400000000000001E-2</v>
      </c>
      <c r="Q195" s="89">
        <f>VLOOKUP($A195,'MG Universe'!$A$2:$R$9992,17)</f>
        <v>0</v>
      </c>
      <c r="R195" s="18">
        <f>VLOOKUP($A195,'MG Universe'!$A$2:$R$9992,18)</f>
        <v>9.16</v>
      </c>
      <c r="S195" s="18">
        <f>VLOOKUP($A195,'MG Universe'!$A$2:$U$9992,19)</f>
        <v>14650989100</v>
      </c>
      <c r="T195" s="18" t="str">
        <f>VLOOKUP($A195,'MG Universe'!$A$2:$U$9992,20)</f>
        <v>Large</v>
      </c>
      <c r="U195" s="18" t="str">
        <f>VLOOKUP($A195,'MG Universe'!$A$2:$U$9992,21)</f>
        <v>Oil &amp; Gas</v>
      </c>
    </row>
    <row r="196" spans="1:21" x14ac:dyDescent="0.55000000000000004">
      <c r="A196" s="15" t="s">
        <v>735</v>
      </c>
      <c r="B196" s="122" t="str">
        <f>VLOOKUP($A196,'MG Universe'!$A$2:$R$9992,2)</f>
        <v>Frontier Communications Corp</v>
      </c>
      <c r="C196" s="15" t="str">
        <f>VLOOKUP($A196,'MG Universe'!$A$2:$R$9992,3)</f>
        <v>D</v>
      </c>
      <c r="D196" s="15" t="str">
        <f>VLOOKUP($A196,'MG Universe'!$A$2:$R$9992,4)</f>
        <v>S</v>
      </c>
      <c r="E196" s="15" t="str">
        <f>VLOOKUP($A196,'MG Universe'!$A$2:$R$9992,5)</f>
        <v>O</v>
      </c>
      <c r="F196" s="16" t="str">
        <f>VLOOKUP($A196,'MG Universe'!$A$2:$R$9992,6)</f>
        <v>SO</v>
      </c>
      <c r="G196" s="85">
        <f>VLOOKUP($A196,'MG Universe'!$A$2:$R$9992,7)</f>
        <v>42793</v>
      </c>
      <c r="H196" s="18">
        <f>VLOOKUP($A196,'MG Universe'!$A$2:$R$9992,8)</f>
        <v>0</v>
      </c>
      <c r="I196" s="18">
        <f>VLOOKUP($A196,'MG Universe'!$A$2:$R$9992,9)</f>
        <v>1.33</v>
      </c>
      <c r="J196" s="19" t="str">
        <f>VLOOKUP($A196,'MG Universe'!$A$2:$R$9992,10)</f>
        <v>N/A</v>
      </c>
      <c r="K196" s="86" t="str">
        <f>VLOOKUP($A196,'MG Universe'!$A$2:$R$9992,11)</f>
        <v>N/A</v>
      </c>
      <c r="L196" s="19">
        <f>VLOOKUP($A196,'MG Universe'!$A$2:$R$9992,12)</f>
        <v>0.31580000000000003</v>
      </c>
      <c r="M196" s="87">
        <f>VLOOKUP($A196,'MG Universe'!$A$2:$R$9992,13)</f>
        <v>0.7</v>
      </c>
      <c r="N196" s="88">
        <f>VLOOKUP($A196,'MG Universe'!$A$2:$R$9992,14)</f>
        <v>0.68</v>
      </c>
      <c r="O196" s="18">
        <f>VLOOKUP($A196,'MG Universe'!$A$2:$R$9992,15)</f>
        <v>-19.45</v>
      </c>
      <c r="P196" s="19">
        <f>VLOOKUP($A196,'MG Universe'!$A$2:$R$9992,16)</f>
        <v>-7.5800000000000006E-2</v>
      </c>
      <c r="Q196" s="89">
        <f>VLOOKUP($A196,'MG Universe'!$A$2:$R$9992,17)</f>
        <v>2</v>
      </c>
      <c r="R196" s="18">
        <f>VLOOKUP($A196,'MG Universe'!$A$2:$R$9992,18)</f>
        <v>0</v>
      </c>
      <c r="S196" s="18">
        <f>VLOOKUP($A196,'MG Universe'!$A$2:$U$9992,19)</f>
        <v>1639707565</v>
      </c>
      <c r="T196" s="18" t="str">
        <f>VLOOKUP($A196,'MG Universe'!$A$2:$U$9992,20)</f>
        <v>Small</v>
      </c>
      <c r="U196" s="18" t="str">
        <f>VLOOKUP($A196,'MG Universe'!$A$2:$U$9992,21)</f>
        <v>Telecom</v>
      </c>
    </row>
    <row r="197" spans="1:21" x14ac:dyDescent="0.55000000000000004">
      <c r="A197" s="15" t="s">
        <v>737</v>
      </c>
      <c r="B197" s="122" t="str">
        <f>VLOOKUP($A197,'MG Universe'!$A$2:$R$9992,2)</f>
        <v>Fortive Corp</v>
      </c>
      <c r="C197" s="15" t="str">
        <f>VLOOKUP($A197,'MG Universe'!$A$2:$R$9992,3)</f>
        <v>C+</v>
      </c>
      <c r="D197" s="15" t="str">
        <f>VLOOKUP($A197,'MG Universe'!$A$2:$R$9992,4)</f>
        <v>E</v>
      </c>
      <c r="E197" s="15" t="str">
        <f>VLOOKUP($A197,'MG Universe'!$A$2:$R$9992,5)</f>
        <v>F</v>
      </c>
      <c r="F197" s="16" t="str">
        <f>VLOOKUP($A197,'MG Universe'!$A$2:$R$9992,6)</f>
        <v>EF</v>
      </c>
      <c r="G197" s="85">
        <f>VLOOKUP($A197,'MG Universe'!$A$2:$R$9992,7)</f>
        <v>42800</v>
      </c>
      <c r="H197" s="18">
        <f>VLOOKUP($A197,'MG Universe'!$A$2:$R$9992,8)</f>
        <v>77.209999999999994</v>
      </c>
      <c r="I197" s="18">
        <f>VLOOKUP($A197,'MG Universe'!$A$2:$R$9992,9)</f>
        <v>61.2</v>
      </c>
      <c r="J197" s="19">
        <f>VLOOKUP($A197,'MG Universe'!$A$2:$R$9992,10)</f>
        <v>0.79259999999999997</v>
      </c>
      <c r="K197" s="86">
        <f>VLOOKUP($A197,'MG Universe'!$A$2:$R$9992,11)</f>
        <v>30.45</v>
      </c>
      <c r="L197" s="19">
        <f>VLOOKUP($A197,'MG Universe'!$A$2:$R$9992,12)</f>
        <v>2.3E-3</v>
      </c>
      <c r="M197" s="87" t="e">
        <f>VLOOKUP($A197,'MG Universe'!$A$2:$R$9992,13)</f>
        <v>#N/A</v>
      </c>
      <c r="N197" s="88">
        <f>VLOOKUP($A197,'MG Universe'!$A$2:$R$9992,14)</f>
        <v>1.7</v>
      </c>
      <c r="O197" s="18">
        <f>VLOOKUP($A197,'MG Universe'!$A$2:$R$9992,15)</f>
        <v>-8.68</v>
      </c>
      <c r="P197" s="19">
        <f>VLOOKUP($A197,'MG Universe'!$A$2:$R$9992,16)</f>
        <v>0.10970000000000001</v>
      </c>
      <c r="Q197" s="89">
        <f>VLOOKUP($A197,'MG Universe'!$A$2:$R$9992,17)</f>
        <v>2</v>
      </c>
      <c r="R197" s="18">
        <f>VLOOKUP($A197,'MG Universe'!$A$2:$R$9992,18)</f>
        <v>21.48</v>
      </c>
      <c r="S197" s="18">
        <f>VLOOKUP($A197,'MG Universe'!$A$2:$U$9992,19)</f>
        <v>21248469088</v>
      </c>
      <c r="T197" s="18" t="str">
        <f>VLOOKUP($A197,'MG Universe'!$A$2:$U$9992,20)</f>
        <v>Large</v>
      </c>
      <c r="U197" s="18" t="str">
        <f>VLOOKUP($A197,'MG Universe'!$A$2:$U$9992,21)</f>
        <v>IT Hardware</v>
      </c>
    </row>
    <row r="198" spans="1:21" x14ac:dyDescent="0.55000000000000004">
      <c r="A198" s="15" t="s">
        <v>73</v>
      </c>
      <c r="B198" s="122" t="str">
        <f>VLOOKUP($A198,'MG Universe'!$A$2:$R$9992,2)</f>
        <v>General Dynamics Corporation</v>
      </c>
      <c r="C198" s="15" t="str">
        <f>VLOOKUP($A198,'MG Universe'!$A$2:$R$9992,3)</f>
        <v>C-</v>
      </c>
      <c r="D198" s="15" t="str">
        <f>VLOOKUP($A198,'MG Universe'!$A$2:$R$9992,4)</f>
        <v>S</v>
      </c>
      <c r="E198" s="15" t="str">
        <f>VLOOKUP($A198,'MG Universe'!$A$2:$R$9992,5)</f>
        <v>U</v>
      </c>
      <c r="F198" s="16" t="str">
        <f>VLOOKUP($A198,'MG Universe'!$A$2:$R$9992,6)</f>
        <v>SU</v>
      </c>
      <c r="G198" s="85">
        <f>VLOOKUP($A198,'MG Universe'!$A$2:$R$9992,7)</f>
        <v>42820</v>
      </c>
      <c r="H198" s="18">
        <f>VLOOKUP($A198,'MG Universe'!$A$2:$R$9992,8)</f>
        <v>326.22000000000003</v>
      </c>
      <c r="I198" s="18">
        <f>VLOOKUP($A198,'MG Universe'!$A$2:$R$9992,9)</f>
        <v>192.01</v>
      </c>
      <c r="J198" s="19">
        <f>VLOOKUP($A198,'MG Universe'!$A$2:$R$9992,10)</f>
        <v>0.58860000000000001</v>
      </c>
      <c r="K198" s="86">
        <f>VLOOKUP($A198,'MG Universe'!$A$2:$R$9992,11)</f>
        <v>21.36</v>
      </c>
      <c r="L198" s="19">
        <f>VLOOKUP($A198,'MG Universe'!$A$2:$R$9992,12)</f>
        <v>1.55E-2</v>
      </c>
      <c r="M198" s="87">
        <f>VLOOKUP($A198,'MG Universe'!$A$2:$R$9992,13)</f>
        <v>0.7</v>
      </c>
      <c r="N198" s="88">
        <f>VLOOKUP($A198,'MG Universe'!$A$2:$R$9992,14)</f>
        <v>1.2</v>
      </c>
      <c r="O198" s="18">
        <f>VLOOKUP($A198,'MG Universe'!$A$2:$R$9992,15)</f>
        <v>-20.78</v>
      </c>
      <c r="P198" s="19">
        <f>VLOOKUP($A198,'MG Universe'!$A$2:$R$9992,16)</f>
        <v>6.4299999999999996E-2</v>
      </c>
      <c r="Q198" s="89">
        <f>VLOOKUP($A198,'MG Universe'!$A$2:$R$9992,17)</f>
        <v>4</v>
      </c>
      <c r="R198" s="18">
        <f>VLOOKUP($A198,'MG Universe'!$A$2:$R$9992,18)</f>
        <v>88.24</v>
      </c>
      <c r="S198" s="18">
        <f>VLOOKUP($A198,'MG Universe'!$A$2:$U$9992,19)</f>
        <v>57959266561</v>
      </c>
      <c r="T198" s="18" t="str">
        <f>VLOOKUP($A198,'MG Universe'!$A$2:$U$9992,20)</f>
        <v>Large</v>
      </c>
      <c r="U198" s="18" t="str">
        <f>VLOOKUP($A198,'MG Universe'!$A$2:$U$9992,21)</f>
        <v>Defense</v>
      </c>
    </row>
    <row r="199" spans="1:21" x14ac:dyDescent="0.55000000000000004">
      <c r="A199" s="15" t="s">
        <v>741</v>
      </c>
      <c r="B199" s="122" t="str">
        <f>VLOOKUP($A199,'MG Universe'!$A$2:$R$9992,2)</f>
        <v>General Electric Company</v>
      </c>
      <c r="C199" s="15" t="str">
        <f>VLOOKUP($A199,'MG Universe'!$A$2:$R$9992,3)</f>
        <v>D</v>
      </c>
      <c r="D199" s="15" t="str">
        <f>VLOOKUP($A199,'MG Universe'!$A$2:$R$9992,4)</f>
        <v>S</v>
      </c>
      <c r="E199" s="15" t="str">
        <f>VLOOKUP($A199,'MG Universe'!$A$2:$R$9992,5)</f>
        <v>O</v>
      </c>
      <c r="F199" s="16" t="str">
        <f>VLOOKUP($A199,'MG Universe'!$A$2:$R$9992,6)</f>
        <v>SO</v>
      </c>
      <c r="G199" s="85">
        <f>VLOOKUP($A199,'MG Universe'!$A$2:$R$9992,7)</f>
        <v>42572</v>
      </c>
      <c r="H199" s="18">
        <f>VLOOKUP($A199,'MG Universe'!$A$2:$R$9992,8)</f>
        <v>0.26</v>
      </c>
      <c r="I199" s="18">
        <f>VLOOKUP($A199,'MG Universe'!$A$2:$R$9992,9)</f>
        <v>27.41</v>
      </c>
      <c r="J199" s="19">
        <f>VLOOKUP($A199,'MG Universe'!$A$2:$R$9992,10)</f>
        <v>105.42310000000001</v>
      </c>
      <c r="K199" s="86">
        <f>VLOOKUP($A199,'MG Universe'!$A$2:$R$9992,11)</f>
        <v>30.8</v>
      </c>
      <c r="L199" s="19">
        <f>VLOOKUP($A199,'MG Universe'!$A$2:$R$9992,12)</f>
        <v>3.3599999999999998E-2</v>
      </c>
      <c r="M199" s="87">
        <f>VLOOKUP($A199,'MG Universe'!$A$2:$R$9992,13)</f>
        <v>1.2</v>
      </c>
      <c r="N199" s="88">
        <f>VLOOKUP($A199,'MG Universe'!$A$2:$R$9992,14)</f>
        <v>1.69</v>
      </c>
      <c r="O199" s="18">
        <f>VLOOKUP($A199,'MG Universe'!$A$2:$R$9992,15)</f>
        <v>-20.8</v>
      </c>
      <c r="P199" s="19">
        <f>VLOOKUP($A199,'MG Universe'!$A$2:$R$9992,16)</f>
        <v>0.1115</v>
      </c>
      <c r="Q199" s="89">
        <f>VLOOKUP($A199,'MG Universe'!$A$2:$R$9992,17)</f>
        <v>6</v>
      </c>
      <c r="R199" s="18">
        <f>VLOOKUP($A199,'MG Universe'!$A$2:$R$9992,18)</f>
        <v>18.16</v>
      </c>
      <c r="S199" s="18">
        <f>VLOOKUP($A199,'MG Universe'!$A$2:$U$9992,19)</f>
        <v>236844867481</v>
      </c>
      <c r="T199" s="18" t="str">
        <f>VLOOKUP($A199,'MG Universe'!$A$2:$U$9992,20)</f>
        <v>Large</v>
      </c>
      <c r="U199" s="18" t="str">
        <f>VLOOKUP($A199,'MG Universe'!$A$2:$U$9992,21)</f>
        <v>Conglomerates</v>
      </c>
    </row>
    <row r="200" spans="1:21" x14ac:dyDescent="0.55000000000000004">
      <c r="A200" s="15" t="s">
        <v>745</v>
      </c>
      <c r="B200" s="122" t="str">
        <f>VLOOKUP($A200,'MG Universe'!$A$2:$R$9992,2)</f>
        <v>GGP Inc</v>
      </c>
      <c r="C200" s="15" t="str">
        <f>VLOOKUP($A200,'MG Universe'!$A$2:$R$9992,3)</f>
        <v>C</v>
      </c>
      <c r="D200" s="15" t="str">
        <f>VLOOKUP($A200,'MG Universe'!$A$2:$R$9992,4)</f>
        <v>S</v>
      </c>
      <c r="E200" s="15" t="str">
        <f>VLOOKUP($A200,'MG Universe'!$A$2:$R$9992,5)</f>
        <v>U</v>
      </c>
      <c r="F200" s="16" t="str">
        <f>VLOOKUP($A200,'MG Universe'!$A$2:$R$9992,6)</f>
        <v>SU</v>
      </c>
      <c r="G200" s="85">
        <f>VLOOKUP($A200,'MG Universe'!$A$2:$R$9992,7)</f>
        <v>42545</v>
      </c>
      <c r="H200" s="18">
        <f>VLOOKUP($A200,'MG Universe'!$A$2:$R$9992,8)</f>
        <v>39.369999999999997</v>
      </c>
      <c r="I200" s="18">
        <f>VLOOKUP($A200,'MG Universe'!$A$2:$R$9992,9)</f>
        <v>21.95</v>
      </c>
      <c r="J200" s="19">
        <f>VLOOKUP($A200,'MG Universe'!$A$2:$R$9992,10)</f>
        <v>0.5575</v>
      </c>
      <c r="K200" s="86">
        <f>VLOOKUP($A200,'MG Universe'!$A$2:$R$9992,11)</f>
        <v>21.52</v>
      </c>
      <c r="L200" s="19">
        <f>VLOOKUP($A200,'MG Universe'!$A$2:$R$9992,12)</f>
        <v>3.2300000000000002E-2</v>
      </c>
      <c r="M200" s="87">
        <f>VLOOKUP($A200,'MG Universe'!$A$2:$R$9992,13)</f>
        <v>0.8</v>
      </c>
      <c r="N200" s="88">
        <f>VLOOKUP($A200,'MG Universe'!$A$2:$R$9992,14)</f>
        <v>1.1000000000000001</v>
      </c>
      <c r="O200" s="18">
        <f>VLOOKUP($A200,'MG Universe'!$A$2:$R$9992,15)</f>
        <v>-14.9</v>
      </c>
      <c r="P200" s="19">
        <f>VLOOKUP($A200,'MG Universe'!$A$2:$R$9992,16)</f>
        <v>6.5100000000000005E-2</v>
      </c>
      <c r="Q200" s="89">
        <f>VLOOKUP($A200,'MG Universe'!$A$2:$R$9992,17)</f>
        <v>6</v>
      </c>
      <c r="R200" s="18">
        <f>VLOOKUP($A200,'MG Universe'!$A$2:$R$9992,18)</f>
        <v>17.440000000000001</v>
      </c>
      <c r="S200" s="18">
        <f>VLOOKUP($A200,'MG Universe'!$A$2:$U$9992,19)</f>
        <v>19233487677</v>
      </c>
      <c r="T200" s="18" t="str">
        <f>VLOOKUP($A200,'MG Universe'!$A$2:$U$9992,20)</f>
        <v>Large</v>
      </c>
      <c r="U200" s="18" t="str">
        <f>VLOOKUP($A200,'MG Universe'!$A$2:$U$9992,21)</f>
        <v>REIT</v>
      </c>
    </row>
    <row r="201" spans="1:21" x14ac:dyDescent="0.55000000000000004">
      <c r="A201" s="15" t="s">
        <v>749</v>
      </c>
      <c r="B201" s="122" t="str">
        <f>VLOOKUP($A201,'MG Universe'!$A$2:$R$9992,2)</f>
        <v>Gilead Sciences, Inc.</v>
      </c>
      <c r="C201" s="15" t="str">
        <f>VLOOKUP($A201,'MG Universe'!$A$2:$R$9992,3)</f>
        <v>B</v>
      </c>
      <c r="D201" s="15" t="str">
        <f>VLOOKUP($A201,'MG Universe'!$A$2:$R$9992,4)</f>
        <v>E</v>
      </c>
      <c r="E201" s="15" t="str">
        <f>VLOOKUP($A201,'MG Universe'!$A$2:$R$9992,5)</f>
        <v>U</v>
      </c>
      <c r="F201" s="16" t="str">
        <f>VLOOKUP($A201,'MG Universe'!$A$2:$R$9992,6)</f>
        <v>EU</v>
      </c>
      <c r="G201" s="85">
        <f>VLOOKUP($A201,'MG Universe'!$A$2:$R$9992,7)</f>
        <v>42564</v>
      </c>
      <c r="H201" s="18">
        <f>VLOOKUP($A201,'MG Universe'!$A$2:$R$9992,8)</f>
        <v>334.69</v>
      </c>
      <c r="I201" s="18">
        <f>VLOOKUP($A201,'MG Universe'!$A$2:$R$9992,9)</f>
        <v>64.510000000000005</v>
      </c>
      <c r="J201" s="19">
        <f>VLOOKUP($A201,'MG Universe'!$A$2:$R$9992,10)</f>
        <v>0.19270000000000001</v>
      </c>
      <c r="K201" s="86">
        <f>VLOOKUP($A201,'MG Universe'!$A$2:$R$9992,11)</f>
        <v>7.42</v>
      </c>
      <c r="L201" s="19">
        <f>VLOOKUP($A201,'MG Universe'!$A$2:$R$9992,12)</f>
        <v>2.6700000000000002E-2</v>
      </c>
      <c r="M201" s="87">
        <f>VLOOKUP($A201,'MG Universe'!$A$2:$R$9992,13)</f>
        <v>1.2</v>
      </c>
      <c r="N201" s="88">
        <f>VLOOKUP($A201,'MG Universe'!$A$2:$R$9992,14)</f>
        <v>1.77</v>
      </c>
      <c r="O201" s="18">
        <f>VLOOKUP($A201,'MG Universe'!$A$2:$R$9992,15)</f>
        <v>-10.69</v>
      </c>
      <c r="P201" s="19">
        <f>VLOOKUP($A201,'MG Universe'!$A$2:$R$9992,16)</f>
        <v>-5.4000000000000003E-3</v>
      </c>
      <c r="Q201" s="89">
        <f>VLOOKUP($A201,'MG Universe'!$A$2:$R$9992,17)</f>
        <v>2</v>
      </c>
      <c r="R201" s="18">
        <f>VLOOKUP($A201,'MG Universe'!$A$2:$R$9992,18)</f>
        <v>49.8</v>
      </c>
      <c r="S201" s="18">
        <f>VLOOKUP($A201,'MG Universe'!$A$2:$U$9992,19)</f>
        <v>84003066249</v>
      </c>
      <c r="T201" s="18" t="str">
        <f>VLOOKUP($A201,'MG Universe'!$A$2:$U$9992,20)</f>
        <v>Large</v>
      </c>
      <c r="U201" s="18" t="str">
        <f>VLOOKUP($A201,'MG Universe'!$A$2:$U$9992,21)</f>
        <v>Pharmaceuticals</v>
      </c>
    </row>
    <row r="202" spans="1:21" x14ac:dyDescent="0.55000000000000004">
      <c r="A202" s="15" t="s">
        <v>751</v>
      </c>
      <c r="B202" s="122" t="str">
        <f>VLOOKUP($A202,'MG Universe'!$A$2:$R$9992,2)</f>
        <v>General Mills, Inc.</v>
      </c>
      <c r="C202" s="15" t="str">
        <f>VLOOKUP($A202,'MG Universe'!$A$2:$R$9992,3)</f>
        <v>D+</v>
      </c>
      <c r="D202" s="15" t="str">
        <f>VLOOKUP($A202,'MG Universe'!$A$2:$R$9992,4)</f>
        <v>S</v>
      </c>
      <c r="E202" s="15" t="str">
        <f>VLOOKUP($A202,'MG Universe'!$A$2:$R$9992,5)</f>
        <v>O</v>
      </c>
      <c r="F202" s="16" t="str">
        <f>VLOOKUP($A202,'MG Universe'!$A$2:$R$9992,6)</f>
        <v>SO</v>
      </c>
      <c r="G202" s="85">
        <f>VLOOKUP($A202,'MG Universe'!$A$2:$R$9992,7)</f>
        <v>42751</v>
      </c>
      <c r="H202" s="18">
        <f>VLOOKUP($A202,'MG Universe'!$A$2:$R$9992,8)</f>
        <v>25.71</v>
      </c>
      <c r="I202" s="18">
        <f>VLOOKUP($A202,'MG Universe'!$A$2:$R$9992,9)</f>
        <v>56.03</v>
      </c>
      <c r="J202" s="19">
        <f>VLOOKUP($A202,'MG Universe'!$A$2:$R$9992,10)</f>
        <v>2.1793</v>
      </c>
      <c r="K202" s="86">
        <f>VLOOKUP($A202,'MG Universe'!$A$2:$R$9992,11)</f>
        <v>21.3</v>
      </c>
      <c r="L202" s="19">
        <f>VLOOKUP($A202,'MG Universe'!$A$2:$R$9992,12)</f>
        <v>3.32E-2</v>
      </c>
      <c r="M202" s="87">
        <f>VLOOKUP($A202,'MG Universe'!$A$2:$R$9992,13)</f>
        <v>0.6</v>
      </c>
      <c r="N202" s="88">
        <f>VLOOKUP($A202,'MG Universe'!$A$2:$R$9992,14)</f>
        <v>0.66</v>
      </c>
      <c r="O202" s="18">
        <f>VLOOKUP($A202,'MG Universe'!$A$2:$R$9992,15)</f>
        <v>-22.19</v>
      </c>
      <c r="P202" s="19">
        <f>VLOOKUP($A202,'MG Universe'!$A$2:$R$9992,16)</f>
        <v>6.4000000000000001E-2</v>
      </c>
      <c r="Q202" s="89">
        <f>VLOOKUP($A202,'MG Universe'!$A$2:$R$9992,17)</f>
        <v>13</v>
      </c>
      <c r="R202" s="18">
        <f>VLOOKUP($A202,'MG Universe'!$A$2:$R$9992,18)</f>
        <v>21.31</v>
      </c>
      <c r="S202" s="18">
        <f>VLOOKUP($A202,'MG Universe'!$A$2:$U$9992,19)</f>
        <v>32126225427</v>
      </c>
      <c r="T202" s="18" t="str">
        <f>VLOOKUP($A202,'MG Universe'!$A$2:$U$9992,20)</f>
        <v>Large</v>
      </c>
      <c r="U202" s="18" t="str">
        <f>VLOOKUP($A202,'MG Universe'!$A$2:$U$9992,21)</f>
        <v>Food Processing</v>
      </c>
    </row>
    <row r="203" spans="1:21" x14ac:dyDescent="0.55000000000000004">
      <c r="A203" s="15" t="s">
        <v>753</v>
      </c>
      <c r="B203" s="122" t="str">
        <f>VLOOKUP($A203,'MG Universe'!$A$2:$R$9992,2)</f>
        <v>Corning Incorporated</v>
      </c>
      <c r="C203" s="15" t="str">
        <f>VLOOKUP($A203,'MG Universe'!$A$2:$R$9992,3)</f>
        <v>C+</v>
      </c>
      <c r="D203" s="15" t="str">
        <f>VLOOKUP($A203,'MG Universe'!$A$2:$R$9992,4)</f>
        <v>D</v>
      </c>
      <c r="E203" s="15" t="str">
        <f>VLOOKUP($A203,'MG Universe'!$A$2:$R$9992,5)</f>
        <v>O</v>
      </c>
      <c r="F203" s="16" t="str">
        <f>VLOOKUP($A203,'MG Universe'!$A$2:$R$9992,6)</f>
        <v>DO</v>
      </c>
      <c r="G203" s="85">
        <f>VLOOKUP($A203,'MG Universe'!$A$2:$R$9992,7)</f>
        <v>42511</v>
      </c>
      <c r="H203" s="18">
        <f>VLOOKUP($A203,'MG Universe'!$A$2:$R$9992,8)</f>
        <v>1.63</v>
      </c>
      <c r="I203" s="18">
        <f>VLOOKUP($A203,'MG Universe'!$A$2:$R$9992,9)</f>
        <v>28.64</v>
      </c>
      <c r="J203" s="19">
        <f>VLOOKUP($A203,'MG Universe'!$A$2:$R$9992,10)</f>
        <v>17.570599999999999</v>
      </c>
      <c r="K203" s="86">
        <f>VLOOKUP($A203,'MG Universe'!$A$2:$R$9992,11)</f>
        <v>22.2</v>
      </c>
      <c r="L203" s="19">
        <f>VLOOKUP($A203,'MG Universe'!$A$2:$R$9992,12)</f>
        <v>1.7500000000000002E-2</v>
      </c>
      <c r="M203" s="87">
        <f>VLOOKUP($A203,'MG Universe'!$A$2:$R$9992,13)</f>
        <v>1.4</v>
      </c>
      <c r="N203" s="88">
        <f>VLOOKUP($A203,'MG Universe'!$A$2:$R$9992,14)</f>
        <v>2.8</v>
      </c>
      <c r="O203" s="18">
        <f>VLOOKUP($A203,'MG Universe'!$A$2:$R$9992,15)</f>
        <v>-2.58</v>
      </c>
      <c r="P203" s="19">
        <f>VLOOKUP($A203,'MG Universe'!$A$2:$R$9992,16)</f>
        <v>6.8500000000000005E-2</v>
      </c>
      <c r="Q203" s="89">
        <f>VLOOKUP($A203,'MG Universe'!$A$2:$R$9992,17)</f>
        <v>6</v>
      </c>
      <c r="R203" s="18">
        <f>VLOOKUP($A203,'MG Universe'!$A$2:$R$9992,18)</f>
        <v>19.95</v>
      </c>
      <c r="S203" s="18">
        <f>VLOOKUP($A203,'MG Universe'!$A$2:$U$9992,19)</f>
        <v>26598054327</v>
      </c>
      <c r="T203" s="18" t="str">
        <f>VLOOKUP($A203,'MG Universe'!$A$2:$U$9992,20)</f>
        <v>Large</v>
      </c>
      <c r="U203" s="18" t="str">
        <f>VLOOKUP($A203,'MG Universe'!$A$2:$U$9992,21)</f>
        <v>IT Hardware</v>
      </c>
    </row>
    <row r="204" spans="1:21" x14ac:dyDescent="0.55000000000000004">
      <c r="A204" s="15" t="s">
        <v>755</v>
      </c>
      <c r="B204" s="122" t="str">
        <f>VLOOKUP($A204,'MG Universe'!$A$2:$R$9992,2)</f>
        <v>General Motors Company</v>
      </c>
      <c r="C204" s="15" t="str">
        <f>VLOOKUP($A204,'MG Universe'!$A$2:$R$9992,3)</f>
        <v>C</v>
      </c>
      <c r="D204" s="15" t="str">
        <f>VLOOKUP($A204,'MG Universe'!$A$2:$R$9992,4)</f>
        <v>S</v>
      </c>
      <c r="E204" s="15" t="str">
        <f>VLOOKUP($A204,'MG Universe'!$A$2:$R$9992,5)</f>
        <v>O</v>
      </c>
      <c r="F204" s="16" t="str">
        <f>VLOOKUP($A204,'MG Universe'!$A$2:$R$9992,6)</f>
        <v>SO</v>
      </c>
      <c r="G204" s="85">
        <f>VLOOKUP($A204,'MG Universe'!$A$2:$R$9992,7)</f>
        <v>42693</v>
      </c>
      <c r="H204" s="18">
        <f>VLOOKUP($A204,'MG Universe'!$A$2:$R$9992,8)</f>
        <v>0</v>
      </c>
      <c r="I204" s="18">
        <f>VLOOKUP($A204,'MG Universe'!$A$2:$R$9992,9)</f>
        <v>32.42</v>
      </c>
      <c r="J204" s="19" t="str">
        <f>VLOOKUP($A204,'MG Universe'!$A$2:$R$9992,10)</f>
        <v>N/A</v>
      </c>
      <c r="K204" s="86">
        <f>VLOOKUP($A204,'MG Universe'!$A$2:$R$9992,11)</f>
        <v>7.45</v>
      </c>
      <c r="L204" s="19">
        <f>VLOOKUP($A204,'MG Universe'!$A$2:$R$9992,12)</f>
        <v>4.6300000000000001E-2</v>
      </c>
      <c r="M204" s="87">
        <f>VLOOKUP($A204,'MG Universe'!$A$2:$R$9992,13)</f>
        <v>1.3</v>
      </c>
      <c r="N204" s="88">
        <f>VLOOKUP($A204,'MG Universe'!$A$2:$R$9992,14)</f>
        <v>0.93</v>
      </c>
      <c r="O204" s="18">
        <f>VLOOKUP($A204,'MG Universe'!$A$2:$R$9992,15)</f>
        <v>-61.22</v>
      </c>
      <c r="P204" s="19">
        <f>VLOOKUP($A204,'MG Universe'!$A$2:$R$9992,16)</f>
        <v>-5.1999999999999998E-3</v>
      </c>
      <c r="Q204" s="89">
        <f>VLOOKUP($A204,'MG Universe'!$A$2:$R$9992,17)</f>
        <v>3</v>
      </c>
      <c r="R204" s="18">
        <f>VLOOKUP($A204,'MG Universe'!$A$2:$R$9992,18)</f>
        <v>62.43</v>
      </c>
      <c r="S204" s="18">
        <f>VLOOKUP($A204,'MG Universe'!$A$2:$U$9992,19)</f>
        <v>48346729692</v>
      </c>
      <c r="T204" s="18" t="str">
        <f>VLOOKUP($A204,'MG Universe'!$A$2:$U$9992,20)</f>
        <v>Large</v>
      </c>
      <c r="U204" s="18" t="str">
        <f>VLOOKUP($A204,'MG Universe'!$A$2:$U$9992,21)</f>
        <v>Auto</v>
      </c>
    </row>
    <row r="205" spans="1:21" x14ac:dyDescent="0.55000000000000004">
      <c r="A205" s="15" t="s">
        <v>761</v>
      </c>
      <c r="B205" s="122" t="str">
        <f>VLOOKUP($A205,'MG Universe'!$A$2:$R$9992,2)</f>
        <v>Alphabet Inc</v>
      </c>
      <c r="C205" s="15" t="str">
        <f>VLOOKUP($A205,'MG Universe'!$A$2:$R$9992,3)</f>
        <v>C</v>
      </c>
      <c r="D205" s="15" t="str">
        <f>VLOOKUP($A205,'MG Universe'!$A$2:$R$9992,4)</f>
        <v>E</v>
      </c>
      <c r="E205" s="15" t="str">
        <f>VLOOKUP($A205,'MG Universe'!$A$2:$R$9992,5)</f>
        <v>O</v>
      </c>
      <c r="F205" s="16" t="str">
        <f>VLOOKUP($A205,'MG Universe'!$A$2:$R$9992,6)</f>
        <v>EO</v>
      </c>
      <c r="G205" s="85">
        <f>VLOOKUP($A205,'MG Universe'!$A$2:$R$9992,7)</f>
        <v>42535</v>
      </c>
      <c r="H205" s="18">
        <f>VLOOKUP($A205,'MG Universe'!$A$2:$R$9992,8)</f>
        <v>776.88</v>
      </c>
      <c r="I205" s="18">
        <f>VLOOKUP($A205,'MG Universe'!$A$2:$R$9992,9)</f>
        <v>919.62</v>
      </c>
      <c r="J205" s="19">
        <f>VLOOKUP($A205,'MG Universe'!$A$2:$R$9992,10)</f>
        <v>1.1837</v>
      </c>
      <c r="K205" s="86">
        <f>VLOOKUP($A205,'MG Universe'!$A$2:$R$9992,11)</f>
        <v>37.549999999999997</v>
      </c>
      <c r="L205" s="19">
        <f>VLOOKUP($A205,'MG Universe'!$A$2:$R$9992,12)</f>
        <v>0</v>
      </c>
      <c r="M205" s="87">
        <f>VLOOKUP($A205,'MG Universe'!$A$2:$R$9992,13)</f>
        <v>0.9</v>
      </c>
      <c r="N205" s="88">
        <f>VLOOKUP($A205,'MG Universe'!$A$2:$R$9992,14)</f>
        <v>5.14</v>
      </c>
      <c r="O205" s="18">
        <f>VLOOKUP($A205,'MG Universe'!$A$2:$R$9992,15)</f>
        <v>92.63</v>
      </c>
      <c r="P205" s="19">
        <f>VLOOKUP($A205,'MG Universe'!$A$2:$R$9992,16)</f>
        <v>0.14530000000000001</v>
      </c>
      <c r="Q205" s="89">
        <f>VLOOKUP($A205,'MG Universe'!$A$2:$R$9992,17)</f>
        <v>0</v>
      </c>
      <c r="R205" s="18">
        <f>VLOOKUP($A205,'MG Universe'!$A$2:$R$9992,18)</f>
        <v>358.29</v>
      </c>
      <c r="S205" s="18">
        <f>VLOOKUP($A205,'MG Universe'!$A$2:$U$9992,19)</f>
        <v>647476638450</v>
      </c>
      <c r="T205" s="18" t="str">
        <f>VLOOKUP($A205,'MG Universe'!$A$2:$U$9992,20)</f>
        <v>Large</v>
      </c>
      <c r="U205" s="18" t="str">
        <f>VLOOKUP($A205,'MG Universe'!$A$2:$U$9992,21)</f>
        <v>Software</v>
      </c>
    </row>
    <row r="206" spans="1:21" x14ac:dyDescent="0.55000000000000004">
      <c r="A206" s="15" t="s">
        <v>763</v>
      </c>
      <c r="B206" s="122" t="str">
        <f>VLOOKUP($A206,'MG Universe'!$A$2:$R$9992,2)</f>
        <v>Alphabet Inc</v>
      </c>
      <c r="C206" s="15" t="str">
        <f>VLOOKUP($A206,'MG Universe'!$A$2:$R$9992,3)</f>
        <v>C</v>
      </c>
      <c r="D206" s="15" t="str">
        <f>VLOOKUP($A206,'MG Universe'!$A$2:$R$9992,4)</f>
        <v>E</v>
      </c>
      <c r="E206" s="15" t="str">
        <f>VLOOKUP($A206,'MG Universe'!$A$2:$R$9992,5)</f>
        <v>O</v>
      </c>
      <c r="F206" s="16" t="str">
        <f>VLOOKUP($A206,'MG Universe'!$A$2:$R$9992,6)</f>
        <v>EO</v>
      </c>
      <c r="G206" s="85">
        <f>VLOOKUP($A206,'MG Universe'!$A$2:$R$9992,7)</f>
        <v>42535</v>
      </c>
      <c r="H206" s="18">
        <f>VLOOKUP($A206,'MG Universe'!$A$2:$R$9992,8)</f>
        <v>776.88</v>
      </c>
      <c r="I206" s="18">
        <f>VLOOKUP($A206,'MG Universe'!$A$2:$R$9992,9)</f>
        <v>942.17</v>
      </c>
      <c r="J206" s="19">
        <f>VLOOKUP($A206,'MG Universe'!$A$2:$R$9992,10)</f>
        <v>1.2128000000000001</v>
      </c>
      <c r="K206" s="86">
        <f>VLOOKUP($A206,'MG Universe'!$A$2:$R$9992,11)</f>
        <v>38.47</v>
      </c>
      <c r="L206" s="19">
        <f>VLOOKUP($A206,'MG Universe'!$A$2:$R$9992,12)</f>
        <v>0</v>
      </c>
      <c r="M206" s="87">
        <f>VLOOKUP($A206,'MG Universe'!$A$2:$R$9992,13)</f>
        <v>1</v>
      </c>
      <c r="N206" s="88">
        <f>VLOOKUP($A206,'MG Universe'!$A$2:$R$9992,14)</f>
        <v>5.14</v>
      </c>
      <c r="O206" s="18">
        <f>VLOOKUP($A206,'MG Universe'!$A$2:$R$9992,15)</f>
        <v>92.63</v>
      </c>
      <c r="P206" s="19">
        <f>VLOOKUP($A206,'MG Universe'!$A$2:$R$9992,16)</f>
        <v>0.14990000000000001</v>
      </c>
      <c r="Q206" s="89">
        <f>VLOOKUP($A206,'MG Universe'!$A$2:$R$9992,17)</f>
        <v>0</v>
      </c>
      <c r="R206" s="18">
        <f>VLOOKUP($A206,'MG Universe'!$A$2:$R$9992,18)</f>
        <v>358.29</v>
      </c>
      <c r="S206" s="18">
        <f>VLOOKUP($A206,'MG Universe'!$A$2:$U$9992,19)</f>
        <v>648042374962</v>
      </c>
      <c r="T206" s="18" t="str">
        <f>VLOOKUP($A206,'MG Universe'!$A$2:$U$9992,20)</f>
        <v>Large</v>
      </c>
      <c r="U206" s="18" t="str">
        <f>VLOOKUP($A206,'MG Universe'!$A$2:$U$9992,21)</f>
        <v>Software</v>
      </c>
    </row>
    <row r="207" spans="1:21" x14ac:dyDescent="0.55000000000000004">
      <c r="A207" s="15" t="s">
        <v>764</v>
      </c>
      <c r="B207" s="122" t="str">
        <f>VLOOKUP($A207,'MG Universe'!$A$2:$R$9992,2)</f>
        <v>Genuine Parts Company</v>
      </c>
      <c r="C207" s="15" t="str">
        <f>VLOOKUP($A207,'MG Universe'!$A$2:$R$9992,3)</f>
        <v>B</v>
      </c>
      <c r="D207" s="15" t="str">
        <f>VLOOKUP($A207,'MG Universe'!$A$2:$R$9992,4)</f>
        <v>E</v>
      </c>
      <c r="E207" s="15" t="str">
        <f>VLOOKUP($A207,'MG Universe'!$A$2:$R$9992,5)</f>
        <v>F</v>
      </c>
      <c r="F207" s="16" t="str">
        <f>VLOOKUP($A207,'MG Universe'!$A$2:$R$9992,6)</f>
        <v>EF</v>
      </c>
      <c r="G207" s="85">
        <f>VLOOKUP($A207,'MG Universe'!$A$2:$R$9992,7)</f>
        <v>42559</v>
      </c>
      <c r="H207" s="18">
        <f>VLOOKUP($A207,'MG Universe'!$A$2:$R$9992,8)</f>
        <v>83.61</v>
      </c>
      <c r="I207" s="18">
        <f>VLOOKUP($A207,'MG Universe'!$A$2:$R$9992,9)</f>
        <v>91.13</v>
      </c>
      <c r="J207" s="19">
        <f>VLOOKUP($A207,'MG Universe'!$A$2:$R$9992,10)</f>
        <v>1.0899000000000001</v>
      </c>
      <c r="K207" s="86">
        <f>VLOOKUP($A207,'MG Universe'!$A$2:$R$9992,11)</f>
        <v>19.850000000000001</v>
      </c>
      <c r="L207" s="19">
        <f>VLOOKUP($A207,'MG Universe'!$A$2:$R$9992,12)</f>
        <v>2.7400000000000001E-2</v>
      </c>
      <c r="M207" s="87">
        <f>VLOOKUP($A207,'MG Universe'!$A$2:$R$9992,13)</f>
        <v>1</v>
      </c>
      <c r="N207" s="88">
        <f>VLOOKUP($A207,'MG Universe'!$A$2:$R$9992,14)</f>
        <v>1.37</v>
      </c>
      <c r="O207" s="18">
        <f>VLOOKUP($A207,'MG Universe'!$A$2:$R$9992,15)</f>
        <v>3.67</v>
      </c>
      <c r="P207" s="19">
        <f>VLOOKUP($A207,'MG Universe'!$A$2:$R$9992,16)</f>
        <v>5.6800000000000003E-2</v>
      </c>
      <c r="Q207" s="89">
        <f>VLOOKUP($A207,'MG Universe'!$A$2:$R$9992,17)</f>
        <v>20</v>
      </c>
      <c r="R207" s="18">
        <f>VLOOKUP($A207,'MG Universe'!$A$2:$R$9992,18)</f>
        <v>47.79</v>
      </c>
      <c r="S207" s="18">
        <f>VLOOKUP($A207,'MG Universe'!$A$2:$U$9992,19)</f>
        <v>13385226761</v>
      </c>
      <c r="T207" s="18" t="str">
        <f>VLOOKUP($A207,'MG Universe'!$A$2:$U$9992,20)</f>
        <v>Large</v>
      </c>
      <c r="U207" s="18" t="str">
        <f>VLOOKUP($A207,'MG Universe'!$A$2:$U$9992,21)</f>
        <v>Auto</v>
      </c>
    </row>
    <row r="208" spans="1:21" x14ac:dyDescent="0.55000000000000004">
      <c r="A208" s="15" t="s">
        <v>766</v>
      </c>
      <c r="B208" s="122" t="str">
        <f>VLOOKUP($A208,'MG Universe'!$A$2:$R$9992,2)</f>
        <v>Global Payments Inc</v>
      </c>
      <c r="C208" s="15" t="str">
        <f>VLOOKUP($A208,'MG Universe'!$A$2:$R$9992,3)</f>
        <v>D</v>
      </c>
      <c r="D208" s="15" t="str">
        <f>VLOOKUP($A208,'MG Universe'!$A$2:$R$9992,4)</f>
        <v>S</v>
      </c>
      <c r="E208" s="15" t="str">
        <f>VLOOKUP($A208,'MG Universe'!$A$2:$R$9992,5)</f>
        <v>F</v>
      </c>
      <c r="F208" s="16" t="str">
        <f>VLOOKUP($A208,'MG Universe'!$A$2:$R$9992,6)</f>
        <v>SF</v>
      </c>
      <c r="G208" s="85">
        <f>VLOOKUP($A208,'MG Universe'!$A$2:$R$9992,7)</f>
        <v>42800</v>
      </c>
      <c r="H208" s="18">
        <f>VLOOKUP($A208,'MG Universe'!$A$2:$R$9992,8)</f>
        <v>88.43</v>
      </c>
      <c r="I208" s="18">
        <f>VLOOKUP($A208,'MG Universe'!$A$2:$R$9992,9)</f>
        <v>88.1</v>
      </c>
      <c r="J208" s="19">
        <f>VLOOKUP($A208,'MG Universe'!$A$2:$R$9992,10)</f>
        <v>0.99629999999999996</v>
      </c>
      <c r="K208" s="86">
        <f>VLOOKUP($A208,'MG Universe'!$A$2:$R$9992,11)</f>
        <v>38.299999999999997</v>
      </c>
      <c r="L208" s="19">
        <f>VLOOKUP($A208,'MG Universe'!$A$2:$R$9992,12)</f>
        <v>5.0000000000000001E-4</v>
      </c>
      <c r="M208" s="87">
        <f>VLOOKUP($A208,'MG Universe'!$A$2:$R$9992,13)</f>
        <v>1.1000000000000001</v>
      </c>
      <c r="N208" s="88">
        <f>VLOOKUP($A208,'MG Universe'!$A$2:$R$9992,14)</f>
        <v>1.17</v>
      </c>
      <c r="O208" s="18">
        <f>VLOOKUP($A208,'MG Universe'!$A$2:$R$9992,15)</f>
        <v>-31.71</v>
      </c>
      <c r="P208" s="19">
        <f>VLOOKUP($A208,'MG Universe'!$A$2:$R$9992,16)</f>
        <v>0.14899999999999999</v>
      </c>
      <c r="Q208" s="89">
        <f>VLOOKUP($A208,'MG Universe'!$A$2:$R$9992,17)</f>
        <v>0</v>
      </c>
      <c r="R208" s="18">
        <f>VLOOKUP($A208,'MG Universe'!$A$2:$R$9992,18)</f>
        <v>36.74</v>
      </c>
      <c r="S208" s="18">
        <f>VLOOKUP($A208,'MG Universe'!$A$2:$U$9992,19)</f>
        <v>13421843679</v>
      </c>
      <c r="T208" s="18" t="str">
        <f>VLOOKUP($A208,'MG Universe'!$A$2:$U$9992,20)</f>
        <v>Large</v>
      </c>
      <c r="U208" s="18" t="str">
        <f>VLOOKUP($A208,'MG Universe'!$A$2:$U$9992,21)</f>
        <v>Business Support</v>
      </c>
    </row>
    <row r="209" spans="1:21" x14ac:dyDescent="0.55000000000000004">
      <c r="A209" s="15" t="s">
        <v>768</v>
      </c>
      <c r="B209" s="122" t="str">
        <f>VLOOKUP($A209,'MG Universe'!$A$2:$R$9992,2)</f>
        <v>Gap Inc</v>
      </c>
      <c r="C209" s="15" t="str">
        <f>VLOOKUP($A209,'MG Universe'!$A$2:$R$9992,3)</f>
        <v>B</v>
      </c>
      <c r="D209" s="15" t="str">
        <f>VLOOKUP($A209,'MG Universe'!$A$2:$R$9992,4)</f>
        <v>D</v>
      </c>
      <c r="E209" s="15" t="str">
        <f>VLOOKUP($A209,'MG Universe'!$A$2:$R$9992,5)</f>
        <v>F</v>
      </c>
      <c r="F209" s="16" t="str">
        <f>VLOOKUP($A209,'MG Universe'!$A$2:$R$9992,6)</f>
        <v>DF</v>
      </c>
      <c r="G209" s="85">
        <f>VLOOKUP($A209,'MG Universe'!$A$2:$R$9992,7)</f>
        <v>42766</v>
      </c>
      <c r="H209" s="18">
        <f>VLOOKUP($A209,'MG Universe'!$A$2:$R$9992,8)</f>
        <v>30.7</v>
      </c>
      <c r="I209" s="18">
        <f>VLOOKUP($A209,'MG Universe'!$A$2:$R$9992,9)</f>
        <v>23.55</v>
      </c>
      <c r="J209" s="19">
        <f>VLOOKUP($A209,'MG Universe'!$A$2:$R$9992,10)</f>
        <v>0.7671</v>
      </c>
      <c r="K209" s="86">
        <f>VLOOKUP($A209,'MG Universe'!$A$2:$R$9992,11)</f>
        <v>10.66</v>
      </c>
      <c r="L209" s="19">
        <f>VLOOKUP($A209,'MG Universe'!$A$2:$R$9992,12)</f>
        <v>3.9100000000000003E-2</v>
      </c>
      <c r="M209" s="87">
        <f>VLOOKUP($A209,'MG Universe'!$A$2:$R$9992,13)</f>
        <v>0.9</v>
      </c>
      <c r="N209" s="88">
        <f>VLOOKUP($A209,'MG Universe'!$A$2:$R$9992,14)</f>
        <v>1.6</v>
      </c>
      <c r="O209" s="18">
        <f>VLOOKUP($A209,'MG Universe'!$A$2:$R$9992,15)</f>
        <v>-1.53</v>
      </c>
      <c r="P209" s="19">
        <f>VLOOKUP($A209,'MG Universe'!$A$2:$R$9992,16)</f>
        <v>1.0800000000000001E-2</v>
      </c>
      <c r="Q209" s="89">
        <f>VLOOKUP($A209,'MG Universe'!$A$2:$R$9992,17)</f>
        <v>7</v>
      </c>
      <c r="R209" s="18">
        <f>VLOOKUP($A209,'MG Universe'!$A$2:$R$9992,18)</f>
        <v>15.43</v>
      </c>
      <c r="S209" s="18">
        <f>VLOOKUP($A209,'MG Universe'!$A$2:$U$9992,19)</f>
        <v>9230014692</v>
      </c>
      <c r="T209" s="18" t="str">
        <f>VLOOKUP($A209,'MG Universe'!$A$2:$U$9992,20)</f>
        <v>Mid</v>
      </c>
      <c r="U209" s="18" t="str">
        <f>VLOOKUP($A209,'MG Universe'!$A$2:$U$9992,21)</f>
        <v>Apparel</v>
      </c>
    </row>
    <row r="210" spans="1:21" x14ac:dyDescent="0.55000000000000004">
      <c r="A210" s="15" t="s">
        <v>770</v>
      </c>
      <c r="B210" s="122" t="str">
        <f>VLOOKUP($A210,'MG Universe'!$A$2:$R$9992,2)</f>
        <v>Garmin Ltd.</v>
      </c>
      <c r="C210" s="15" t="str">
        <f>VLOOKUP($A210,'MG Universe'!$A$2:$R$9992,3)</f>
        <v>C+</v>
      </c>
      <c r="D210" s="15" t="str">
        <f>VLOOKUP($A210,'MG Universe'!$A$2:$R$9992,4)</f>
        <v>E</v>
      </c>
      <c r="E210" s="15" t="str">
        <f>VLOOKUP($A210,'MG Universe'!$A$2:$R$9992,5)</f>
        <v>O</v>
      </c>
      <c r="F210" s="16" t="str">
        <f>VLOOKUP($A210,'MG Universe'!$A$2:$R$9992,6)</f>
        <v>EO</v>
      </c>
      <c r="G210" s="85">
        <f>VLOOKUP($A210,'MG Universe'!$A$2:$R$9992,7)</f>
        <v>42801</v>
      </c>
      <c r="H210" s="18">
        <f>VLOOKUP($A210,'MG Universe'!$A$2:$R$9992,8)</f>
        <v>10.1</v>
      </c>
      <c r="I210" s="18">
        <f>VLOOKUP($A210,'MG Universe'!$A$2:$R$9992,9)</f>
        <v>51.1</v>
      </c>
      <c r="J210" s="19">
        <f>VLOOKUP($A210,'MG Universe'!$A$2:$R$9992,10)</f>
        <v>5.0594000000000001</v>
      </c>
      <c r="K210" s="86">
        <f>VLOOKUP($A210,'MG Universe'!$A$2:$R$9992,11)</f>
        <v>20.440000000000001</v>
      </c>
      <c r="L210" s="19">
        <f>VLOOKUP($A210,'MG Universe'!$A$2:$R$9992,12)</f>
        <v>3.9899999999999998E-2</v>
      </c>
      <c r="M210" s="87">
        <f>VLOOKUP($A210,'MG Universe'!$A$2:$R$9992,13)</f>
        <v>0.8</v>
      </c>
      <c r="N210" s="88">
        <f>VLOOKUP($A210,'MG Universe'!$A$2:$R$9992,14)</f>
        <v>2.89</v>
      </c>
      <c r="O210" s="18">
        <f>VLOOKUP($A210,'MG Universe'!$A$2:$R$9992,15)</f>
        <v>6.1</v>
      </c>
      <c r="P210" s="19">
        <f>VLOOKUP($A210,'MG Universe'!$A$2:$R$9992,16)</f>
        <v>5.9700000000000003E-2</v>
      </c>
      <c r="Q210" s="89">
        <f>VLOOKUP($A210,'MG Universe'!$A$2:$R$9992,17)</f>
        <v>8</v>
      </c>
      <c r="R210" s="18">
        <f>VLOOKUP($A210,'MG Universe'!$A$2:$R$9992,18)</f>
        <v>32.130000000000003</v>
      </c>
      <c r="S210" s="18">
        <f>VLOOKUP($A210,'MG Universe'!$A$2:$U$9992,19)</f>
        <v>9649240306</v>
      </c>
      <c r="T210" s="18" t="str">
        <f>VLOOKUP($A210,'MG Universe'!$A$2:$U$9992,20)</f>
        <v>Mid</v>
      </c>
      <c r="U210" s="18" t="str">
        <f>VLOOKUP($A210,'MG Universe'!$A$2:$U$9992,21)</f>
        <v>IT Hardware</v>
      </c>
    </row>
    <row r="211" spans="1:21" x14ac:dyDescent="0.55000000000000004">
      <c r="A211" s="15" t="s">
        <v>772</v>
      </c>
      <c r="B211" s="122" t="str">
        <f>VLOOKUP($A211,'MG Universe'!$A$2:$R$9992,2)</f>
        <v>Goldman Sachs Group Inc</v>
      </c>
      <c r="C211" s="15" t="str">
        <f>VLOOKUP($A211,'MG Universe'!$A$2:$R$9992,3)</f>
        <v>C-</v>
      </c>
      <c r="D211" s="15" t="str">
        <f>VLOOKUP($A211,'MG Universe'!$A$2:$R$9992,4)</f>
        <v>S</v>
      </c>
      <c r="E211" s="15" t="str">
        <f>VLOOKUP($A211,'MG Universe'!$A$2:$R$9992,5)</f>
        <v>O</v>
      </c>
      <c r="F211" s="16" t="str">
        <f>VLOOKUP($A211,'MG Universe'!$A$2:$R$9992,6)</f>
        <v>SO</v>
      </c>
      <c r="G211" s="85">
        <f>VLOOKUP($A211,'MG Universe'!$A$2:$R$9992,7)</f>
        <v>42541</v>
      </c>
      <c r="H211" s="18">
        <f>VLOOKUP($A211,'MG Universe'!$A$2:$R$9992,8)</f>
        <v>174.21</v>
      </c>
      <c r="I211" s="18">
        <f>VLOOKUP($A211,'MG Universe'!$A$2:$R$9992,9)</f>
        <v>213.72</v>
      </c>
      <c r="J211" s="19">
        <f>VLOOKUP($A211,'MG Universe'!$A$2:$R$9992,10)</f>
        <v>1.2267999999999999</v>
      </c>
      <c r="K211" s="86">
        <f>VLOOKUP($A211,'MG Universe'!$A$2:$R$9992,11)</f>
        <v>15.81</v>
      </c>
      <c r="L211" s="19">
        <f>VLOOKUP($A211,'MG Universe'!$A$2:$R$9992,12)</f>
        <v>1.2200000000000001E-2</v>
      </c>
      <c r="M211" s="87">
        <f>VLOOKUP($A211,'MG Universe'!$A$2:$R$9992,13)</f>
        <v>1.5</v>
      </c>
      <c r="N211" s="88" t="str">
        <f>VLOOKUP($A211,'MG Universe'!$A$2:$R$9992,14)</f>
        <v>N/A</v>
      </c>
      <c r="O211" s="18" t="str">
        <f>VLOOKUP($A211,'MG Universe'!$A$2:$R$9992,15)</f>
        <v>N/A</v>
      </c>
      <c r="P211" s="19">
        <f>VLOOKUP($A211,'MG Universe'!$A$2:$R$9992,16)</f>
        <v>3.6499999999999998E-2</v>
      </c>
      <c r="Q211" s="89">
        <f>VLOOKUP($A211,'MG Universe'!$A$2:$R$9992,17)</f>
        <v>0</v>
      </c>
      <c r="R211" s="18">
        <f>VLOOKUP($A211,'MG Universe'!$A$2:$R$9992,18)</f>
        <v>217.43</v>
      </c>
      <c r="S211" s="18">
        <f>VLOOKUP($A211,'MG Universe'!$A$2:$U$9992,19)</f>
        <v>84306160726</v>
      </c>
      <c r="T211" s="18" t="str">
        <f>VLOOKUP($A211,'MG Universe'!$A$2:$U$9992,20)</f>
        <v>Large</v>
      </c>
      <c r="U211" s="18" t="str">
        <f>VLOOKUP($A211,'MG Universe'!$A$2:$U$9992,21)</f>
        <v>Financial Services</v>
      </c>
    </row>
    <row r="212" spans="1:21" x14ac:dyDescent="0.55000000000000004">
      <c r="A212" s="15" t="s">
        <v>774</v>
      </c>
      <c r="B212" s="122" t="str">
        <f>VLOOKUP($A212,'MG Universe'!$A$2:$R$9992,2)</f>
        <v>Goodyear Tire &amp; Rubber Co</v>
      </c>
      <c r="C212" s="15" t="str">
        <f>VLOOKUP($A212,'MG Universe'!$A$2:$R$9992,3)</f>
        <v>C+</v>
      </c>
      <c r="D212" s="15" t="str">
        <f>VLOOKUP($A212,'MG Universe'!$A$2:$R$9992,4)</f>
        <v>S</v>
      </c>
      <c r="E212" s="15" t="str">
        <f>VLOOKUP($A212,'MG Universe'!$A$2:$R$9992,5)</f>
        <v>U</v>
      </c>
      <c r="F212" s="16" t="str">
        <f>VLOOKUP($A212,'MG Universe'!$A$2:$R$9992,6)</f>
        <v>SU</v>
      </c>
      <c r="G212" s="85">
        <f>VLOOKUP($A212,'MG Universe'!$A$2:$R$9992,7)</f>
        <v>42554</v>
      </c>
      <c r="H212" s="18">
        <f>VLOOKUP($A212,'MG Universe'!$A$2:$R$9992,8)</f>
        <v>140.96</v>
      </c>
      <c r="I212" s="18">
        <f>VLOOKUP($A212,'MG Universe'!$A$2:$R$9992,9)</f>
        <v>32.26</v>
      </c>
      <c r="J212" s="19">
        <f>VLOOKUP($A212,'MG Universe'!$A$2:$R$9992,10)</f>
        <v>0.22889999999999999</v>
      </c>
      <c r="K212" s="86">
        <f>VLOOKUP($A212,'MG Universe'!$A$2:$R$9992,11)</f>
        <v>8.81</v>
      </c>
      <c r="L212" s="19">
        <f>VLOOKUP($A212,'MG Universe'!$A$2:$R$9992,12)</f>
        <v>8.0999999999999996E-3</v>
      </c>
      <c r="M212" s="87">
        <f>VLOOKUP($A212,'MG Universe'!$A$2:$R$9992,13)</f>
        <v>1.6</v>
      </c>
      <c r="N212" s="88">
        <f>VLOOKUP($A212,'MG Universe'!$A$2:$R$9992,14)</f>
        <v>1.39</v>
      </c>
      <c r="O212" s="18">
        <f>VLOOKUP($A212,'MG Universe'!$A$2:$R$9992,15)</f>
        <v>-23.24</v>
      </c>
      <c r="P212" s="19">
        <f>VLOOKUP($A212,'MG Universe'!$A$2:$R$9992,16)</f>
        <v>1.6000000000000001E-3</v>
      </c>
      <c r="Q212" s="89">
        <f>VLOOKUP($A212,'MG Universe'!$A$2:$R$9992,17)</f>
        <v>4</v>
      </c>
      <c r="R212" s="18">
        <f>VLOOKUP($A212,'MG Universe'!$A$2:$R$9992,18)</f>
        <v>36.130000000000003</v>
      </c>
      <c r="S212" s="18">
        <f>VLOOKUP($A212,'MG Universe'!$A$2:$U$9992,19)</f>
        <v>7973213788</v>
      </c>
      <c r="T212" s="18" t="str">
        <f>VLOOKUP($A212,'MG Universe'!$A$2:$U$9992,20)</f>
        <v>Mid</v>
      </c>
      <c r="U212" s="18" t="str">
        <f>VLOOKUP($A212,'MG Universe'!$A$2:$U$9992,21)</f>
        <v>Auto</v>
      </c>
    </row>
    <row r="213" spans="1:21" x14ac:dyDescent="0.55000000000000004">
      <c r="A213" s="15" t="s">
        <v>776</v>
      </c>
      <c r="B213" s="122" t="str">
        <f>VLOOKUP($A213,'MG Universe'!$A$2:$R$9992,2)</f>
        <v>W W Grainger Inc</v>
      </c>
      <c r="C213" s="15" t="str">
        <f>VLOOKUP($A213,'MG Universe'!$A$2:$R$9992,3)</f>
        <v>B+</v>
      </c>
      <c r="D213" s="15" t="str">
        <f>VLOOKUP($A213,'MG Universe'!$A$2:$R$9992,4)</f>
        <v>E</v>
      </c>
      <c r="E213" s="15" t="str">
        <f>VLOOKUP($A213,'MG Universe'!$A$2:$R$9992,5)</f>
        <v>F</v>
      </c>
      <c r="F213" s="16" t="str">
        <f>VLOOKUP($A213,'MG Universe'!$A$2:$R$9992,6)</f>
        <v>EF</v>
      </c>
      <c r="G213" s="85">
        <f>VLOOKUP($A213,'MG Universe'!$A$2:$R$9992,7)</f>
        <v>42747</v>
      </c>
      <c r="H213" s="18">
        <f>VLOOKUP($A213,'MG Universe'!$A$2:$R$9992,8)</f>
        <v>219.9</v>
      </c>
      <c r="I213" s="18">
        <f>VLOOKUP($A213,'MG Universe'!$A$2:$R$9992,9)</f>
        <v>174.77</v>
      </c>
      <c r="J213" s="19">
        <f>VLOOKUP($A213,'MG Universe'!$A$2:$R$9992,10)</f>
        <v>0.79479999999999995</v>
      </c>
      <c r="K213" s="86">
        <f>VLOOKUP($A213,'MG Universe'!$A$2:$R$9992,11)</f>
        <v>15.66</v>
      </c>
      <c r="L213" s="19">
        <f>VLOOKUP($A213,'MG Universe'!$A$2:$R$9992,12)</f>
        <v>2.7400000000000001E-2</v>
      </c>
      <c r="M213" s="87">
        <f>VLOOKUP($A213,'MG Universe'!$A$2:$R$9992,13)</f>
        <v>0.8</v>
      </c>
      <c r="N213" s="88">
        <f>VLOOKUP($A213,'MG Universe'!$A$2:$R$9992,14)</f>
        <v>2.04</v>
      </c>
      <c r="O213" s="18">
        <f>VLOOKUP($A213,'MG Universe'!$A$2:$R$9992,15)</f>
        <v>-11.81</v>
      </c>
      <c r="P213" s="19">
        <f>VLOOKUP($A213,'MG Universe'!$A$2:$R$9992,16)</f>
        <v>3.5799999999999998E-2</v>
      </c>
      <c r="Q213" s="89">
        <f>VLOOKUP($A213,'MG Universe'!$A$2:$R$9992,17)</f>
        <v>20</v>
      </c>
      <c r="R213" s="18">
        <f>VLOOKUP($A213,'MG Universe'!$A$2:$R$9992,18)</f>
        <v>92.08</v>
      </c>
      <c r="S213" s="18">
        <f>VLOOKUP($A213,'MG Universe'!$A$2:$U$9992,19)</f>
        <v>10079251447</v>
      </c>
      <c r="T213" s="18" t="str">
        <f>VLOOKUP($A213,'MG Universe'!$A$2:$U$9992,20)</f>
        <v>Large</v>
      </c>
      <c r="U213" s="18" t="str">
        <f>VLOOKUP($A213,'MG Universe'!$A$2:$U$9992,21)</f>
        <v>Machinery</v>
      </c>
    </row>
    <row r="214" spans="1:21" x14ac:dyDescent="0.55000000000000004">
      <c r="A214" s="15" t="s">
        <v>778</v>
      </c>
      <c r="B214" s="122" t="str">
        <f>VLOOKUP($A214,'MG Universe'!$A$2:$R$9992,2)</f>
        <v>Halliburton Company</v>
      </c>
      <c r="C214" s="15" t="str">
        <f>VLOOKUP($A214,'MG Universe'!$A$2:$R$9992,3)</f>
        <v>F</v>
      </c>
      <c r="D214" s="15" t="str">
        <f>VLOOKUP($A214,'MG Universe'!$A$2:$R$9992,4)</f>
        <v>S</v>
      </c>
      <c r="E214" s="15" t="str">
        <f>VLOOKUP($A214,'MG Universe'!$A$2:$R$9992,5)</f>
        <v>O</v>
      </c>
      <c r="F214" s="16" t="str">
        <f>VLOOKUP($A214,'MG Universe'!$A$2:$R$9992,6)</f>
        <v>SO</v>
      </c>
      <c r="G214" s="85">
        <f>VLOOKUP($A214,'MG Universe'!$A$2:$R$9992,7)</f>
        <v>42763</v>
      </c>
      <c r="H214" s="18">
        <f>VLOOKUP($A214,'MG Universe'!$A$2:$R$9992,8)</f>
        <v>0</v>
      </c>
      <c r="I214" s="18">
        <f>VLOOKUP($A214,'MG Universe'!$A$2:$R$9992,9)</f>
        <v>46.34</v>
      </c>
      <c r="J214" s="19" t="str">
        <f>VLOOKUP($A214,'MG Universe'!$A$2:$R$9992,10)</f>
        <v>N/A</v>
      </c>
      <c r="K214" s="86" t="str">
        <f>VLOOKUP($A214,'MG Universe'!$A$2:$R$9992,11)</f>
        <v>N/A</v>
      </c>
      <c r="L214" s="19">
        <f>VLOOKUP($A214,'MG Universe'!$A$2:$R$9992,12)</f>
        <v>1.55E-2</v>
      </c>
      <c r="M214" s="87">
        <f>VLOOKUP($A214,'MG Universe'!$A$2:$R$9992,13)</f>
        <v>1.1000000000000001</v>
      </c>
      <c r="N214" s="88">
        <f>VLOOKUP($A214,'MG Universe'!$A$2:$R$9992,14)</f>
        <v>2.9</v>
      </c>
      <c r="O214" s="18">
        <f>VLOOKUP($A214,'MG Universe'!$A$2:$R$9992,15)</f>
        <v>-6.9</v>
      </c>
      <c r="P214" s="19">
        <f>VLOOKUP($A214,'MG Universe'!$A$2:$R$9992,16)</f>
        <v>-0.1348</v>
      </c>
      <c r="Q214" s="89">
        <f>VLOOKUP($A214,'MG Universe'!$A$2:$R$9992,17)</f>
        <v>0</v>
      </c>
      <c r="R214" s="18">
        <f>VLOOKUP($A214,'MG Universe'!$A$2:$R$9992,18)</f>
        <v>0</v>
      </c>
      <c r="S214" s="18">
        <f>VLOOKUP($A214,'MG Universe'!$A$2:$U$9992,19)</f>
        <v>40450496009</v>
      </c>
      <c r="T214" s="18" t="str">
        <f>VLOOKUP($A214,'MG Universe'!$A$2:$U$9992,20)</f>
        <v>Large</v>
      </c>
      <c r="U214" s="18" t="str">
        <f>VLOOKUP($A214,'MG Universe'!$A$2:$U$9992,21)</f>
        <v>Oil &amp; Gas</v>
      </c>
    </row>
    <row r="215" spans="1:21" x14ac:dyDescent="0.55000000000000004">
      <c r="A215" s="15" t="s">
        <v>780</v>
      </c>
      <c r="B215" s="122" t="str">
        <f>VLOOKUP($A215,'MG Universe'!$A$2:$R$9992,2)</f>
        <v>Harman International Industries Inc</v>
      </c>
      <c r="C215" s="15" t="str">
        <f>VLOOKUP($A215,'MG Universe'!$A$2:$R$9992,3)</f>
        <v>C+</v>
      </c>
      <c r="D215" s="15" t="str">
        <f>VLOOKUP($A215,'MG Universe'!$A$2:$R$9992,4)</f>
        <v>E</v>
      </c>
      <c r="E215" s="15" t="str">
        <f>VLOOKUP($A215,'MG Universe'!$A$2:$R$9992,5)</f>
        <v>U</v>
      </c>
      <c r="F215" s="16" t="str">
        <f>VLOOKUP($A215,'MG Universe'!$A$2:$R$9992,6)</f>
        <v>EU</v>
      </c>
      <c r="G215" s="85">
        <f>VLOOKUP($A215,'MG Universe'!$A$2:$R$9992,7)</f>
        <v>42766</v>
      </c>
      <c r="H215" s="18">
        <f>VLOOKUP($A215,'MG Universe'!$A$2:$R$9992,8)</f>
        <v>185.03</v>
      </c>
      <c r="I215" s="18">
        <f>VLOOKUP($A215,'MG Universe'!$A$2:$R$9992,9)</f>
        <v>111.5</v>
      </c>
      <c r="J215" s="19">
        <f>VLOOKUP($A215,'MG Universe'!$A$2:$R$9992,10)</f>
        <v>0.60260000000000002</v>
      </c>
      <c r="K215" s="86">
        <f>VLOOKUP($A215,'MG Universe'!$A$2:$R$9992,11)</f>
        <v>23.18</v>
      </c>
      <c r="L215" s="19">
        <f>VLOOKUP($A215,'MG Universe'!$A$2:$R$9992,12)</f>
        <v>1.26E-2</v>
      </c>
      <c r="M215" s="87">
        <f>VLOOKUP($A215,'MG Universe'!$A$2:$R$9992,13)</f>
        <v>1.6</v>
      </c>
      <c r="N215" s="88">
        <f>VLOOKUP($A215,'MG Universe'!$A$2:$R$9992,14)</f>
        <v>1.62</v>
      </c>
      <c r="O215" s="18">
        <f>VLOOKUP($A215,'MG Universe'!$A$2:$R$9992,15)</f>
        <v>-7.03</v>
      </c>
      <c r="P215" s="19">
        <f>VLOOKUP($A215,'MG Universe'!$A$2:$R$9992,16)</f>
        <v>7.3400000000000007E-2</v>
      </c>
      <c r="Q215" s="89">
        <f>VLOOKUP($A215,'MG Universe'!$A$2:$R$9992,17)</f>
        <v>7</v>
      </c>
      <c r="R215" s="18">
        <f>VLOOKUP($A215,'MG Universe'!$A$2:$R$9992,18)</f>
        <v>69.19</v>
      </c>
      <c r="S215" s="18">
        <f>VLOOKUP($A215,'MG Universe'!$A$2:$U$9992,19)</f>
        <v>7793120010</v>
      </c>
      <c r="T215" s="18" t="str">
        <f>VLOOKUP($A215,'MG Universe'!$A$2:$U$9992,20)</f>
        <v>Mid</v>
      </c>
      <c r="U215" s="18" t="str">
        <f>VLOOKUP($A215,'MG Universe'!$A$2:$U$9992,21)</f>
        <v>Auto</v>
      </c>
    </row>
    <row r="216" spans="1:21" x14ac:dyDescent="0.55000000000000004">
      <c r="A216" s="15" t="s">
        <v>782</v>
      </c>
      <c r="B216" s="122" t="str">
        <f>VLOOKUP($A216,'MG Universe'!$A$2:$R$9992,2)</f>
        <v>Hasbro, Inc.</v>
      </c>
      <c r="C216" s="15" t="str">
        <f>VLOOKUP($A216,'MG Universe'!$A$2:$R$9992,3)</f>
        <v>C-</v>
      </c>
      <c r="D216" s="15" t="str">
        <f>VLOOKUP($A216,'MG Universe'!$A$2:$R$9992,4)</f>
        <v>E</v>
      </c>
      <c r="E216" s="15" t="str">
        <f>VLOOKUP($A216,'MG Universe'!$A$2:$R$9992,5)</f>
        <v>O</v>
      </c>
      <c r="F216" s="16" t="str">
        <f>VLOOKUP($A216,'MG Universe'!$A$2:$R$9992,6)</f>
        <v>EO</v>
      </c>
      <c r="G216" s="85">
        <f>VLOOKUP($A216,'MG Universe'!$A$2:$R$9992,7)</f>
        <v>42557</v>
      </c>
      <c r="H216" s="18">
        <f>VLOOKUP($A216,'MG Universe'!$A$2:$R$9992,8)</f>
        <v>54.1</v>
      </c>
      <c r="I216" s="18">
        <f>VLOOKUP($A216,'MG Universe'!$A$2:$R$9992,9)</f>
        <v>99.47</v>
      </c>
      <c r="J216" s="19">
        <f>VLOOKUP($A216,'MG Universe'!$A$2:$R$9992,10)</f>
        <v>1.8386</v>
      </c>
      <c r="K216" s="86">
        <f>VLOOKUP($A216,'MG Universe'!$A$2:$R$9992,11)</f>
        <v>30.14</v>
      </c>
      <c r="L216" s="19">
        <f>VLOOKUP($A216,'MG Universe'!$A$2:$R$9992,12)</f>
        <v>1.8499999999999999E-2</v>
      </c>
      <c r="M216" s="87">
        <f>VLOOKUP($A216,'MG Universe'!$A$2:$R$9992,13)</f>
        <v>0.9</v>
      </c>
      <c r="N216" s="88">
        <f>VLOOKUP($A216,'MG Universe'!$A$2:$R$9992,14)</f>
        <v>3.28</v>
      </c>
      <c r="O216" s="18">
        <f>VLOOKUP($A216,'MG Universe'!$A$2:$R$9992,15)</f>
        <v>-1.84</v>
      </c>
      <c r="P216" s="19">
        <f>VLOOKUP($A216,'MG Universe'!$A$2:$R$9992,16)</f>
        <v>0.1082</v>
      </c>
      <c r="Q216" s="89">
        <f>VLOOKUP($A216,'MG Universe'!$A$2:$R$9992,17)</f>
        <v>3</v>
      </c>
      <c r="R216" s="18">
        <f>VLOOKUP($A216,'MG Universe'!$A$2:$R$9992,18)</f>
        <v>32.96</v>
      </c>
      <c r="S216" s="18">
        <f>VLOOKUP($A216,'MG Universe'!$A$2:$U$9992,19)</f>
        <v>12400940470</v>
      </c>
      <c r="T216" s="18" t="str">
        <f>VLOOKUP($A216,'MG Universe'!$A$2:$U$9992,20)</f>
        <v>Large</v>
      </c>
      <c r="U216" s="18" t="str">
        <f>VLOOKUP($A216,'MG Universe'!$A$2:$U$9992,21)</f>
        <v>Children's Products</v>
      </c>
    </row>
    <row r="217" spans="1:21" x14ac:dyDescent="0.55000000000000004">
      <c r="A217" s="15" t="s">
        <v>784</v>
      </c>
      <c r="B217" s="122" t="str">
        <f>VLOOKUP($A217,'MG Universe'!$A$2:$R$9992,2)</f>
        <v>Huntington Bancshares Incorporated</v>
      </c>
      <c r="C217" s="15" t="str">
        <f>VLOOKUP($A217,'MG Universe'!$A$2:$R$9992,3)</f>
        <v>B</v>
      </c>
      <c r="D217" s="15" t="str">
        <f>VLOOKUP($A217,'MG Universe'!$A$2:$R$9992,4)</f>
        <v>E</v>
      </c>
      <c r="E217" s="15" t="str">
        <f>VLOOKUP($A217,'MG Universe'!$A$2:$R$9992,5)</f>
        <v>U</v>
      </c>
      <c r="F217" s="16" t="str">
        <f>VLOOKUP($A217,'MG Universe'!$A$2:$R$9992,6)</f>
        <v>EU</v>
      </c>
      <c r="G217" s="85">
        <f>VLOOKUP($A217,'MG Universe'!$A$2:$R$9992,7)</f>
        <v>42548</v>
      </c>
      <c r="H217" s="18">
        <f>VLOOKUP($A217,'MG Universe'!$A$2:$R$9992,8)</f>
        <v>29.52</v>
      </c>
      <c r="I217" s="18">
        <f>VLOOKUP($A217,'MG Universe'!$A$2:$R$9992,9)</f>
        <v>12.29</v>
      </c>
      <c r="J217" s="19">
        <f>VLOOKUP($A217,'MG Universe'!$A$2:$R$9992,10)</f>
        <v>0.4163</v>
      </c>
      <c r="K217" s="86">
        <f>VLOOKUP($A217,'MG Universe'!$A$2:$R$9992,11)</f>
        <v>15.96</v>
      </c>
      <c r="L217" s="19">
        <f>VLOOKUP($A217,'MG Universe'!$A$2:$R$9992,12)</f>
        <v>2.12E-2</v>
      </c>
      <c r="M217" s="87">
        <f>VLOOKUP($A217,'MG Universe'!$A$2:$R$9992,13)</f>
        <v>1.3</v>
      </c>
      <c r="N217" s="88" t="str">
        <f>VLOOKUP($A217,'MG Universe'!$A$2:$R$9992,14)</f>
        <v>N/A</v>
      </c>
      <c r="O217" s="18" t="str">
        <f>VLOOKUP($A217,'MG Universe'!$A$2:$R$9992,15)</f>
        <v>N/A</v>
      </c>
      <c r="P217" s="19">
        <f>VLOOKUP($A217,'MG Universe'!$A$2:$R$9992,16)</f>
        <v>3.73E-2</v>
      </c>
      <c r="Q217" s="89">
        <f>VLOOKUP($A217,'MG Universe'!$A$2:$R$9992,17)</f>
        <v>6</v>
      </c>
      <c r="R217" s="18">
        <f>VLOOKUP($A217,'MG Universe'!$A$2:$R$9992,18)</f>
        <v>11.94</v>
      </c>
      <c r="S217" s="18">
        <f>VLOOKUP($A217,'MG Universe'!$A$2:$U$9992,19)</f>
        <v>13453554516</v>
      </c>
      <c r="T217" s="18" t="str">
        <f>VLOOKUP($A217,'MG Universe'!$A$2:$U$9992,20)</f>
        <v>Large</v>
      </c>
      <c r="U217" s="18" t="str">
        <f>VLOOKUP($A217,'MG Universe'!$A$2:$U$9992,21)</f>
        <v>Banks</v>
      </c>
    </row>
    <row r="218" spans="1:21" x14ac:dyDescent="0.55000000000000004">
      <c r="A218" s="15" t="s">
        <v>786</v>
      </c>
      <c r="B218" s="122" t="str">
        <f>VLOOKUP($A218,'MG Universe'!$A$2:$R$9992,2)</f>
        <v>Hanesbrands Inc.</v>
      </c>
      <c r="C218" s="15" t="str">
        <f>VLOOKUP($A218,'MG Universe'!$A$2:$R$9992,3)</f>
        <v>B</v>
      </c>
      <c r="D218" s="15" t="str">
        <f>VLOOKUP($A218,'MG Universe'!$A$2:$R$9992,4)</f>
        <v>E</v>
      </c>
      <c r="E218" s="15" t="str">
        <f>VLOOKUP($A218,'MG Universe'!$A$2:$R$9992,5)</f>
        <v>U</v>
      </c>
      <c r="F218" s="16" t="str">
        <f>VLOOKUP($A218,'MG Universe'!$A$2:$R$9992,6)</f>
        <v>EU</v>
      </c>
      <c r="G218" s="85">
        <f>VLOOKUP($A218,'MG Universe'!$A$2:$R$9992,7)</f>
        <v>42716</v>
      </c>
      <c r="H218" s="18">
        <f>VLOOKUP($A218,'MG Universe'!$A$2:$R$9992,8)</f>
        <v>43.61</v>
      </c>
      <c r="I218" s="18">
        <f>VLOOKUP($A218,'MG Universe'!$A$2:$R$9992,9)</f>
        <v>20.420000000000002</v>
      </c>
      <c r="J218" s="19">
        <f>VLOOKUP($A218,'MG Universe'!$A$2:$R$9992,10)</f>
        <v>0.46820000000000001</v>
      </c>
      <c r="K218" s="86">
        <f>VLOOKUP($A218,'MG Universe'!$A$2:$R$9992,11)</f>
        <v>18.07</v>
      </c>
      <c r="L218" s="19">
        <f>VLOOKUP($A218,'MG Universe'!$A$2:$R$9992,12)</f>
        <v>2.1100000000000001E-2</v>
      </c>
      <c r="M218" s="87">
        <f>VLOOKUP($A218,'MG Universe'!$A$2:$R$9992,13)</f>
        <v>0.7</v>
      </c>
      <c r="N218" s="88">
        <f>VLOOKUP($A218,'MG Universe'!$A$2:$R$9992,14)</f>
        <v>1.9</v>
      </c>
      <c r="O218" s="18">
        <f>VLOOKUP($A218,'MG Universe'!$A$2:$R$9992,15)</f>
        <v>-6.68</v>
      </c>
      <c r="P218" s="19">
        <f>VLOOKUP($A218,'MG Universe'!$A$2:$R$9992,16)</f>
        <v>4.7899999999999998E-2</v>
      </c>
      <c r="Q218" s="89">
        <f>VLOOKUP($A218,'MG Universe'!$A$2:$R$9992,17)</f>
        <v>4</v>
      </c>
      <c r="R218" s="18">
        <f>VLOOKUP($A218,'MG Universe'!$A$2:$R$9992,18)</f>
        <v>10.46</v>
      </c>
      <c r="S218" s="18">
        <f>VLOOKUP($A218,'MG Universe'!$A$2:$U$9992,19)</f>
        <v>7206109944</v>
      </c>
      <c r="T218" s="18" t="str">
        <f>VLOOKUP($A218,'MG Universe'!$A$2:$U$9992,20)</f>
        <v>Mid</v>
      </c>
      <c r="U218" s="18" t="str">
        <f>VLOOKUP($A218,'MG Universe'!$A$2:$U$9992,21)</f>
        <v>Apparel</v>
      </c>
    </row>
    <row r="219" spans="1:21" x14ac:dyDescent="0.55000000000000004">
      <c r="A219" s="15" t="s">
        <v>788</v>
      </c>
      <c r="B219" s="122" t="str">
        <f>VLOOKUP($A219,'MG Universe'!$A$2:$R$9992,2)</f>
        <v>HCA Healthcare Inc</v>
      </c>
      <c r="C219" s="15" t="str">
        <f>VLOOKUP($A219,'MG Universe'!$A$2:$R$9992,3)</f>
        <v>C-</v>
      </c>
      <c r="D219" s="15" t="str">
        <f>VLOOKUP($A219,'MG Universe'!$A$2:$R$9992,4)</f>
        <v>S</v>
      </c>
      <c r="E219" s="15" t="str">
        <f>VLOOKUP($A219,'MG Universe'!$A$2:$R$9992,5)</f>
        <v>U</v>
      </c>
      <c r="F219" s="16" t="str">
        <f>VLOOKUP($A219,'MG Universe'!$A$2:$R$9992,6)</f>
        <v>SU</v>
      </c>
      <c r="G219" s="85">
        <f>VLOOKUP($A219,'MG Universe'!$A$2:$R$9992,7)</f>
        <v>42612</v>
      </c>
      <c r="H219" s="18">
        <f>VLOOKUP($A219,'MG Universe'!$A$2:$R$9992,8)</f>
        <v>112.27</v>
      </c>
      <c r="I219" s="18">
        <f>VLOOKUP($A219,'MG Universe'!$A$2:$R$9992,9)</f>
        <v>81.569999999999993</v>
      </c>
      <c r="J219" s="19">
        <f>VLOOKUP($A219,'MG Universe'!$A$2:$R$9992,10)</f>
        <v>0.72660000000000002</v>
      </c>
      <c r="K219" s="86">
        <f>VLOOKUP($A219,'MG Universe'!$A$2:$R$9992,11)</f>
        <v>16.48</v>
      </c>
      <c r="L219" s="19">
        <f>VLOOKUP($A219,'MG Universe'!$A$2:$R$9992,12)</f>
        <v>0</v>
      </c>
      <c r="M219" s="87">
        <f>VLOOKUP($A219,'MG Universe'!$A$2:$R$9992,13)</f>
        <v>0.7</v>
      </c>
      <c r="N219" s="88">
        <f>VLOOKUP($A219,'MG Universe'!$A$2:$R$9992,14)</f>
        <v>1.69</v>
      </c>
      <c r="O219" s="18">
        <f>VLOOKUP($A219,'MG Universe'!$A$2:$R$9992,15)</f>
        <v>-80.81</v>
      </c>
      <c r="P219" s="19">
        <f>VLOOKUP($A219,'MG Universe'!$A$2:$R$9992,16)</f>
        <v>3.9899999999999998E-2</v>
      </c>
      <c r="Q219" s="89">
        <f>VLOOKUP($A219,'MG Universe'!$A$2:$R$9992,17)</f>
        <v>0</v>
      </c>
      <c r="R219" s="18">
        <f>VLOOKUP($A219,'MG Universe'!$A$2:$R$9992,18)</f>
        <v>0</v>
      </c>
      <c r="S219" s="18">
        <f>VLOOKUP($A219,'MG Universe'!$A$2:$U$9992,19)</f>
        <v>29810584569</v>
      </c>
      <c r="T219" s="18" t="str">
        <f>VLOOKUP($A219,'MG Universe'!$A$2:$U$9992,20)</f>
        <v>Large</v>
      </c>
      <c r="U219" s="18" t="str">
        <f>VLOOKUP($A219,'MG Universe'!$A$2:$U$9992,21)</f>
        <v>Medical</v>
      </c>
    </row>
    <row r="220" spans="1:21" x14ac:dyDescent="0.55000000000000004">
      <c r="A220" s="15" t="s">
        <v>789</v>
      </c>
      <c r="B220" s="122" t="str">
        <f>VLOOKUP($A220,'MG Universe'!$A$2:$R$9992,2)</f>
        <v>Welltower Inc</v>
      </c>
      <c r="C220" s="15" t="str">
        <f>VLOOKUP($A220,'MG Universe'!$A$2:$R$9992,3)</f>
        <v>C+</v>
      </c>
      <c r="D220" s="15" t="str">
        <f>VLOOKUP($A220,'MG Universe'!$A$2:$R$9992,4)</f>
        <v>E</v>
      </c>
      <c r="E220" s="15" t="str">
        <f>VLOOKUP($A220,'MG Universe'!$A$2:$R$9992,5)</f>
        <v>O</v>
      </c>
      <c r="F220" s="16" t="str">
        <f>VLOOKUP($A220,'MG Universe'!$A$2:$R$9992,6)</f>
        <v>EO</v>
      </c>
      <c r="G220" s="85">
        <f>VLOOKUP($A220,'MG Universe'!$A$2:$R$9992,7)</f>
        <v>42705</v>
      </c>
      <c r="H220" s="18">
        <f>VLOOKUP($A220,'MG Universe'!$A$2:$R$9992,8)</f>
        <v>45.48</v>
      </c>
      <c r="I220" s="18">
        <f>VLOOKUP($A220,'MG Universe'!$A$2:$R$9992,9)</f>
        <v>72.260000000000005</v>
      </c>
      <c r="J220" s="19">
        <f>VLOOKUP($A220,'MG Universe'!$A$2:$R$9992,10)</f>
        <v>1.5888</v>
      </c>
      <c r="K220" s="86">
        <f>VLOOKUP($A220,'MG Universe'!$A$2:$R$9992,11)</f>
        <v>41.06</v>
      </c>
      <c r="L220" s="19">
        <f>VLOOKUP($A220,'MG Universe'!$A$2:$R$9992,12)</f>
        <v>4.7199999999999999E-2</v>
      </c>
      <c r="M220" s="87">
        <f>VLOOKUP($A220,'MG Universe'!$A$2:$R$9992,13)</f>
        <v>0.3</v>
      </c>
      <c r="N220" s="88">
        <f>VLOOKUP($A220,'MG Universe'!$A$2:$R$9992,14)</f>
        <v>2.3199999999999998</v>
      </c>
      <c r="O220" s="18">
        <f>VLOOKUP($A220,'MG Universe'!$A$2:$R$9992,15)</f>
        <v>-36.78</v>
      </c>
      <c r="P220" s="19">
        <f>VLOOKUP($A220,'MG Universe'!$A$2:$R$9992,16)</f>
        <v>0.1628</v>
      </c>
      <c r="Q220" s="89">
        <f>VLOOKUP($A220,'MG Universe'!$A$2:$R$9992,17)</f>
        <v>9</v>
      </c>
      <c r="R220" s="18">
        <f>VLOOKUP($A220,'MG Universe'!$A$2:$R$9992,18)</f>
        <v>43.68</v>
      </c>
      <c r="S220" s="18">
        <f>VLOOKUP($A220,'MG Universe'!$A$2:$U$9992,19)</f>
        <v>26437046766</v>
      </c>
      <c r="T220" s="18" t="str">
        <f>VLOOKUP($A220,'MG Universe'!$A$2:$U$9992,20)</f>
        <v>Large</v>
      </c>
      <c r="U220" s="18" t="str">
        <f>VLOOKUP($A220,'MG Universe'!$A$2:$U$9992,21)</f>
        <v>REIT</v>
      </c>
    </row>
    <row r="221" spans="1:21" x14ac:dyDescent="0.55000000000000004">
      <c r="A221" s="15" t="s">
        <v>791</v>
      </c>
      <c r="B221" s="122" t="str">
        <f>VLOOKUP($A221,'MG Universe'!$A$2:$R$9992,2)</f>
        <v>HCP, Inc.</v>
      </c>
      <c r="C221" s="15" t="str">
        <f>VLOOKUP($A221,'MG Universe'!$A$2:$R$9992,3)</f>
        <v>C</v>
      </c>
      <c r="D221" s="15" t="str">
        <f>VLOOKUP($A221,'MG Universe'!$A$2:$R$9992,4)</f>
        <v>S</v>
      </c>
      <c r="E221" s="15" t="str">
        <f>VLOOKUP($A221,'MG Universe'!$A$2:$R$9992,5)</f>
        <v>O</v>
      </c>
      <c r="F221" s="16" t="str">
        <f>VLOOKUP($A221,'MG Universe'!$A$2:$R$9992,6)</f>
        <v>SO</v>
      </c>
      <c r="G221" s="85">
        <f>VLOOKUP($A221,'MG Universe'!$A$2:$R$9992,7)</f>
        <v>42560</v>
      </c>
      <c r="H221" s="18">
        <f>VLOOKUP($A221,'MG Universe'!$A$2:$R$9992,8)</f>
        <v>12.44</v>
      </c>
      <c r="I221" s="18">
        <f>VLOOKUP($A221,'MG Universe'!$A$2:$R$9992,9)</f>
        <v>31.36</v>
      </c>
      <c r="J221" s="19">
        <f>VLOOKUP($A221,'MG Universe'!$A$2:$R$9992,10)</f>
        <v>2.5209000000000001</v>
      </c>
      <c r="K221" s="86">
        <f>VLOOKUP($A221,'MG Universe'!$A$2:$R$9992,11)</f>
        <v>22.89</v>
      </c>
      <c r="L221" s="19">
        <f>VLOOKUP($A221,'MG Universe'!$A$2:$R$9992,12)</f>
        <v>7.2400000000000006E-2</v>
      </c>
      <c r="M221" s="87">
        <f>VLOOKUP($A221,'MG Universe'!$A$2:$R$9992,13)</f>
        <v>0.3</v>
      </c>
      <c r="N221" s="88">
        <f>VLOOKUP($A221,'MG Universe'!$A$2:$R$9992,14)</f>
        <v>1.7</v>
      </c>
      <c r="O221" s="18">
        <f>VLOOKUP($A221,'MG Universe'!$A$2:$R$9992,15)</f>
        <v>-23.62</v>
      </c>
      <c r="P221" s="19">
        <f>VLOOKUP($A221,'MG Universe'!$A$2:$R$9992,16)</f>
        <v>7.1999999999999995E-2</v>
      </c>
      <c r="Q221" s="89">
        <f>VLOOKUP($A221,'MG Universe'!$A$2:$R$9992,17)</f>
        <v>12</v>
      </c>
      <c r="R221" s="18">
        <f>VLOOKUP($A221,'MG Universe'!$A$2:$R$9992,18)</f>
        <v>34.4</v>
      </c>
      <c r="S221" s="18">
        <f>VLOOKUP($A221,'MG Universe'!$A$2:$U$9992,19)</f>
        <v>14647167246</v>
      </c>
      <c r="T221" s="18" t="str">
        <f>VLOOKUP($A221,'MG Universe'!$A$2:$U$9992,20)</f>
        <v>Large</v>
      </c>
      <c r="U221" s="18" t="str">
        <f>VLOOKUP($A221,'MG Universe'!$A$2:$U$9992,21)</f>
        <v>REIT</v>
      </c>
    </row>
    <row r="222" spans="1:21" x14ac:dyDescent="0.55000000000000004">
      <c r="A222" s="15" t="s">
        <v>793</v>
      </c>
      <c r="B222" s="122" t="str">
        <f>VLOOKUP($A222,'MG Universe'!$A$2:$R$9992,2)</f>
        <v>Home Depot Inc</v>
      </c>
      <c r="C222" s="15" t="str">
        <f>VLOOKUP($A222,'MG Universe'!$A$2:$R$9992,3)</f>
        <v>D</v>
      </c>
      <c r="D222" s="15" t="str">
        <f>VLOOKUP($A222,'MG Universe'!$A$2:$R$9992,4)</f>
        <v>S</v>
      </c>
      <c r="E222" s="15" t="str">
        <f>VLOOKUP($A222,'MG Universe'!$A$2:$R$9992,5)</f>
        <v>F</v>
      </c>
      <c r="F222" s="16" t="str">
        <f>VLOOKUP($A222,'MG Universe'!$A$2:$R$9992,6)</f>
        <v>SF</v>
      </c>
      <c r="G222" s="85">
        <f>VLOOKUP($A222,'MG Universe'!$A$2:$R$9992,7)</f>
        <v>42788</v>
      </c>
      <c r="H222" s="18">
        <f>VLOOKUP($A222,'MG Universe'!$A$2:$R$9992,8)</f>
        <v>203.38</v>
      </c>
      <c r="I222" s="18">
        <f>VLOOKUP($A222,'MG Universe'!$A$2:$R$9992,9)</f>
        <v>156.09</v>
      </c>
      <c r="J222" s="19">
        <f>VLOOKUP($A222,'MG Universe'!$A$2:$R$9992,10)</f>
        <v>0.76749999999999996</v>
      </c>
      <c r="K222" s="86">
        <f>VLOOKUP($A222,'MG Universe'!$A$2:$R$9992,11)</f>
        <v>29.56</v>
      </c>
      <c r="L222" s="19">
        <f>VLOOKUP($A222,'MG Universe'!$A$2:$R$9992,12)</f>
        <v>1.7000000000000001E-2</v>
      </c>
      <c r="M222" s="87">
        <f>VLOOKUP($A222,'MG Universe'!$A$2:$R$9992,13)</f>
        <v>1.1000000000000001</v>
      </c>
      <c r="N222" s="88">
        <f>VLOOKUP($A222,'MG Universe'!$A$2:$R$9992,14)</f>
        <v>1.34</v>
      </c>
      <c r="O222" s="18">
        <f>VLOOKUP($A222,'MG Universe'!$A$2:$R$9992,15)</f>
        <v>-15.89</v>
      </c>
      <c r="P222" s="19">
        <f>VLOOKUP($A222,'MG Universe'!$A$2:$R$9992,16)</f>
        <v>0.1053</v>
      </c>
      <c r="Q222" s="89">
        <f>VLOOKUP($A222,'MG Universe'!$A$2:$R$9992,17)</f>
        <v>7</v>
      </c>
      <c r="R222" s="18">
        <f>VLOOKUP($A222,'MG Universe'!$A$2:$R$9992,18)</f>
        <v>26.06</v>
      </c>
      <c r="S222" s="18">
        <f>VLOOKUP($A222,'MG Universe'!$A$2:$U$9992,19)</f>
        <v>188598741715</v>
      </c>
      <c r="T222" s="18" t="str">
        <f>VLOOKUP($A222,'MG Universe'!$A$2:$U$9992,20)</f>
        <v>Large</v>
      </c>
      <c r="U222" s="18" t="str">
        <f>VLOOKUP($A222,'MG Universe'!$A$2:$U$9992,21)</f>
        <v>Construction</v>
      </c>
    </row>
    <row r="223" spans="1:21" x14ac:dyDescent="0.55000000000000004">
      <c r="A223" s="15" t="s">
        <v>795</v>
      </c>
      <c r="B223" s="122" t="str">
        <f>VLOOKUP($A223,'MG Universe'!$A$2:$R$9992,2)</f>
        <v>Hess Corp.</v>
      </c>
      <c r="C223" s="15" t="str">
        <f>VLOOKUP($A223,'MG Universe'!$A$2:$R$9992,3)</f>
        <v>D</v>
      </c>
      <c r="D223" s="15" t="str">
        <f>VLOOKUP($A223,'MG Universe'!$A$2:$R$9992,4)</f>
        <v>S</v>
      </c>
      <c r="E223" s="15" t="str">
        <f>VLOOKUP($A223,'MG Universe'!$A$2:$R$9992,5)</f>
        <v>O</v>
      </c>
      <c r="F223" s="16" t="str">
        <f>VLOOKUP($A223,'MG Universe'!$A$2:$R$9992,6)</f>
        <v>SO</v>
      </c>
      <c r="G223" s="85">
        <f>VLOOKUP($A223,'MG Universe'!$A$2:$R$9992,7)</f>
        <v>42560</v>
      </c>
      <c r="H223" s="18">
        <f>VLOOKUP($A223,'MG Universe'!$A$2:$R$9992,8)</f>
        <v>0</v>
      </c>
      <c r="I223" s="18">
        <f>VLOOKUP($A223,'MG Universe'!$A$2:$R$9992,9)</f>
        <v>47.95</v>
      </c>
      <c r="J223" s="19" t="str">
        <f>VLOOKUP($A223,'MG Universe'!$A$2:$R$9992,10)</f>
        <v>N/A</v>
      </c>
      <c r="K223" s="86" t="str">
        <f>VLOOKUP($A223,'MG Universe'!$A$2:$R$9992,11)</f>
        <v>N/A</v>
      </c>
      <c r="L223" s="19">
        <f>VLOOKUP($A223,'MG Universe'!$A$2:$R$9992,12)</f>
        <v>2.0899999999999998E-2</v>
      </c>
      <c r="M223" s="87">
        <f>VLOOKUP($A223,'MG Universe'!$A$2:$R$9992,13)</f>
        <v>1.8</v>
      </c>
      <c r="N223" s="88">
        <f>VLOOKUP($A223,'MG Universe'!$A$2:$R$9992,14)</f>
        <v>2.25</v>
      </c>
      <c r="O223" s="18">
        <f>VLOOKUP($A223,'MG Universe'!$A$2:$R$9992,15)</f>
        <v>-30.9</v>
      </c>
      <c r="P223" s="19">
        <f>VLOOKUP($A223,'MG Universe'!$A$2:$R$9992,16)</f>
        <v>-0.2949</v>
      </c>
      <c r="Q223" s="89">
        <f>VLOOKUP($A223,'MG Universe'!$A$2:$R$9992,17)</f>
        <v>0</v>
      </c>
      <c r="R223" s="18">
        <f>VLOOKUP($A223,'MG Universe'!$A$2:$R$9992,18)</f>
        <v>0</v>
      </c>
      <c r="S223" s="18">
        <f>VLOOKUP($A223,'MG Universe'!$A$2:$U$9992,19)</f>
        <v>14958432466</v>
      </c>
      <c r="T223" s="18" t="str">
        <f>VLOOKUP($A223,'MG Universe'!$A$2:$U$9992,20)</f>
        <v>Large</v>
      </c>
      <c r="U223" s="18" t="str">
        <f>VLOOKUP($A223,'MG Universe'!$A$2:$U$9992,21)</f>
        <v>Oil &amp; Gas</v>
      </c>
    </row>
    <row r="224" spans="1:21" x14ac:dyDescent="0.55000000000000004">
      <c r="A224" s="15" t="s">
        <v>797</v>
      </c>
      <c r="B224" s="122" t="str">
        <f>VLOOKUP($A224,'MG Universe'!$A$2:$R$9992,2)</f>
        <v>Hartford Financial Services Group Inc</v>
      </c>
      <c r="C224" s="15" t="str">
        <f>VLOOKUP($A224,'MG Universe'!$A$2:$R$9992,3)</f>
        <v>C+</v>
      </c>
      <c r="D224" s="15" t="str">
        <f>VLOOKUP($A224,'MG Universe'!$A$2:$R$9992,4)</f>
        <v>S</v>
      </c>
      <c r="E224" s="15" t="str">
        <f>VLOOKUP($A224,'MG Universe'!$A$2:$R$9992,5)</f>
        <v>U</v>
      </c>
      <c r="F224" s="16" t="str">
        <f>VLOOKUP($A224,'MG Universe'!$A$2:$R$9992,6)</f>
        <v>SU</v>
      </c>
      <c r="G224" s="85">
        <f>VLOOKUP($A224,'MG Universe'!$A$2:$R$9992,7)</f>
        <v>42724</v>
      </c>
      <c r="H224" s="18">
        <f>VLOOKUP($A224,'MG Universe'!$A$2:$R$9992,8)</f>
        <v>97.74</v>
      </c>
      <c r="I224" s="18">
        <f>VLOOKUP($A224,'MG Universe'!$A$2:$R$9992,9)</f>
        <v>48.9</v>
      </c>
      <c r="J224" s="19">
        <f>VLOOKUP($A224,'MG Universe'!$A$2:$R$9992,10)</f>
        <v>0.50029999999999997</v>
      </c>
      <c r="K224" s="86">
        <f>VLOOKUP($A224,'MG Universe'!$A$2:$R$9992,11)</f>
        <v>19.25</v>
      </c>
      <c r="L224" s="19">
        <f>VLOOKUP($A224,'MG Universe'!$A$2:$R$9992,12)</f>
        <v>1.72E-2</v>
      </c>
      <c r="M224" s="87">
        <f>VLOOKUP($A224,'MG Universe'!$A$2:$R$9992,13)</f>
        <v>1.1000000000000001</v>
      </c>
      <c r="N224" s="88" t="str">
        <f>VLOOKUP($A224,'MG Universe'!$A$2:$R$9992,14)</f>
        <v>N/A</v>
      </c>
      <c r="O224" s="18" t="str">
        <f>VLOOKUP($A224,'MG Universe'!$A$2:$R$9992,15)</f>
        <v>N/A</v>
      </c>
      <c r="P224" s="19">
        <f>VLOOKUP($A224,'MG Universe'!$A$2:$R$9992,16)</f>
        <v>5.3800000000000001E-2</v>
      </c>
      <c r="Q224" s="89">
        <f>VLOOKUP($A224,'MG Universe'!$A$2:$R$9992,17)</f>
        <v>4</v>
      </c>
      <c r="R224" s="18">
        <f>VLOOKUP($A224,'MG Universe'!$A$2:$R$9992,18)</f>
        <v>60.41</v>
      </c>
      <c r="S224" s="18">
        <f>VLOOKUP($A224,'MG Universe'!$A$2:$U$9992,19)</f>
        <v>17993153118</v>
      </c>
      <c r="T224" s="18" t="str">
        <f>VLOOKUP($A224,'MG Universe'!$A$2:$U$9992,20)</f>
        <v>Large</v>
      </c>
      <c r="U224" s="18" t="str">
        <f>VLOOKUP($A224,'MG Universe'!$A$2:$U$9992,21)</f>
        <v>Insurance</v>
      </c>
    </row>
    <row r="225" spans="1:21" x14ac:dyDescent="0.55000000000000004">
      <c r="A225" s="15" t="s">
        <v>799</v>
      </c>
      <c r="B225" s="122" t="str">
        <f>VLOOKUP($A225,'MG Universe'!$A$2:$R$9992,2)</f>
        <v>Harley-Davidson Inc</v>
      </c>
      <c r="C225" s="15" t="str">
        <f>VLOOKUP($A225,'MG Universe'!$A$2:$R$9992,3)</f>
        <v>B</v>
      </c>
      <c r="D225" s="15" t="str">
        <f>VLOOKUP($A225,'MG Universe'!$A$2:$R$9992,4)</f>
        <v>E</v>
      </c>
      <c r="E225" s="15" t="str">
        <f>VLOOKUP($A225,'MG Universe'!$A$2:$R$9992,5)</f>
        <v>U</v>
      </c>
      <c r="F225" s="16" t="str">
        <f>VLOOKUP($A225,'MG Universe'!$A$2:$R$9992,6)</f>
        <v>EU</v>
      </c>
      <c r="G225" s="85">
        <f>VLOOKUP($A225,'MG Universe'!$A$2:$R$9992,7)</f>
        <v>42549</v>
      </c>
      <c r="H225" s="18">
        <f>VLOOKUP($A225,'MG Universe'!$A$2:$R$9992,8)</f>
        <v>131.68</v>
      </c>
      <c r="I225" s="18">
        <f>VLOOKUP($A225,'MG Universe'!$A$2:$R$9992,9)</f>
        <v>52.99</v>
      </c>
      <c r="J225" s="19">
        <f>VLOOKUP($A225,'MG Universe'!$A$2:$R$9992,10)</f>
        <v>0.40239999999999998</v>
      </c>
      <c r="K225" s="86">
        <f>VLOOKUP($A225,'MG Universe'!$A$2:$R$9992,11)</f>
        <v>14.68</v>
      </c>
      <c r="L225" s="19">
        <f>VLOOKUP($A225,'MG Universe'!$A$2:$R$9992,12)</f>
        <v>2.4199999999999999E-2</v>
      </c>
      <c r="M225" s="87">
        <f>VLOOKUP($A225,'MG Universe'!$A$2:$R$9992,13)</f>
        <v>0.9</v>
      </c>
      <c r="N225" s="88">
        <f>VLOOKUP($A225,'MG Universe'!$A$2:$R$9992,14)</f>
        <v>1.74</v>
      </c>
      <c r="O225" s="18">
        <f>VLOOKUP($A225,'MG Universe'!$A$2:$R$9992,15)</f>
        <v>-22.17</v>
      </c>
      <c r="P225" s="19">
        <f>VLOOKUP($A225,'MG Universe'!$A$2:$R$9992,16)</f>
        <v>3.09E-2</v>
      </c>
      <c r="Q225" s="89">
        <f>VLOOKUP($A225,'MG Universe'!$A$2:$R$9992,17)</f>
        <v>6</v>
      </c>
      <c r="R225" s="18">
        <f>VLOOKUP($A225,'MG Universe'!$A$2:$R$9992,18)</f>
        <v>29.43</v>
      </c>
      <c r="S225" s="18">
        <f>VLOOKUP($A225,'MG Universe'!$A$2:$U$9992,19)</f>
        <v>9287291054</v>
      </c>
      <c r="T225" s="18" t="str">
        <f>VLOOKUP($A225,'MG Universe'!$A$2:$U$9992,20)</f>
        <v>Mid</v>
      </c>
      <c r="U225" s="18" t="str">
        <f>VLOOKUP($A225,'MG Universe'!$A$2:$U$9992,21)</f>
        <v>Auto</v>
      </c>
    </row>
    <row r="226" spans="1:21" x14ac:dyDescent="0.55000000000000004">
      <c r="A226" s="15" t="s">
        <v>801</v>
      </c>
      <c r="B226" s="122" t="str">
        <f>VLOOKUP($A226,'MG Universe'!$A$2:$R$9992,2)</f>
        <v>Hologic, Inc.</v>
      </c>
      <c r="C226" s="15" t="str">
        <f>VLOOKUP($A226,'MG Universe'!$A$2:$R$9992,3)</f>
        <v>F</v>
      </c>
      <c r="D226" s="15" t="str">
        <f>VLOOKUP($A226,'MG Universe'!$A$2:$R$9992,4)</f>
        <v>S</v>
      </c>
      <c r="E226" s="15" t="str">
        <f>VLOOKUP($A226,'MG Universe'!$A$2:$R$9992,5)</f>
        <v>O</v>
      </c>
      <c r="F226" s="16" t="str">
        <f>VLOOKUP($A226,'MG Universe'!$A$2:$R$9992,6)</f>
        <v>SO</v>
      </c>
      <c r="G226" s="85">
        <f>VLOOKUP($A226,'MG Universe'!$A$2:$R$9992,7)</f>
        <v>42800</v>
      </c>
      <c r="H226" s="18">
        <f>VLOOKUP($A226,'MG Universe'!$A$2:$R$9992,8)</f>
        <v>28.88</v>
      </c>
      <c r="I226" s="18">
        <f>VLOOKUP($A226,'MG Universe'!$A$2:$R$9992,9)</f>
        <v>42.86</v>
      </c>
      <c r="J226" s="19">
        <f>VLOOKUP($A226,'MG Universe'!$A$2:$R$9992,10)</f>
        <v>1.4841</v>
      </c>
      <c r="K226" s="86">
        <f>VLOOKUP($A226,'MG Universe'!$A$2:$R$9992,11)</f>
        <v>57.15</v>
      </c>
      <c r="L226" s="19">
        <f>VLOOKUP($A226,'MG Universe'!$A$2:$R$9992,12)</f>
        <v>0</v>
      </c>
      <c r="M226" s="87">
        <f>VLOOKUP($A226,'MG Universe'!$A$2:$R$9992,13)</f>
        <v>1</v>
      </c>
      <c r="N226" s="88">
        <f>VLOOKUP($A226,'MG Universe'!$A$2:$R$9992,14)</f>
        <v>1.81</v>
      </c>
      <c r="O226" s="18">
        <f>VLOOKUP($A226,'MG Universe'!$A$2:$R$9992,15)</f>
        <v>-9.75</v>
      </c>
      <c r="P226" s="19">
        <f>VLOOKUP($A226,'MG Universe'!$A$2:$R$9992,16)</f>
        <v>0.2432</v>
      </c>
      <c r="Q226" s="89">
        <f>VLOOKUP($A226,'MG Universe'!$A$2:$R$9992,17)</f>
        <v>0</v>
      </c>
      <c r="R226" s="18">
        <f>VLOOKUP($A226,'MG Universe'!$A$2:$R$9992,18)</f>
        <v>18.5</v>
      </c>
      <c r="S226" s="18">
        <f>VLOOKUP($A226,'MG Universe'!$A$2:$U$9992,19)</f>
        <v>12056773917</v>
      </c>
      <c r="T226" s="18" t="str">
        <f>VLOOKUP($A226,'MG Universe'!$A$2:$U$9992,20)</f>
        <v>Large</v>
      </c>
      <c r="U226" s="18" t="str">
        <f>VLOOKUP($A226,'MG Universe'!$A$2:$U$9992,21)</f>
        <v>Medical</v>
      </c>
    </row>
    <row r="227" spans="1:21" x14ac:dyDescent="0.55000000000000004">
      <c r="A227" s="15" t="s">
        <v>803</v>
      </c>
      <c r="B227" s="122" t="str">
        <f>VLOOKUP($A227,'MG Universe'!$A$2:$R$9992,2)</f>
        <v>Honeywell International Inc.</v>
      </c>
      <c r="C227" s="15" t="str">
        <f>VLOOKUP($A227,'MG Universe'!$A$2:$R$9992,3)</f>
        <v>C-</v>
      </c>
      <c r="D227" s="15" t="str">
        <f>VLOOKUP($A227,'MG Universe'!$A$2:$R$9992,4)</f>
        <v>S</v>
      </c>
      <c r="E227" s="15" t="str">
        <f>VLOOKUP($A227,'MG Universe'!$A$2:$R$9992,5)</f>
        <v>U</v>
      </c>
      <c r="F227" s="16" t="str">
        <f>VLOOKUP($A227,'MG Universe'!$A$2:$R$9992,6)</f>
        <v>SU</v>
      </c>
      <c r="G227" s="85">
        <f>VLOOKUP($A227,'MG Universe'!$A$2:$R$9992,7)</f>
        <v>42410</v>
      </c>
      <c r="H227" s="18">
        <f>VLOOKUP($A227,'MG Universe'!$A$2:$R$9992,8)</f>
        <v>202.12</v>
      </c>
      <c r="I227" s="18">
        <f>VLOOKUP($A227,'MG Universe'!$A$2:$R$9992,9)</f>
        <v>129.94</v>
      </c>
      <c r="J227" s="19">
        <f>VLOOKUP($A227,'MG Universe'!$A$2:$R$9992,10)</f>
        <v>0.64290000000000003</v>
      </c>
      <c r="K227" s="86">
        <f>VLOOKUP($A227,'MG Universe'!$A$2:$R$9992,11)</f>
        <v>22.96</v>
      </c>
      <c r="L227" s="19">
        <f>VLOOKUP($A227,'MG Universe'!$A$2:$R$9992,12)</f>
        <v>1.72E-2</v>
      </c>
      <c r="M227" s="87">
        <f>VLOOKUP($A227,'MG Universe'!$A$2:$R$9992,13)</f>
        <v>1</v>
      </c>
      <c r="N227" s="88">
        <f>VLOOKUP($A227,'MG Universe'!$A$2:$R$9992,14)</f>
        <v>1.0900000000000001</v>
      </c>
      <c r="O227" s="18">
        <f>VLOOKUP($A227,'MG Universe'!$A$2:$R$9992,15)</f>
        <v>-14.07</v>
      </c>
      <c r="P227" s="19">
        <f>VLOOKUP($A227,'MG Universe'!$A$2:$R$9992,16)</f>
        <v>7.2300000000000003E-2</v>
      </c>
      <c r="Q227" s="89">
        <f>VLOOKUP($A227,'MG Universe'!$A$2:$R$9992,17)</f>
        <v>6</v>
      </c>
      <c r="R227" s="18">
        <f>VLOOKUP($A227,'MG Universe'!$A$2:$R$9992,18)</f>
        <v>59.12</v>
      </c>
      <c r="S227" s="18">
        <f>VLOOKUP($A227,'MG Universe'!$A$2:$U$9992,19)</f>
        <v>99080777877</v>
      </c>
      <c r="T227" s="18" t="str">
        <f>VLOOKUP($A227,'MG Universe'!$A$2:$U$9992,20)</f>
        <v>Large</v>
      </c>
      <c r="U227" s="18" t="str">
        <f>VLOOKUP($A227,'MG Universe'!$A$2:$U$9992,21)</f>
        <v>Conglomerates</v>
      </c>
    </row>
    <row r="228" spans="1:21" x14ac:dyDescent="0.55000000000000004">
      <c r="A228" s="15" t="s">
        <v>805</v>
      </c>
      <c r="B228" s="122" t="str">
        <f>VLOOKUP($A228,'MG Universe'!$A$2:$R$9992,2)</f>
        <v>Helmerich &amp; Payne, Inc.</v>
      </c>
      <c r="C228" s="15" t="str">
        <f>VLOOKUP($A228,'MG Universe'!$A$2:$R$9992,3)</f>
        <v>C</v>
      </c>
      <c r="D228" s="15" t="str">
        <f>VLOOKUP($A228,'MG Universe'!$A$2:$R$9992,4)</f>
        <v>S</v>
      </c>
      <c r="E228" s="15" t="str">
        <f>VLOOKUP($A228,'MG Universe'!$A$2:$R$9992,5)</f>
        <v>O</v>
      </c>
      <c r="F228" s="16" t="str">
        <f>VLOOKUP($A228,'MG Universe'!$A$2:$R$9992,6)</f>
        <v>SO</v>
      </c>
      <c r="G228" s="85">
        <f>VLOOKUP($A228,'MG Universe'!$A$2:$R$9992,7)</f>
        <v>42544</v>
      </c>
      <c r="H228" s="18">
        <f>VLOOKUP($A228,'MG Universe'!$A$2:$R$9992,8)</f>
        <v>14.72</v>
      </c>
      <c r="I228" s="18">
        <f>VLOOKUP($A228,'MG Universe'!$A$2:$R$9992,9)</f>
        <v>56.71</v>
      </c>
      <c r="J228" s="19">
        <f>VLOOKUP($A228,'MG Universe'!$A$2:$R$9992,10)</f>
        <v>3.8525999999999998</v>
      </c>
      <c r="K228" s="86">
        <f>VLOOKUP($A228,'MG Universe'!$A$2:$R$9992,11)</f>
        <v>16.98</v>
      </c>
      <c r="L228" s="19">
        <f>VLOOKUP($A228,'MG Universe'!$A$2:$R$9992,12)</f>
        <v>4.8500000000000001E-2</v>
      </c>
      <c r="M228" s="87">
        <f>VLOOKUP($A228,'MG Universe'!$A$2:$R$9992,13)</f>
        <v>1.2</v>
      </c>
      <c r="N228" s="88">
        <f>VLOOKUP($A228,'MG Universe'!$A$2:$R$9992,14)</f>
        <v>3.93</v>
      </c>
      <c r="O228" s="18">
        <f>VLOOKUP($A228,'MG Universe'!$A$2:$R$9992,15)</f>
        <v>-7.22</v>
      </c>
      <c r="P228" s="19">
        <f>VLOOKUP($A228,'MG Universe'!$A$2:$R$9992,16)</f>
        <v>4.24E-2</v>
      </c>
      <c r="Q228" s="89">
        <f>VLOOKUP($A228,'MG Universe'!$A$2:$R$9992,17)</f>
        <v>20</v>
      </c>
      <c r="R228" s="18">
        <f>VLOOKUP($A228,'MG Universe'!$A$2:$R$9992,18)</f>
        <v>0</v>
      </c>
      <c r="S228" s="18">
        <f>VLOOKUP($A228,'MG Universe'!$A$2:$U$9992,19)</f>
        <v>6124234331</v>
      </c>
      <c r="T228" s="18" t="str">
        <f>VLOOKUP($A228,'MG Universe'!$A$2:$U$9992,20)</f>
        <v>Mid</v>
      </c>
      <c r="U228" s="18" t="str">
        <f>VLOOKUP($A228,'MG Universe'!$A$2:$U$9992,21)</f>
        <v>Oil &amp; Gas</v>
      </c>
    </row>
    <row r="229" spans="1:21" x14ac:dyDescent="0.55000000000000004">
      <c r="A229" s="15" t="s">
        <v>807</v>
      </c>
      <c r="B229" s="122" t="str">
        <f>VLOOKUP($A229,'MG Universe'!$A$2:$R$9992,2)</f>
        <v>Hewlett Packard Enterprise Co</v>
      </c>
      <c r="C229" s="15" t="str">
        <f>VLOOKUP($A229,'MG Universe'!$A$2:$R$9992,3)</f>
        <v>C+</v>
      </c>
      <c r="D229" s="15" t="str">
        <f>VLOOKUP($A229,'MG Universe'!$A$2:$R$9992,4)</f>
        <v>S</v>
      </c>
      <c r="E229" s="15" t="str">
        <f>VLOOKUP($A229,'MG Universe'!$A$2:$R$9992,5)</f>
        <v>U</v>
      </c>
      <c r="F229" s="16" t="str">
        <f>VLOOKUP($A229,'MG Universe'!$A$2:$R$9992,6)</f>
        <v>SU</v>
      </c>
      <c r="G229" s="85">
        <f>VLOOKUP($A229,'MG Universe'!$A$2:$R$9992,7)</f>
        <v>42800</v>
      </c>
      <c r="H229" s="18">
        <f>VLOOKUP($A229,'MG Universe'!$A$2:$R$9992,8)</f>
        <v>57.88</v>
      </c>
      <c r="I229" s="18">
        <f>VLOOKUP($A229,'MG Universe'!$A$2:$R$9992,9)</f>
        <v>18.8</v>
      </c>
      <c r="J229" s="19">
        <f>VLOOKUP($A229,'MG Universe'!$A$2:$R$9992,10)</f>
        <v>0.32479999999999998</v>
      </c>
      <c r="K229" s="86">
        <f>VLOOKUP($A229,'MG Universe'!$A$2:$R$9992,11)</f>
        <v>12.53</v>
      </c>
      <c r="L229" s="19">
        <f>VLOOKUP($A229,'MG Universe'!$A$2:$R$9992,12)</f>
        <v>1.2200000000000001E-2</v>
      </c>
      <c r="M229" s="87" t="e">
        <f>VLOOKUP($A229,'MG Universe'!$A$2:$R$9992,13)</f>
        <v>#N/A</v>
      </c>
      <c r="N229" s="88">
        <f>VLOOKUP($A229,'MG Universe'!$A$2:$R$9992,14)</f>
        <v>1.18</v>
      </c>
      <c r="O229" s="18">
        <f>VLOOKUP($A229,'MG Universe'!$A$2:$R$9992,15)</f>
        <v>-11.55</v>
      </c>
      <c r="P229" s="19">
        <f>VLOOKUP($A229,'MG Universe'!$A$2:$R$9992,16)</f>
        <v>2.0199999999999999E-2</v>
      </c>
      <c r="Q229" s="89">
        <f>VLOOKUP($A229,'MG Universe'!$A$2:$R$9992,17)</f>
        <v>2</v>
      </c>
      <c r="R229" s="18">
        <f>VLOOKUP($A229,'MG Universe'!$A$2:$R$9992,18)</f>
        <v>28.37</v>
      </c>
      <c r="S229" s="18">
        <f>VLOOKUP($A229,'MG Universe'!$A$2:$U$9992,19)</f>
        <v>31361774606</v>
      </c>
      <c r="T229" s="18" t="str">
        <f>VLOOKUP($A229,'MG Universe'!$A$2:$U$9992,20)</f>
        <v>Large</v>
      </c>
      <c r="U229" s="18" t="str">
        <f>VLOOKUP($A229,'MG Universe'!$A$2:$U$9992,21)</f>
        <v>IT Hardware</v>
      </c>
    </row>
    <row r="230" spans="1:21" x14ac:dyDescent="0.55000000000000004">
      <c r="A230" s="15" t="s">
        <v>809</v>
      </c>
      <c r="B230" s="122" t="str">
        <f>VLOOKUP($A230,'MG Universe'!$A$2:$R$9992,2)</f>
        <v>HP Inc</v>
      </c>
      <c r="C230" s="15" t="str">
        <f>VLOOKUP($A230,'MG Universe'!$A$2:$R$9992,3)</f>
        <v>C</v>
      </c>
      <c r="D230" s="15" t="str">
        <f>VLOOKUP($A230,'MG Universe'!$A$2:$R$9992,4)</f>
        <v>S</v>
      </c>
      <c r="E230" s="15" t="str">
        <f>VLOOKUP($A230,'MG Universe'!$A$2:$R$9992,5)</f>
        <v>U</v>
      </c>
      <c r="F230" s="16" t="str">
        <f>VLOOKUP($A230,'MG Universe'!$A$2:$R$9992,6)</f>
        <v>SU</v>
      </c>
      <c r="G230" s="85">
        <f>VLOOKUP($A230,'MG Universe'!$A$2:$R$9992,7)</f>
        <v>42509</v>
      </c>
      <c r="H230" s="18">
        <f>VLOOKUP($A230,'MG Universe'!$A$2:$R$9992,8)</f>
        <v>62.01</v>
      </c>
      <c r="I230" s="18">
        <f>VLOOKUP($A230,'MG Universe'!$A$2:$R$9992,9)</f>
        <v>18.96</v>
      </c>
      <c r="J230" s="19">
        <f>VLOOKUP($A230,'MG Universe'!$A$2:$R$9992,10)</f>
        <v>0.30580000000000002</v>
      </c>
      <c r="K230" s="86">
        <f>VLOOKUP($A230,'MG Universe'!$A$2:$R$9992,11)</f>
        <v>11.78</v>
      </c>
      <c r="L230" s="19">
        <f>VLOOKUP($A230,'MG Universe'!$A$2:$R$9992,12)</f>
        <v>3.3799999999999997E-2</v>
      </c>
      <c r="M230" s="87">
        <f>VLOOKUP($A230,'MG Universe'!$A$2:$R$9992,13)</f>
        <v>1.7</v>
      </c>
      <c r="N230" s="88">
        <f>VLOOKUP($A230,'MG Universe'!$A$2:$R$9992,14)</f>
        <v>0.9</v>
      </c>
      <c r="O230" s="18">
        <f>VLOOKUP($A230,'MG Universe'!$A$2:$R$9992,15)</f>
        <v>-8.56</v>
      </c>
      <c r="P230" s="19">
        <f>VLOOKUP($A230,'MG Universe'!$A$2:$R$9992,16)</f>
        <v>1.6400000000000001E-2</v>
      </c>
      <c r="Q230" s="89">
        <f>VLOOKUP($A230,'MG Universe'!$A$2:$R$9992,17)</f>
        <v>0</v>
      </c>
      <c r="R230" s="18">
        <f>VLOOKUP($A230,'MG Universe'!$A$2:$R$9992,18)</f>
        <v>0</v>
      </c>
      <c r="S230" s="18">
        <f>VLOOKUP($A230,'MG Universe'!$A$2:$U$9992,19)</f>
        <v>32239363076</v>
      </c>
      <c r="T230" s="18" t="str">
        <f>VLOOKUP($A230,'MG Universe'!$A$2:$U$9992,20)</f>
        <v>Large</v>
      </c>
      <c r="U230" s="18" t="str">
        <f>VLOOKUP($A230,'MG Universe'!$A$2:$U$9992,21)</f>
        <v>IT Hardware</v>
      </c>
    </row>
    <row r="231" spans="1:21" x14ac:dyDescent="0.55000000000000004">
      <c r="A231" s="15" t="s">
        <v>811</v>
      </c>
      <c r="B231" s="122" t="str">
        <f>VLOOKUP($A231,'MG Universe'!$A$2:$R$9992,2)</f>
        <v>H &amp; R Block Inc</v>
      </c>
      <c r="C231" s="15" t="str">
        <f>VLOOKUP($A231,'MG Universe'!$A$2:$R$9992,3)</f>
        <v>C-</v>
      </c>
      <c r="D231" s="15" t="str">
        <f>VLOOKUP($A231,'MG Universe'!$A$2:$R$9992,4)</f>
        <v>S</v>
      </c>
      <c r="E231" s="15" t="str">
        <f>VLOOKUP($A231,'MG Universe'!$A$2:$R$9992,5)</f>
        <v>F</v>
      </c>
      <c r="F231" s="16" t="str">
        <f>VLOOKUP($A231,'MG Universe'!$A$2:$R$9992,6)</f>
        <v>SF</v>
      </c>
      <c r="G231" s="85">
        <f>VLOOKUP($A231,'MG Universe'!$A$2:$R$9992,7)</f>
        <v>42551</v>
      </c>
      <c r="H231" s="18">
        <f>VLOOKUP($A231,'MG Universe'!$A$2:$R$9992,8)</f>
        <v>25.86</v>
      </c>
      <c r="I231" s="18">
        <f>VLOOKUP($A231,'MG Universe'!$A$2:$R$9992,9)</f>
        <v>25.08</v>
      </c>
      <c r="J231" s="19">
        <f>VLOOKUP($A231,'MG Universe'!$A$2:$R$9992,10)</f>
        <v>0.9698</v>
      </c>
      <c r="K231" s="86">
        <f>VLOOKUP($A231,'MG Universe'!$A$2:$R$9992,11)</f>
        <v>15.39</v>
      </c>
      <c r="L231" s="19">
        <f>VLOOKUP($A231,'MG Universe'!$A$2:$R$9992,12)</f>
        <v>3.1899999999999998E-2</v>
      </c>
      <c r="M231" s="87">
        <f>VLOOKUP($A231,'MG Universe'!$A$2:$R$9992,13)</f>
        <v>0.5</v>
      </c>
      <c r="N231" s="88">
        <f>VLOOKUP($A231,'MG Universe'!$A$2:$R$9992,14)</f>
        <v>1.18</v>
      </c>
      <c r="O231" s="18">
        <f>VLOOKUP($A231,'MG Universe'!$A$2:$R$9992,15)</f>
        <v>-6.43</v>
      </c>
      <c r="P231" s="19">
        <f>VLOOKUP($A231,'MG Universe'!$A$2:$R$9992,16)</f>
        <v>3.44E-2</v>
      </c>
      <c r="Q231" s="89">
        <f>VLOOKUP($A231,'MG Universe'!$A$2:$R$9992,17)</f>
        <v>0</v>
      </c>
      <c r="R231" s="18">
        <f>VLOOKUP($A231,'MG Universe'!$A$2:$R$9992,18)</f>
        <v>1.97</v>
      </c>
      <c r="S231" s="18">
        <f>VLOOKUP($A231,'MG Universe'!$A$2:$U$9992,19)</f>
        <v>4883506634</v>
      </c>
      <c r="T231" s="18" t="str">
        <f>VLOOKUP($A231,'MG Universe'!$A$2:$U$9992,20)</f>
        <v>Mid</v>
      </c>
      <c r="U231" s="18" t="str">
        <f>VLOOKUP($A231,'MG Universe'!$A$2:$U$9992,21)</f>
        <v>Financial Services</v>
      </c>
    </row>
    <row r="232" spans="1:21" x14ac:dyDescent="0.55000000000000004">
      <c r="A232" s="15" t="s">
        <v>813</v>
      </c>
      <c r="B232" s="122" t="str">
        <f>VLOOKUP($A232,'MG Universe'!$A$2:$R$9992,2)</f>
        <v>Hormel Foods Corp</v>
      </c>
      <c r="C232" s="15" t="str">
        <f>VLOOKUP($A232,'MG Universe'!$A$2:$R$9992,3)</f>
        <v>B</v>
      </c>
      <c r="D232" s="15" t="str">
        <f>VLOOKUP($A232,'MG Universe'!$A$2:$R$9992,4)</f>
        <v>E</v>
      </c>
      <c r="E232" s="15" t="str">
        <f>VLOOKUP($A232,'MG Universe'!$A$2:$R$9992,5)</f>
        <v>F</v>
      </c>
      <c r="F232" s="16" t="str">
        <f>VLOOKUP($A232,'MG Universe'!$A$2:$R$9992,6)</f>
        <v>EF</v>
      </c>
      <c r="G232" s="85">
        <f>VLOOKUP($A232,'MG Universe'!$A$2:$R$9992,7)</f>
        <v>42803</v>
      </c>
      <c r="H232" s="18">
        <f>VLOOKUP($A232,'MG Universe'!$A$2:$R$9992,8)</f>
        <v>40.409999999999997</v>
      </c>
      <c r="I232" s="18">
        <f>VLOOKUP($A232,'MG Universe'!$A$2:$R$9992,9)</f>
        <v>34.19</v>
      </c>
      <c r="J232" s="19">
        <f>VLOOKUP($A232,'MG Universe'!$A$2:$R$9992,10)</f>
        <v>0.84609999999999996</v>
      </c>
      <c r="K232" s="86">
        <f>VLOOKUP($A232,'MG Universe'!$A$2:$R$9992,11)</f>
        <v>23.42</v>
      </c>
      <c r="L232" s="19">
        <f>VLOOKUP($A232,'MG Universe'!$A$2:$R$9992,12)</f>
        <v>1.78E-2</v>
      </c>
      <c r="M232" s="87">
        <f>VLOOKUP($A232,'MG Universe'!$A$2:$R$9992,13)</f>
        <v>0.5</v>
      </c>
      <c r="N232" s="88">
        <f>VLOOKUP($A232,'MG Universe'!$A$2:$R$9992,14)</f>
        <v>2.2999999999999998</v>
      </c>
      <c r="O232" s="18">
        <f>VLOOKUP($A232,'MG Universe'!$A$2:$R$9992,15)</f>
        <v>0.61</v>
      </c>
      <c r="P232" s="19">
        <f>VLOOKUP($A232,'MG Universe'!$A$2:$R$9992,16)</f>
        <v>7.46E-2</v>
      </c>
      <c r="Q232" s="89">
        <f>VLOOKUP($A232,'MG Universe'!$A$2:$R$9992,17)</f>
        <v>20</v>
      </c>
      <c r="R232" s="18">
        <f>VLOOKUP($A232,'MG Universe'!$A$2:$R$9992,18)</f>
        <v>17.73</v>
      </c>
      <c r="S232" s="18">
        <f>VLOOKUP($A232,'MG Universe'!$A$2:$U$9992,19)</f>
        <v>17900251495</v>
      </c>
      <c r="T232" s="18" t="str">
        <f>VLOOKUP($A232,'MG Universe'!$A$2:$U$9992,20)</f>
        <v>Large</v>
      </c>
      <c r="U232" s="18" t="str">
        <f>VLOOKUP($A232,'MG Universe'!$A$2:$U$9992,21)</f>
        <v>Food Processing</v>
      </c>
    </row>
    <row r="233" spans="1:21" x14ac:dyDescent="0.55000000000000004">
      <c r="A233" s="15" t="s">
        <v>815</v>
      </c>
      <c r="B233" s="122" t="str">
        <f>VLOOKUP($A233,'MG Universe'!$A$2:$R$9992,2)</f>
        <v>Harris Corporation</v>
      </c>
      <c r="C233" s="15" t="str">
        <f>VLOOKUP($A233,'MG Universe'!$A$2:$R$9992,3)</f>
        <v>D</v>
      </c>
      <c r="D233" s="15" t="str">
        <f>VLOOKUP($A233,'MG Universe'!$A$2:$R$9992,4)</f>
        <v>S</v>
      </c>
      <c r="E233" s="15" t="str">
        <f>VLOOKUP($A233,'MG Universe'!$A$2:$R$9992,5)</f>
        <v>O</v>
      </c>
      <c r="F233" s="16" t="str">
        <f>VLOOKUP($A233,'MG Universe'!$A$2:$R$9992,6)</f>
        <v>SO</v>
      </c>
      <c r="G233" s="85">
        <f>VLOOKUP($A233,'MG Universe'!$A$2:$R$9992,7)</f>
        <v>42418</v>
      </c>
      <c r="H233" s="18">
        <f>VLOOKUP($A233,'MG Universe'!$A$2:$R$9992,8)</f>
        <v>41.97</v>
      </c>
      <c r="I233" s="18">
        <f>VLOOKUP($A233,'MG Universe'!$A$2:$R$9992,9)</f>
        <v>107.18</v>
      </c>
      <c r="J233" s="19">
        <f>VLOOKUP($A233,'MG Universe'!$A$2:$R$9992,10)</f>
        <v>2.5537000000000001</v>
      </c>
      <c r="K233" s="86">
        <f>VLOOKUP($A233,'MG Universe'!$A$2:$R$9992,11)</f>
        <v>36.96</v>
      </c>
      <c r="L233" s="19">
        <f>VLOOKUP($A233,'MG Universe'!$A$2:$R$9992,12)</f>
        <v>1.84E-2</v>
      </c>
      <c r="M233" s="87">
        <f>VLOOKUP($A233,'MG Universe'!$A$2:$R$9992,13)</f>
        <v>1.3</v>
      </c>
      <c r="N233" s="88">
        <f>VLOOKUP($A233,'MG Universe'!$A$2:$R$9992,14)</f>
        <v>1.33</v>
      </c>
      <c r="O233" s="18">
        <f>VLOOKUP($A233,'MG Universe'!$A$2:$R$9992,15)</f>
        <v>-48.55</v>
      </c>
      <c r="P233" s="19">
        <f>VLOOKUP($A233,'MG Universe'!$A$2:$R$9992,16)</f>
        <v>0.14230000000000001</v>
      </c>
      <c r="Q233" s="89">
        <f>VLOOKUP($A233,'MG Universe'!$A$2:$R$9992,17)</f>
        <v>14</v>
      </c>
      <c r="R233" s="18">
        <f>VLOOKUP($A233,'MG Universe'!$A$2:$R$9992,18)</f>
        <v>40.57</v>
      </c>
      <c r="S233" s="18">
        <f>VLOOKUP($A233,'MG Universe'!$A$2:$U$9992,19)</f>
        <v>13067751121</v>
      </c>
      <c r="T233" s="18" t="str">
        <f>VLOOKUP($A233,'MG Universe'!$A$2:$U$9992,20)</f>
        <v>Large</v>
      </c>
      <c r="U233" s="18" t="str">
        <f>VLOOKUP($A233,'MG Universe'!$A$2:$U$9992,21)</f>
        <v>Telecom</v>
      </c>
    </row>
    <row r="234" spans="1:21" x14ac:dyDescent="0.55000000000000004">
      <c r="A234" s="15" t="s">
        <v>817</v>
      </c>
      <c r="B234" s="122" t="str">
        <f>VLOOKUP($A234,'MG Universe'!$A$2:$R$9992,2)</f>
        <v>Henry Schein, Inc.</v>
      </c>
      <c r="C234" s="15" t="str">
        <f>VLOOKUP($A234,'MG Universe'!$A$2:$R$9992,3)</f>
        <v>C</v>
      </c>
      <c r="D234" s="15" t="str">
        <f>VLOOKUP($A234,'MG Universe'!$A$2:$R$9992,4)</f>
        <v>E</v>
      </c>
      <c r="E234" s="15" t="str">
        <f>VLOOKUP($A234,'MG Universe'!$A$2:$R$9992,5)</f>
        <v>O</v>
      </c>
      <c r="F234" s="16" t="str">
        <f>VLOOKUP($A234,'MG Universe'!$A$2:$R$9992,6)</f>
        <v>EO</v>
      </c>
      <c r="G234" s="85">
        <f>VLOOKUP($A234,'MG Universe'!$A$2:$R$9992,7)</f>
        <v>42582</v>
      </c>
      <c r="H234" s="18">
        <f>VLOOKUP($A234,'MG Universe'!$A$2:$R$9992,8)</f>
        <v>135.16999999999999</v>
      </c>
      <c r="I234" s="18">
        <f>VLOOKUP($A234,'MG Universe'!$A$2:$R$9992,9)</f>
        <v>174.56</v>
      </c>
      <c r="J234" s="19">
        <f>VLOOKUP($A234,'MG Universe'!$A$2:$R$9992,10)</f>
        <v>1.2914000000000001</v>
      </c>
      <c r="K234" s="86">
        <f>VLOOKUP($A234,'MG Universe'!$A$2:$R$9992,11)</f>
        <v>30.36</v>
      </c>
      <c r="L234" s="19">
        <f>VLOOKUP($A234,'MG Universe'!$A$2:$R$9992,12)</f>
        <v>0</v>
      </c>
      <c r="M234" s="87">
        <f>VLOOKUP($A234,'MG Universe'!$A$2:$R$9992,13)</f>
        <v>1.1000000000000001</v>
      </c>
      <c r="N234" s="88">
        <f>VLOOKUP($A234,'MG Universe'!$A$2:$R$9992,14)</f>
        <v>1.65</v>
      </c>
      <c r="O234" s="18">
        <f>VLOOKUP($A234,'MG Universe'!$A$2:$R$9992,15)</f>
        <v>-5.03</v>
      </c>
      <c r="P234" s="19">
        <f>VLOOKUP($A234,'MG Universe'!$A$2:$R$9992,16)</f>
        <v>0.10929999999999999</v>
      </c>
      <c r="Q234" s="89">
        <f>VLOOKUP($A234,'MG Universe'!$A$2:$R$9992,17)</f>
        <v>0</v>
      </c>
      <c r="R234" s="18">
        <f>VLOOKUP($A234,'MG Universe'!$A$2:$R$9992,18)</f>
        <v>72.61</v>
      </c>
      <c r="S234" s="18">
        <f>VLOOKUP($A234,'MG Universe'!$A$2:$U$9992,19)</f>
        <v>13904359977</v>
      </c>
      <c r="T234" s="18" t="str">
        <f>VLOOKUP($A234,'MG Universe'!$A$2:$U$9992,20)</f>
        <v>Large</v>
      </c>
      <c r="U234" s="18" t="str">
        <f>VLOOKUP($A234,'MG Universe'!$A$2:$U$9992,21)</f>
        <v>Medical</v>
      </c>
    </row>
    <row r="235" spans="1:21" x14ac:dyDescent="0.55000000000000004">
      <c r="A235" s="15" t="s">
        <v>819</v>
      </c>
      <c r="B235" s="122" t="str">
        <f>VLOOKUP($A235,'MG Universe'!$A$2:$R$9992,2)</f>
        <v>Host Hotels and Resorts Inc</v>
      </c>
      <c r="C235" s="15" t="str">
        <f>VLOOKUP($A235,'MG Universe'!$A$2:$R$9992,3)</f>
        <v>B-</v>
      </c>
      <c r="D235" s="15" t="str">
        <f>VLOOKUP($A235,'MG Universe'!$A$2:$R$9992,4)</f>
        <v>S</v>
      </c>
      <c r="E235" s="15" t="str">
        <f>VLOOKUP($A235,'MG Universe'!$A$2:$R$9992,5)</f>
        <v>U</v>
      </c>
      <c r="F235" s="16" t="str">
        <f>VLOOKUP($A235,'MG Universe'!$A$2:$R$9992,6)</f>
        <v>SU</v>
      </c>
      <c r="G235" s="85">
        <f>VLOOKUP($A235,'MG Universe'!$A$2:$R$9992,7)</f>
        <v>42575</v>
      </c>
      <c r="H235" s="18">
        <f>VLOOKUP($A235,'MG Universe'!$A$2:$R$9992,8)</f>
        <v>38.4</v>
      </c>
      <c r="I235" s="18">
        <f>VLOOKUP($A235,'MG Universe'!$A$2:$R$9992,9)</f>
        <v>17.64</v>
      </c>
      <c r="J235" s="19">
        <f>VLOOKUP($A235,'MG Universe'!$A$2:$R$9992,10)</f>
        <v>0.45939999999999998</v>
      </c>
      <c r="K235" s="86">
        <f>VLOOKUP($A235,'MG Universe'!$A$2:$R$9992,11)</f>
        <v>17.64</v>
      </c>
      <c r="L235" s="19">
        <f>VLOOKUP($A235,'MG Universe'!$A$2:$R$9992,12)</f>
        <v>4.5400000000000003E-2</v>
      </c>
      <c r="M235" s="87">
        <f>VLOOKUP($A235,'MG Universe'!$A$2:$R$9992,13)</f>
        <v>1.3</v>
      </c>
      <c r="N235" s="88">
        <f>VLOOKUP($A235,'MG Universe'!$A$2:$R$9992,14)</f>
        <v>1.1499999999999999</v>
      </c>
      <c r="O235" s="18">
        <f>VLOOKUP($A235,'MG Universe'!$A$2:$R$9992,15)</f>
        <v>-5.9</v>
      </c>
      <c r="P235" s="19">
        <f>VLOOKUP($A235,'MG Universe'!$A$2:$R$9992,16)</f>
        <v>4.5699999999999998E-2</v>
      </c>
      <c r="Q235" s="89">
        <f>VLOOKUP($A235,'MG Universe'!$A$2:$R$9992,17)</f>
        <v>7</v>
      </c>
      <c r="R235" s="18">
        <f>VLOOKUP($A235,'MG Universe'!$A$2:$R$9992,18)</f>
        <v>18.63</v>
      </c>
      <c r="S235" s="18">
        <f>VLOOKUP($A235,'MG Universe'!$A$2:$U$9992,19)</f>
        <v>12997648451</v>
      </c>
      <c r="T235" s="18" t="str">
        <f>VLOOKUP($A235,'MG Universe'!$A$2:$U$9992,20)</f>
        <v>Large</v>
      </c>
      <c r="U235" s="18" t="str">
        <f>VLOOKUP($A235,'MG Universe'!$A$2:$U$9992,21)</f>
        <v>REIT</v>
      </c>
    </row>
    <row r="236" spans="1:21" x14ac:dyDescent="0.55000000000000004">
      <c r="A236" s="15" t="s">
        <v>821</v>
      </c>
      <c r="B236" s="122" t="str">
        <f>VLOOKUP($A236,'MG Universe'!$A$2:$R$9992,2)</f>
        <v>Hershey Co</v>
      </c>
      <c r="C236" s="15" t="str">
        <f>VLOOKUP($A236,'MG Universe'!$A$2:$R$9992,3)</f>
        <v>D+</v>
      </c>
      <c r="D236" s="15" t="str">
        <f>VLOOKUP($A236,'MG Universe'!$A$2:$R$9992,4)</f>
        <v>S</v>
      </c>
      <c r="E236" s="15" t="str">
        <f>VLOOKUP($A236,'MG Universe'!$A$2:$R$9992,5)</f>
        <v>O</v>
      </c>
      <c r="F236" s="16" t="str">
        <f>VLOOKUP($A236,'MG Universe'!$A$2:$R$9992,6)</f>
        <v>SO</v>
      </c>
      <c r="G236" s="85">
        <f>VLOOKUP($A236,'MG Universe'!$A$2:$R$9992,7)</f>
        <v>42565</v>
      </c>
      <c r="H236" s="18">
        <f>VLOOKUP($A236,'MG Universe'!$A$2:$R$9992,8)</f>
        <v>69.91</v>
      </c>
      <c r="I236" s="18">
        <f>VLOOKUP($A236,'MG Universe'!$A$2:$R$9992,9)</f>
        <v>108.77</v>
      </c>
      <c r="J236" s="19">
        <f>VLOOKUP($A236,'MG Universe'!$A$2:$R$9992,10)</f>
        <v>1.5559000000000001</v>
      </c>
      <c r="K236" s="86">
        <f>VLOOKUP($A236,'MG Universe'!$A$2:$R$9992,11)</f>
        <v>31.53</v>
      </c>
      <c r="L236" s="19">
        <f>VLOOKUP($A236,'MG Universe'!$A$2:$R$9992,12)</f>
        <v>2.1000000000000001E-2</v>
      </c>
      <c r="M236" s="87">
        <f>VLOOKUP($A236,'MG Universe'!$A$2:$R$9992,13)</f>
        <v>0.4</v>
      </c>
      <c r="N236" s="88">
        <f>VLOOKUP($A236,'MG Universe'!$A$2:$R$9992,14)</f>
        <v>0.76</v>
      </c>
      <c r="O236" s="18">
        <f>VLOOKUP($A236,'MG Universe'!$A$2:$R$9992,15)</f>
        <v>-12.42</v>
      </c>
      <c r="P236" s="19">
        <f>VLOOKUP($A236,'MG Universe'!$A$2:$R$9992,16)</f>
        <v>0.11509999999999999</v>
      </c>
      <c r="Q236" s="89">
        <f>VLOOKUP($A236,'MG Universe'!$A$2:$R$9992,17)</f>
        <v>7</v>
      </c>
      <c r="R236" s="18">
        <f>VLOOKUP($A236,'MG Universe'!$A$2:$R$9992,18)</f>
        <v>19.09</v>
      </c>
      <c r="S236" s="18">
        <f>VLOOKUP($A236,'MG Universe'!$A$2:$U$9992,19)</f>
        <v>23007461289</v>
      </c>
      <c r="T236" s="18" t="str">
        <f>VLOOKUP($A236,'MG Universe'!$A$2:$U$9992,20)</f>
        <v>Large</v>
      </c>
      <c r="U236" s="18" t="str">
        <f>VLOOKUP($A236,'MG Universe'!$A$2:$U$9992,21)</f>
        <v>Food Processing</v>
      </c>
    </row>
    <row r="237" spans="1:21" x14ac:dyDescent="0.55000000000000004">
      <c r="A237" s="15" t="s">
        <v>823</v>
      </c>
      <c r="B237" s="122" t="str">
        <f>VLOOKUP($A237,'MG Universe'!$A$2:$R$9992,2)</f>
        <v>Humana Inc</v>
      </c>
      <c r="C237" s="15" t="str">
        <f>VLOOKUP($A237,'MG Universe'!$A$2:$R$9992,3)</f>
        <v>C-</v>
      </c>
      <c r="D237" s="15" t="str">
        <f>VLOOKUP($A237,'MG Universe'!$A$2:$R$9992,4)</f>
        <v>E</v>
      </c>
      <c r="E237" s="15" t="str">
        <f>VLOOKUP($A237,'MG Universe'!$A$2:$R$9992,5)</f>
        <v>O</v>
      </c>
      <c r="F237" s="16" t="str">
        <f>VLOOKUP($A237,'MG Universe'!$A$2:$R$9992,6)</f>
        <v>EO</v>
      </c>
      <c r="G237" s="85">
        <f>VLOOKUP($A237,'MG Universe'!$A$2:$R$9992,7)</f>
        <v>42804</v>
      </c>
      <c r="H237" s="18">
        <f>VLOOKUP($A237,'MG Universe'!$A$2:$R$9992,8)</f>
        <v>76.08</v>
      </c>
      <c r="I237" s="18">
        <f>VLOOKUP($A237,'MG Universe'!$A$2:$R$9992,9)</f>
        <v>224.92</v>
      </c>
      <c r="J237" s="19">
        <f>VLOOKUP($A237,'MG Universe'!$A$2:$R$9992,10)</f>
        <v>2.9563999999999999</v>
      </c>
      <c r="K237" s="86">
        <f>VLOOKUP($A237,'MG Universe'!$A$2:$R$9992,11)</f>
        <v>28.69</v>
      </c>
      <c r="L237" s="19">
        <f>VLOOKUP($A237,'MG Universe'!$A$2:$R$9992,12)</f>
        <v>3.8999999999999998E-3</v>
      </c>
      <c r="M237" s="87">
        <f>VLOOKUP($A237,'MG Universe'!$A$2:$R$9992,13)</f>
        <v>0.9</v>
      </c>
      <c r="N237" s="88" t="str">
        <f>VLOOKUP($A237,'MG Universe'!$A$2:$R$9992,14)</f>
        <v>N/A</v>
      </c>
      <c r="O237" s="18" t="str">
        <f>VLOOKUP($A237,'MG Universe'!$A$2:$R$9992,15)</f>
        <v>N/A</v>
      </c>
      <c r="P237" s="19">
        <f>VLOOKUP($A237,'MG Universe'!$A$2:$R$9992,16)</f>
        <v>0.1009</v>
      </c>
      <c r="Q237" s="89">
        <f>VLOOKUP($A237,'MG Universe'!$A$2:$R$9992,17)</f>
        <v>0</v>
      </c>
      <c r="R237" s="18">
        <f>VLOOKUP($A237,'MG Universe'!$A$2:$R$9992,18)</f>
        <v>131.26</v>
      </c>
      <c r="S237" s="18">
        <f>VLOOKUP($A237,'MG Universe'!$A$2:$U$9992,19)</f>
        <v>31769708852</v>
      </c>
      <c r="T237" s="18" t="str">
        <f>VLOOKUP($A237,'MG Universe'!$A$2:$U$9992,20)</f>
        <v>Large</v>
      </c>
      <c r="U237" s="18" t="str">
        <f>VLOOKUP($A237,'MG Universe'!$A$2:$U$9992,21)</f>
        <v>Insurance</v>
      </c>
    </row>
    <row r="238" spans="1:21" x14ac:dyDescent="0.55000000000000004">
      <c r="A238" s="15" t="s">
        <v>825</v>
      </c>
      <c r="B238" s="122" t="str">
        <f>VLOOKUP($A238,'MG Universe'!$A$2:$R$9992,2)</f>
        <v>International Business Machines Corp.</v>
      </c>
      <c r="C238" s="15" t="str">
        <f>VLOOKUP($A238,'MG Universe'!$A$2:$R$9992,3)</f>
        <v>C</v>
      </c>
      <c r="D238" s="15" t="str">
        <f>VLOOKUP($A238,'MG Universe'!$A$2:$R$9992,4)</f>
        <v>S</v>
      </c>
      <c r="E238" s="15" t="str">
        <f>VLOOKUP($A238,'MG Universe'!$A$2:$R$9992,5)</f>
        <v>O</v>
      </c>
      <c r="F238" s="16" t="str">
        <f>VLOOKUP($A238,'MG Universe'!$A$2:$R$9992,6)</f>
        <v>SO</v>
      </c>
      <c r="G238" s="85">
        <f>VLOOKUP($A238,'MG Universe'!$A$2:$R$9992,7)</f>
        <v>42807</v>
      </c>
      <c r="H238" s="18">
        <f>VLOOKUP($A238,'MG Universe'!$A$2:$R$9992,8)</f>
        <v>94.03</v>
      </c>
      <c r="I238" s="18">
        <f>VLOOKUP($A238,'MG Universe'!$A$2:$R$9992,9)</f>
        <v>150.93</v>
      </c>
      <c r="J238" s="19">
        <f>VLOOKUP($A238,'MG Universe'!$A$2:$R$9992,10)</f>
        <v>1.6051</v>
      </c>
      <c r="K238" s="86">
        <f>VLOOKUP($A238,'MG Universe'!$A$2:$R$9992,11)</f>
        <v>11.57</v>
      </c>
      <c r="L238" s="19">
        <f>VLOOKUP($A238,'MG Universe'!$A$2:$R$9992,12)</f>
        <v>3.6400000000000002E-2</v>
      </c>
      <c r="M238" s="87">
        <f>VLOOKUP($A238,'MG Universe'!$A$2:$R$9992,13)</f>
        <v>1</v>
      </c>
      <c r="N238" s="88">
        <f>VLOOKUP($A238,'MG Universe'!$A$2:$R$9992,14)</f>
        <v>1.21</v>
      </c>
      <c r="O238" s="18">
        <f>VLOOKUP($A238,'MG Universe'!$A$2:$R$9992,15)</f>
        <v>-57.72</v>
      </c>
      <c r="P238" s="19">
        <f>VLOOKUP($A238,'MG Universe'!$A$2:$R$9992,16)</f>
        <v>1.54E-2</v>
      </c>
      <c r="Q238" s="89">
        <f>VLOOKUP($A238,'MG Universe'!$A$2:$R$9992,17)</f>
        <v>20</v>
      </c>
      <c r="R238" s="18">
        <f>VLOOKUP($A238,'MG Universe'!$A$2:$R$9992,18)</f>
        <v>76.12</v>
      </c>
      <c r="S238" s="18">
        <f>VLOOKUP($A238,'MG Universe'!$A$2:$U$9992,19)</f>
        <v>143829180255</v>
      </c>
      <c r="T238" s="18" t="str">
        <f>VLOOKUP($A238,'MG Universe'!$A$2:$U$9992,20)</f>
        <v>Large</v>
      </c>
      <c r="U238" s="18" t="str">
        <f>VLOOKUP($A238,'MG Universe'!$A$2:$U$9992,21)</f>
        <v>Information Technology</v>
      </c>
    </row>
    <row r="239" spans="1:21" x14ac:dyDescent="0.55000000000000004">
      <c r="A239" s="15" t="s">
        <v>827</v>
      </c>
      <c r="B239" s="122" t="str">
        <f>VLOOKUP($A239,'MG Universe'!$A$2:$R$9992,2)</f>
        <v>Intercontinental Exchange Inc</v>
      </c>
      <c r="C239" s="15" t="str">
        <f>VLOOKUP($A239,'MG Universe'!$A$2:$R$9992,3)</f>
        <v>C-</v>
      </c>
      <c r="D239" s="15" t="str">
        <f>VLOOKUP($A239,'MG Universe'!$A$2:$R$9992,4)</f>
        <v>S</v>
      </c>
      <c r="E239" s="15" t="str">
        <f>VLOOKUP($A239,'MG Universe'!$A$2:$R$9992,5)</f>
        <v>F</v>
      </c>
      <c r="F239" s="16" t="str">
        <f>VLOOKUP($A239,'MG Universe'!$A$2:$R$9992,6)</f>
        <v>SF</v>
      </c>
      <c r="G239" s="85">
        <f>VLOOKUP($A239,'MG Universe'!$A$2:$R$9992,7)</f>
        <v>42553</v>
      </c>
      <c r="H239" s="18">
        <f>VLOOKUP($A239,'MG Universe'!$A$2:$R$9992,8)</f>
        <v>55.94</v>
      </c>
      <c r="I239" s="18">
        <f>VLOOKUP($A239,'MG Universe'!$A$2:$R$9992,9)</f>
        <v>58.07</v>
      </c>
      <c r="J239" s="19">
        <f>VLOOKUP($A239,'MG Universe'!$A$2:$R$9992,10)</f>
        <v>1.0381</v>
      </c>
      <c r="K239" s="86">
        <f>VLOOKUP($A239,'MG Universe'!$A$2:$R$9992,11)</f>
        <v>28.47</v>
      </c>
      <c r="L239" s="19">
        <f>VLOOKUP($A239,'MG Universe'!$A$2:$R$9992,12)</f>
        <v>1.0699999999999999E-2</v>
      </c>
      <c r="M239" s="87">
        <f>VLOOKUP($A239,'MG Universe'!$A$2:$R$9992,13)</f>
        <v>0.8</v>
      </c>
      <c r="N239" s="88">
        <f>VLOOKUP($A239,'MG Universe'!$A$2:$R$9992,14)</f>
        <v>0.98</v>
      </c>
      <c r="O239" s="18">
        <f>VLOOKUP($A239,'MG Universe'!$A$2:$R$9992,15)</f>
        <v>-79.650000000000006</v>
      </c>
      <c r="P239" s="19">
        <f>VLOOKUP($A239,'MG Universe'!$A$2:$R$9992,16)</f>
        <v>9.98E-2</v>
      </c>
      <c r="Q239" s="89">
        <f>VLOOKUP($A239,'MG Universe'!$A$2:$R$9992,17)</f>
        <v>4</v>
      </c>
      <c r="R239" s="18">
        <f>VLOOKUP($A239,'MG Universe'!$A$2:$R$9992,18)</f>
        <v>196.71</v>
      </c>
      <c r="S239" s="18">
        <f>VLOOKUP($A239,'MG Universe'!$A$2:$U$9992,19)</f>
        <v>34213141556</v>
      </c>
      <c r="T239" s="18" t="str">
        <f>VLOOKUP($A239,'MG Universe'!$A$2:$U$9992,20)</f>
        <v>Large</v>
      </c>
      <c r="U239" s="18" t="str">
        <f>VLOOKUP($A239,'MG Universe'!$A$2:$U$9992,21)</f>
        <v>Financial Services</v>
      </c>
    </row>
    <row r="240" spans="1:21" x14ac:dyDescent="0.55000000000000004">
      <c r="A240" s="15" t="s">
        <v>829</v>
      </c>
      <c r="B240" s="122" t="str">
        <f>VLOOKUP($A240,'MG Universe'!$A$2:$R$9992,2)</f>
        <v>IDEXX Laboratories, Inc.</v>
      </c>
      <c r="C240" s="15" t="str">
        <f>VLOOKUP($A240,'MG Universe'!$A$2:$R$9992,3)</f>
        <v>F</v>
      </c>
      <c r="D240" s="15" t="str">
        <f>VLOOKUP($A240,'MG Universe'!$A$2:$R$9992,4)</f>
        <v>S</v>
      </c>
      <c r="E240" s="15" t="str">
        <f>VLOOKUP($A240,'MG Universe'!$A$2:$R$9992,5)</f>
        <v>O</v>
      </c>
      <c r="F240" s="16" t="str">
        <f>VLOOKUP($A240,'MG Universe'!$A$2:$R$9992,6)</f>
        <v>SO</v>
      </c>
      <c r="G240" s="85">
        <f>VLOOKUP($A240,'MG Universe'!$A$2:$R$9992,7)</f>
        <v>42800</v>
      </c>
      <c r="H240" s="18">
        <f>VLOOKUP($A240,'MG Universe'!$A$2:$R$9992,8)</f>
        <v>61.84</v>
      </c>
      <c r="I240" s="18">
        <f>VLOOKUP($A240,'MG Universe'!$A$2:$R$9992,9)</f>
        <v>161.04</v>
      </c>
      <c r="J240" s="19">
        <f>VLOOKUP($A240,'MG Universe'!$A$2:$R$9992,10)</f>
        <v>2.6040999999999999</v>
      </c>
      <c r="K240" s="86">
        <f>VLOOKUP($A240,'MG Universe'!$A$2:$R$9992,11)</f>
        <v>67.66</v>
      </c>
      <c r="L240" s="19">
        <f>VLOOKUP($A240,'MG Universe'!$A$2:$R$9992,12)</f>
        <v>0</v>
      </c>
      <c r="M240" s="87">
        <f>VLOOKUP($A240,'MG Universe'!$A$2:$R$9992,13)</f>
        <v>0.6</v>
      </c>
      <c r="N240" s="88">
        <f>VLOOKUP($A240,'MG Universe'!$A$2:$R$9992,14)</f>
        <v>0.9</v>
      </c>
      <c r="O240" s="18">
        <f>VLOOKUP($A240,'MG Universe'!$A$2:$R$9992,15)</f>
        <v>-8.73</v>
      </c>
      <c r="P240" s="19">
        <f>VLOOKUP($A240,'MG Universe'!$A$2:$R$9992,16)</f>
        <v>0.29580000000000001</v>
      </c>
      <c r="Q240" s="89">
        <f>VLOOKUP($A240,'MG Universe'!$A$2:$R$9992,17)</f>
        <v>0</v>
      </c>
      <c r="R240" s="18">
        <f>VLOOKUP($A240,'MG Universe'!$A$2:$R$9992,18)</f>
        <v>0</v>
      </c>
      <c r="S240" s="18">
        <f>VLOOKUP($A240,'MG Universe'!$A$2:$U$9992,19)</f>
        <v>14212112277</v>
      </c>
      <c r="T240" s="18" t="str">
        <f>VLOOKUP($A240,'MG Universe'!$A$2:$U$9992,20)</f>
        <v>Large</v>
      </c>
      <c r="U240" s="18" t="str">
        <f>VLOOKUP($A240,'MG Universe'!$A$2:$U$9992,21)</f>
        <v>Medical</v>
      </c>
    </row>
    <row r="241" spans="1:21" x14ac:dyDescent="0.55000000000000004">
      <c r="A241" s="15" t="s">
        <v>831</v>
      </c>
      <c r="B241" s="122" t="str">
        <f>VLOOKUP($A241,'MG Universe'!$A$2:$R$9992,2)</f>
        <v>International Flavors &amp; Fragrances Inc</v>
      </c>
      <c r="C241" s="15" t="str">
        <f>VLOOKUP($A241,'MG Universe'!$A$2:$R$9992,3)</f>
        <v>C+</v>
      </c>
      <c r="D241" s="15" t="str">
        <f>VLOOKUP($A241,'MG Universe'!$A$2:$R$9992,4)</f>
        <v>E</v>
      </c>
      <c r="E241" s="15" t="str">
        <f>VLOOKUP($A241,'MG Universe'!$A$2:$R$9992,5)</f>
        <v>F</v>
      </c>
      <c r="F241" s="16" t="str">
        <f>VLOOKUP($A241,'MG Universe'!$A$2:$R$9992,6)</f>
        <v>EF</v>
      </c>
      <c r="G241" s="85">
        <f>VLOOKUP($A241,'MG Universe'!$A$2:$R$9992,7)</f>
        <v>42545</v>
      </c>
      <c r="H241" s="18">
        <f>VLOOKUP($A241,'MG Universe'!$A$2:$R$9992,8)</f>
        <v>135.43</v>
      </c>
      <c r="I241" s="18">
        <f>VLOOKUP($A241,'MG Universe'!$A$2:$R$9992,9)</f>
        <v>133.15</v>
      </c>
      <c r="J241" s="19">
        <f>VLOOKUP($A241,'MG Universe'!$A$2:$R$9992,10)</f>
        <v>0.98319999999999996</v>
      </c>
      <c r="K241" s="86">
        <f>VLOOKUP($A241,'MG Universe'!$A$2:$R$9992,11)</f>
        <v>26.74</v>
      </c>
      <c r="L241" s="19">
        <f>VLOOKUP($A241,'MG Universe'!$A$2:$R$9992,12)</f>
        <v>1.61E-2</v>
      </c>
      <c r="M241" s="87">
        <f>VLOOKUP($A241,'MG Universe'!$A$2:$R$9992,13)</f>
        <v>1.1000000000000001</v>
      </c>
      <c r="N241" s="88">
        <f>VLOOKUP($A241,'MG Universe'!$A$2:$R$9992,14)</f>
        <v>2.65</v>
      </c>
      <c r="O241" s="18">
        <f>VLOOKUP($A241,'MG Universe'!$A$2:$R$9992,15)</f>
        <v>-8</v>
      </c>
      <c r="P241" s="19">
        <f>VLOOKUP($A241,'MG Universe'!$A$2:$R$9992,16)</f>
        <v>9.1200000000000003E-2</v>
      </c>
      <c r="Q241" s="89">
        <f>VLOOKUP($A241,'MG Universe'!$A$2:$R$9992,17)</f>
        <v>14</v>
      </c>
      <c r="R241" s="18">
        <f>VLOOKUP($A241,'MG Universe'!$A$2:$R$9992,18)</f>
        <v>50.06</v>
      </c>
      <c r="S241" s="18">
        <f>VLOOKUP($A241,'MG Universe'!$A$2:$U$9992,19)</f>
        <v>10568184120</v>
      </c>
      <c r="T241" s="18" t="str">
        <f>VLOOKUP($A241,'MG Universe'!$A$2:$U$9992,20)</f>
        <v>Large</v>
      </c>
      <c r="U241" s="18" t="str">
        <f>VLOOKUP($A241,'MG Universe'!$A$2:$U$9992,21)</f>
        <v>Personal Products</v>
      </c>
    </row>
    <row r="242" spans="1:21" x14ac:dyDescent="0.55000000000000004">
      <c r="A242" s="15" t="s">
        <v>837</v>
      </c>
      <c r="B242" s="122" t="str">
        <f>VLOOKUP($A242,'MG Universe'!$A$2:$R$9992,2)</f>
        <v>Illumina, Inc.</v>
      </c>
      <c r="C242" s="15" t="str">
        <f>VLOOKUP($A242,'MG Universe'!$A$2:$R$9992,3)</f>
        <v>C-</v>
      </c>
      <c r="D242" s="15" t="str">
        <f>VLOOKUP($A242,'MG Universe'!$A$2:$R$9992,4)</f>
        <v>E</v>
      </c>
      <c r="E242" s="15" t="str">
        <f>VLOOKUP($A242,'MG Universe'!$A$2:$R$9992,5)</f>
        <v>O</v>
      </c>
      <c r="F242" s="16" t="str">
        <f>VLOOKUP($A242,'MG Universe'!$A$2:$R$9992,6)</f>
        <v>EO</v>
      </c>
      <c r="G242" s="85">
        <f>VLOOKUP($A242,'MG Universe'!$A$2:$R$9992,7)</f>
        <v>42709</v>
      </c>
      <c r="H242" s="18">
        <f>VLOOKUP($A242,'MG Universe'!$A$2:$R$9992,8)</f>
        <v>96.61</v>
      </c>
      <c r="I242" s="18">
        <f>VLOOKUP($A242,'MG Universe'!$A$2:$R$9992,9)</f>
        <v>175.56</v>
      </c>
      <c r="J242" s="19">
        <f>VLOOKUP($A242,'MG Universe'!$A$2:$R$9992,10)</f>
        <v>1.8171999999999999</v>
      </c>
      <c r="K242" s="86">
        <f>VLOOKUP($A242,'MG Universe'!$A$2:$R$9992,11)</f>
        <v>69.94</v>
      </c>
      <c r="L242" s="19">
        <f>VLOOKUP($A242,'MG Universe'!$A$2:$R$9992,12)</f>
        <v>0</v>
      </c>
      <c r="M242" s="87">
        <f>VLOOKUP($A242,'MG Universe'!$A$2:$R$9992,13)</f>
        <v>0.8</v>
      </c>
      <c r="N242" s="88">
        <f>VLOOKUP($A242,'MG Universe'!$A$2:$R$9992,14)</f>
        <v>3.62</v>
      </c>
      <c r="O242" s="18">
        <f>VLOOKUP($A242,'MG Universe'!$A$2:$R$9992,15)</f>
        <v>1.96</v>
      </c>
      <c r="P242" s="19">
        <f>VLOOKUP($A242,'MG Universe'!$A$2:$R$9992,16)</f>
        <v>0.30719999999999997</v>
      </c>
      <c r="Q242" s="89">
        <f>VLOOKUP($A242,'MG Universe'!$A$2:$R$9992,17)</f>
        <v>0</v>
      </c>
      <c r="R242" s="18">
        <f>VLOOKUP($A242,'MG Universe'!$A$2:$R$9992,18)</f>
        <v>32.299999999999997</v>
      </c>
      <c r="S242" s="18">
        <f>VLOOKUP($A242,'MG Universe'!$A$2:$U$9992,19)</f>
        <v>25426226288</v>
      </c>
      <c r="T242" s="18" t="str">
        <f>VLOOKUP($A242,'MG Universe'!$A$2:$U$9992,20)</f>
        <v>Large</v>
      </c>
      <c r="U242" s="18" t="str">
        <f>VLOOKUP($A242,'MG Universe'!$A$2:$U$9992,21)</f>
        <v>Medical</v>
      </c>
    </row>
    <row r="243" spans="1:21" x14ac:dyDescent="0.55000000000000004">
      <c r="A243" s="15" t="s">
        <v>855</v>
      </c>
      <c r="B243" s="122" t="str">
        <f>VLOOKUP($A243,'MG Universe'!$A$2:$R$9992,2)</f>
        <v>Intel Corporation</v>
      </c>
      <c r="C243" s="15" t="str">
        <f>VLOOKUP($A243,'MG Universe'!$A$2:$R$9992,3)</f>
        <v>B-</v>
      </c>
      <c r="D243" s="15" t="str">
        <f>VLOOKUP($A243,'MG Universe'!$A$2:$R$9992,4)</f>
        <v>D</v>
      </c>
      <c r="E243" s="15" t="str">
        <f>VLOOKUP($A243,'MG Universe'!$A$2:$R$9992,5)</f>
        <v>O</v>
      </c>
      <c r="F243" s="16" t="str">
        <f>VLOOKUP($A243,'MG Universe'!$A$2:$R$9992,6)</f>
        <v>DO</v>
      </c>
      <c r="G243" s="85">
        <f>VLOOKUP($A243,'MG Universe'!$A$2:$R$9992,7)</f>
        <v>42510</v>
      </c>
      <c r="H243" s="18">
        <f>VLOOKUP($A243,'MG Universe'!$A$2:$R$9992,8)</f>
        <v>26.44</v>
      </c>
      <c r="I243" s="18">
        <f>VLOOKUP($A243,'MG Universe'!$A$2:$R$9992,9)</f>
        <v>35.04</v>
      </c>
      <c r="J243" s="19">
        <f>VLOOKUP($A243,'MG Universe'!$A$2:$R$9992,10)</f>
        <v>1.3252999999999999</v>
      </c>
      <c r="K243" s="86">
        <f>VLOOKUP($A243,'MG Universe'!$A$2:$R$9992,11)</f>
        <v>16.3</v>
      </c>
      <c r="L243" s="19">
        <f>VLOOKUP($A243,'MG Universe'!$A$2:$R$9992,12)</f>
        <v>2.8000000000000001E-2</v>
      </c>
      <c r="M243" s="87">
        <f>VLOOKUP($A243,'MG Universe'!$A$2:$R$9992,13)</f>
        <v>1</v>
      </c>
      <c r="N243" s="88">
        <f>VLOOKUP($A243,'MG Universe'!$A$2:$R$9992,14)</f>
        <v>1.56</v>
      </c>
      <c r="O243" s="18">
        <f>VLOOKUP($A243,'MG Universe'!$A$2:$R$9992,15)</f>
        <v>-3.47</v>
      </c>
      <c r="P243" s="19">
        <f>VLOOKUP($A243,'MG Universe'!$A$2:$R$9992,16)</f>
        <v>3.9E-2</v>
      </c>
      <c r="Q243" s="89">
        <f>VLOOKUP($A243,'MG Universe'!$A$2:$R$9992,17)</f>
        <v>2</v>
      </c>
      <c r="R243" s="18">
        <f>VLOOKUP($A243,'MG Universe'!$A$2:$R$9992,18)</f>
        <v>24.32</v>
      </c>
      <c r="S243" s="18">
        <f>VLOOKUP($A243,'MG Universe'!$A$2:$U$9992,19)</f>
        <v>165883278442</v>
      </c>
      <c r="T243" s="18" t="str">
        <f>VLOOKUP($A243,'MG Universe'!$A$2:$U$9992,20)</f>
        <v>Large</v>
      </c>
      <c r="U243" s="18" t="str">
        <f>VLOOKUP($A243,'MG Universe'!$A$2:$U$9992,21)</f>
        <v>IT Hardware</v>
      </c>
    </row>
    <row r="244" spans="1:21" x14ac:dyDescent="0.55000000000000004">
      <c r="A244" s="15" t="s">
        <v>78</v>
      </c>
      <c r="B244" s="122" t="str">
        <f>VLOOKUP($A244,'MG Universe'!$A$2:$R$9992,2)</f>
        <v>Intuit Inc.</v>
      </c>
      <c r="C244" s="15" t="str">
        <f>VLOOKUP($A244,'MG Universe'!$A$2:$R$9992,3)</f>
        <v>D</v>
      </c>
      <c r="D244" s="15" t="str">
        <f>VLOOKUP($A244,'MG Universe'!$A$2:$R$9992,4)</f>
        <v>S</v>
      </c>
      <c r="E244" s="15" t="str">
        <f>VLOOKUP($A244,'MG Universe'!$A$2:$R$9992,5)</f>
        <v>O</v>
      </c>
      <c r="F244" s="16" t="str">
        <f>VLOOKUP($A244,'MG Universe'!$A$2:$R$9992,6)</f>
        <v>SO</v>
      </c>
      <c r="G244" s="85">
        <f>VLOOKUP($A244,'MG Universe'!$A$2:$R$9992,7)</f>
        <v>42820</v>
      </c>
      <c r="H244" s="18">
        <f>VLOOKUP($A244,'MG Universe'!$A$2:$R$9992,8)</f>
        <v>57.18</v>
      </c>
      <c r="I244" s="18">
        <f>VLOOKUP($A244,'MG Universe'!$A$2:$R$9992,9)</f>
        <v>125.35</v>
      </c>
      <c r="J244" s="19">
        <f>VLOOKUP($A244,'MG Universe'!$A$2:$R$9992,10)</f>
        <v>2.1922000000000001</v>
      </c>
      <c r="K244" s="86">
        <f>VLOOKUP($A244,'MG Universe'!$A$2:$R$9992,11)</f>
        <v>40.049999999999997</v>
      </c>
      <c r="L244" s="19">
        <f>VLOOKUP($A244,'MG Universe'!$A$2:$R$9992,12)</f>
        <v>1.0200000000000001E-2</v>
      </c>
      <c r="M244" s="87">
        <f>VLOOKUP($A244,'MG Universe'!$A$2:$R$9992,13)</f>
        <v>1.1000000000000001</v>
      </c>
      <c r="N244" s="88">
        <f>VLOOKUP($A244,'MG Universe'!$A$2:$R$9992,14)</f>
        <v>0.6</v>
      </c>
      <c r="O244" s="18">
        <f>VLOOKUP($A244,'MG Universe'!$A$2:$R$9992,15)</f>
        <v>-7.34</v>
      </c>
      <c r="P244" s="19">
        <f>VLOOKUP($A244,'MG Universe'!$A$2:$R$9992,16)</f>
        <v>0.15770000000000001</v>
      </c>
      <c r="Q244" s="89">
        <f>VLOOKUP($A244,'MG Universe'!$A$2:$R$9992,17)</f>
        <v>3</v>
      </c>
      <c r="R244" s="18">
        <f>VLOOKUP($A244,'MG Universe'!$A$2:$R$9992,18)</f>
        <v>16.32</v>
      </c>
      <c r="S244" s="18">
        <f>VLOOKUP($A244,'MG Universe'!$A$2:$U$9992,19)</f>
        <v>32140641251</v>
      </c>
      <c r="T244" s="18" t="str">
        <f>VLOOKUP($A244,'MG Universe'!$A$2:$U$9992,20)</f>
        <v>Large</v>
      </c>
      <c r="U244" s="18" t="str">
        <f>VLOOKUP($A244,'MG Universe'!$A$2:$U$9992,21)</f>
        <v>Software</v>
      </c>
    </row>
    <row r="245" spans="1:21" x14ac:dyDescent="0.55000000000000004">
      <c r="A245" s="15" t="s">
        <v>115</v>
      </c>
      <c r="B245" s="122" t="str">
        <f>VLOOKUP($A245,'MG Universe'!$A$2:$R$9992,2)</f>
        <v>International Paper Co</v>
      </c>
      <c r="C245" s="15" t="str">
        <f>VLOOKUP($A245,'MG Universe'!$A$2:$R$9992,3)</f>
        <v>C+</v>
      </c>
      <c r="D245" s="15" t="str">
        <f>VLOOKUP($A245,'MG Universe'!$A$2:$R$9992,4)</f>
        <v>E</v>
      </c>
      <c r="E245" s="15" t="str">
        <f>VLOOKUP($A245,'MG Universe'!$A$2:$R$9992,5)</f>
        <v>O</v>
      </c>
      <c r="F245" s="16" t="str">
        <f>VLOOKUP($A245,'MG Universe'!$A$2:$R$9992,6)</f>
        <v>EO</v>
      </c>
      <c r="G245" s="85">
        <f>VLOOKUP($A245,'MG Universe'!$A$2:$R$9992,7)</f>
        <v>42819</v>
      </c>
      <c r="H245" s="18">
        <f>VLOOKUP($A245,'MG Universe'!$A$2:$R$9992,8)</f>
        <v>23.42</v>
      </c>
      <c r="I245" s="18">
        <f>VLOOKUP($A245,'MG Universe'!$A$2:$R$9992,9)</f>
        <v>51.66</v>
      </c>
      <c r="J245" s="19">
        <f>VLOOKUP($A245,'MG Universe'!$A$2:$R$9992,10)</f>
        <v>2.2058</v>
      </c>
      <c r="K245" s="86">
        <f>VLOOKUP($A245,'MG Universe'!$A$2:$R$9992,11)</f>
        <v>20.58</v>
      </c>
      <c r="L245" s="19">
        <f>VLOOKUP($A245,'MG Universe'!$A$2:$R$9992,12)</f>
        <v>3.4500000000000003E-2</v>
      </c>
      <c r="M245" s="87">
        <f>VLOOKUP($A245,'MG Universe'!$A$2:$R$9992,13)</f>
        <v>1.5</v>
      </c>
      <c r="N245" s="88">
        <f>VLOOKUP($A245,'MG Universe'!$A$2:$R$9992,14)</f>
        <v>1.71</v>
      </c>
      <c r="O245" s="18">
        <f>VLOOKUP($A245,'MG Universe'!$A$2:$R$9992,15)</f>
        <v>-53.02</v>
      </c>
      <c r="P245" s="19">
        <f>VLOOKUP($A245,'MG Universe'!$A$2:$R$9992,16)</f>
        <v>6.0400000000000002E-2</v>
      </c>
      <c r="Q245" s="89">
        <f>VLOOKUP($A245,'MG Universe'!$A$2:$R$9992,17)</f>
        <v>8</v>
      </c>
      <c r="R245" s="18">
        <f>VLOOKUP($A245,'MG Universe'!$A$2:$R$9992,18)</f>
        <v>28</v>
      </c>
      <c r="S245" s="18">
        <f>VLOOKUP($A245,'MG Universe'!$A$2:$U$9992,19)</f>
        <v>21257875755</v>
      </c>
      <c r="T245" s="18" t="str">
        <f>VLOOKUP($A245,'MG Universe'!$A$2:$U$9992,20)</f>
        <v>Large</v>
      </c>
      <c r="U245" s="18" t="str">
        <f>VLOOKUP($A245,'MG Universe'!$A$2:$U$9992,21)</f>
        <v>Packaging</v>
      </c>
    </row>
    <row r="246" spans="1:21" x14ac:dyDescent="0.55000000000000004">
      <c r="A246" s="15" t="s">
        <v>865</v>
      </c>
      <c r="B246" s="122" t="str">
        <f>VLOOKUP($A246,'MG Universe'!$A$2:$R$9992,2)</f>
        <v>Interpublic Group of Companies Inc</v>
      </c>
      <c r="C246" s="15" t="str">
        <f>VLOOKUP($A246,'MG Universe'!$A$2:$R$9992,3)</f>
        <v>C-</v>
      </c>
      <c r="D246" s="15" t="str">
        <f>VLOOKUP($A246,'MG Universe'!$A$2:$R$9992,4)</f>
        <v>S</v>
      </c>
      <c r="E246" s="15" t="str">
        <f>VLOOKUP($A246,'MG Universe'!$A$2:$R$9992,5)</f>
        <v>F</v>
      </c>
      <c r="F246" s="16" t="str">
        <f>VLOOKUP($A246,'MG Universe'!$A$2:$R$9992,6)</f>
        <v>SF</v>
      </c>
      <c r="G246" s="85">
        <f>VLOOKUP($A246,'MG Universe'!$A$2:$R$9992,7)</f>
        <v>42719</v>
      </c>
      <c r="H246" s="18">
        <f>VLOOKUP($A246,'MG Universe'!$A$2:$R$9992,8)</f>
        <v>26.82</v>
      </c>
      <c r="I246" s="18">
        <f>VLOOKUP($A246,'MG Universe'!$A$2:$R$9992,9)</f>
        <v>23.9</v>
      </c>
      <c r="J246" s="19">
        <f>VLOOKUP($A246,'MG Universe'!$A$2:$R$9992,10)</f>
        <v>0.8911</v>
      </c>
      <c r="K246" s="86">
        <f>VLOOKUP($A246,'MG Universe'!$A$2:$R$9992,11)</f>
        <v>21.53</v>
      </c>
      <c r="L246" s="19">
        <f>VLOOKUP($A246,'MG Universe'!$A$2:$R$9992,12)</f>
        <v>2.3800000000000002E-2</v>
      </c>
      <c r="M246" s="87">
        <f>VLOOKUP($A246,'MG Universe'!$A$2:$R$9992,13)</f>
        <v>1.6</v>
      </c>
      <c r="N246" s="88">
        <f>VLOOKUP($A246,'MG Universe'!$A$2:$R$9992,14)</f>
        <v>0.99</v>
      </c>
      <c r="O246" s="18">
        <f>VLOOKUP($A246,'MG Universe'!$A$2:$R$9992,15)</f>
        <v>-7.76</v>
      </c>
      <c r="P246" s="19">
        <f>VLOOKUP($A246,'MG Universe'!$A$2:$R$9992,16)</f>
        <v>6.5199999999999994E-2</v>
      </c>
      <c r="Q246" s="89">
        <f>VLOOKUP($A246,'MG Universe'!$A$2:$R$9992,17)</f>
        <v>4</v>
      </c>
      <c r="R246" s="18">
        <f>VLOOKUP($A246,'MG Universe'!$A$2:$R$9992,18)</f>
        <v>12.23</v>
      </c>
      <c r="S246" s="18">
        <f>VLOOKUP($A246,'MG Universe'!$A$2:$U$9992,19)</f>
        <v>9381082586</v>
      </c>
      <c r="T246" s="18" t="str">
        <f>VLOOKUP($A246,'MG Universe'!$A$2:$U$9992,20)</f>
        <v>Mid</v>
      </c>
      <c r="U246" s="18" t="str">
        <f>VLOOKUP($A246,'MG Universe'!$A$2:$U$9992,21)</f>
        <v>Marketing</v>
      </c>
    </row>
    <row r="247" spans="1:21" x14ac:dyDescent="0.55000000000000004">
      <c r="A247" s="15" t="s">
        <v>878</v>
      </c>
      <c r="B247" s="122" t="str">
        <f>VLOOKUP($A247,'MG Universe'!$A$2:$R$9992,2)</f>
        <v>Ingersoll-Rand PLC</v>
      </c>
      <c r="C247" s="15" t="str">
        <f>VLOOKUP($A247,'MG Universe'!$A$2:$R$9992,3)</f>
        <v>D+</v>
      </c>
      <c r="D247" s="15" t="str">
        <f>VLOOKUP($A247,'MG Universe'!$A$2:$R$9992,4)</f>
        <v>S</v>
      </c>
      <c r="E247" s="15" t="str">
        <f>VLOOKUP($A247,'MG Universe'!$A$2:$R$9992,5)</f>
        <v>U</v>
      </c>
      <c r="F247" s="16" t="str">
        <f>VLOOKUP($A247,'MG Universe'!$A$2:$R$9992,6)</f>
        <v>SU</v>
      </c>
      <c r="G247" s="85">
        <f>VLOOKUP($A247,'MG Universe'!$A$2:$R$9992,7)</f>
        <v>42510</v>
      </c>
      <c r="H247" s="18">
        <f>VLOOKUP($A247,'MG Universe'!$A$2:$R$9992,8)</f>
        <v>120.75</v>
      </c>
      <c r="I247" s="18">
        <f>VLOOKUP($A247,'MG Universe'!$A$2:$R$9992,9)</f>
        <v>87.71</v>
      </c>
      <c r="J247" s="19">
        <f>VLOOKUP($A247,'MG Universe'!$A$2:$R$9992,10)</f>
        <v>0.72640000000000005</v>
      </c>
      <c r="K247" s="86">
        <f>VLOOKUP($A247,'MG Universe'!$A$2:$R$9992,11)</f>
        <v>27.93</v>
      </c>
      <c r="L247" s="19">
        <f>VLOOKUP($A247,'MG Universe'!$A$2:$R$9992,12)</f>
        <v>1.3599999999999999E-2</v>
      </c>
      <c r="M247" s="87">
        <f>VLOOKUP($A247,'MG Universe'!$A$2:$R$9992,13)</f>
        <v>1.2</v>
      </c>
      <c r="N247" s="88">
        <f>VLOOKUP($A247,'MG Universe'!$A$2:$R$9992,14)</f>
        <v>1.22</v>
      </c>
      <c r="O247" s="18">
        <f>VLOOKUP($A247,'MG Universe'!$A$2:$R$9992,15)</f>
        <v>-24.29</v>
      </c>
      <c r="P247" s="19">
        <f>VLOOKUP($A247,'MG Universe'!$A$2:$R$9992,16)</f>
        <v>9.7199999999999995E-2</v>
      </c>
      <c r="Q247" s="89">
        <f>VLOOKUP($A247,'MG Universe'!$A$2:$R$9992,17)</f>
        <v>6</v>
      </c>
      <c r="R247" s="18">
        <f>VLOOKUP($A247,'MG Universe'!$A$2:$R$9992,18)</f>
        <v>44.45</v>
      </c>
      <c r="S247" s="18">
        <f>VLOOKUP($A247,'MG Universe'!$A$2:$U$9992,19)</f>
        <v>22526737467</v>
      </c>
      <c r="T247" s="18" t="str">
        <f>VLOOKUP($A247,'MG Universe'!$A$2:$U$9992,20)</f>
        <v>Large</v>
      </c>
      <c r="U247" s="18" t="str">
        <f>VLOOKUP($A247,'MG Universe'!$A$2:$U$9992,21)</f>
        <v>Machinery</v>
      </c>
    </row>
    <row r="248" spans="1:21" x14ac:dyDescent="0.55000000000000004">
      <c r="A248" s="15" t="s">
        <v>884</v>
      </c>
      <c r="B248" s="122" t="str">
        <f>VLOOKUP($A248,'MG Universe'!$A$2:$R$9992,2)</f>
        <v>Iron Mountain Incorporated (Delaware) REIT</v>
      </c>
      <c r="C248" s="15" t="str">
        <f>VLOOKUP($A248,'MG Universe'!$A$2:$R$9992,3)</f>
        <v>D+</v>
      </c>
      <c r="D248" s="15" t="str">
        <f>VLOOKUP($A248,'MG Universe'!$A$2:$R$9992,4)</f>
        <v>S</v>
      </c>
      <c r="E248" s="15" t="str">
        <f>VLOOKUP($A248,'MG Universe'!$A$2:$R$9992,5)</f>
        <v>O</v>
      </c>
      <c r="F248" s="16" t="str">
        <f>VLOOKUP($A248,'MG Universe'!$A$2:$R$9992,6)</f>
        <v>SO</v>
      </c>
      <c r="G248" s="85">
        <f>VLOOKUP($A248,'MG Universe'!$A$2:$R$9992,7)</f>
        <v>42575</v>
      </c>
      <c r="H248" s="18">
        <f>VLOOKUP($A248,'MG Universe'!$A$2:$R$9992,8)</f>
        <v>25.84</v>
      </c>
      <c r="I248" s="18">
        <f>VLOOKUP($A248,'MG Universe'!$A$2:$R$9992,9)</f>
        <v>35.26</v>
      </c>
      <c r="J248" s="19">
        <f>VLOOKUP($A248,'MG Universe'!$A$2:$R$9992,10)</f>
        <v>1.3646</v>
      </c>
      <c r="K248" s="86">
        <f>VLOOKUP($A248,'MG Universe'!$A$2:$R$9992,11)</f>
        <v>26.31</v>
      </c>
      <c r="L248" s="19">
        <f>VLOOKUP($A248,'MG Universe'!$A$2:$R$9992,12)</f>
        <v>5.45E-2</v>
      </c>
      <c r="M248" s="87">
        <f>VLOOKUP($A248,'MG Universe'!$A$2:$R$9992,13)</f>
        <v>1</v>
      </c>
      <c r="N248" s="88">
        <f>VLOOKUP($A248,'MG Universe'!$A$2:$R$9992,14)</f>
        <v>1.1100000000000001</v>
      </c>
      <c r="O248" s="18">
        <f>VLOOKUP($A248,'MG Universe'!$A$2:$R$9992,15)</f>
        <v>-23.98</v>
      </c>
      <c r="P248" s="19">
        <f>VLOOKUP($A248,'MG Universe'!$A$2:$R$9992,16)</f>
        <v>8.9099999999999999E-2</v>
      </c>
      <c r="Q248" s="89">
        <f>VLOOKUP($A248,'MG Universe'!$A$2:$R$9992,17)</f>
        <v>7</v>
      </c>
      <c r="R248" s="18">
        <f>VLOOKUP($A248,'MG Universe'!$A$2:$R$9992,18)</f>
        <v>10.65</v>
      </c>
      <c r="S248" s="18">
        <f>VLOOKUP($A248,'MG Universe'!$A$2:$U$9992,19)</f>
        <v>9230872400</v>
      </c>
      <c r="T248" s="18" t="str">
        <f>VLOOKUP($A248,'MG Universe'!$A$2:$U$9992,20)</f>
        <v>Mid</v>
      </c>
      <c r="U248" s="18" t="str">
        <f>VLOOKUP($A248,'MG Universe'!$A$2:$U$9992,21)</f>
        <v>REIT</v>
      </c>
    </row>
    <row r="249" spans="1:21" x14ac:dyDescent="0.55000000000000004">
      <c r="A249" s="15" t="s">
        <v>890</v>
      </c>
      <c r="B249" s="122" t="str">
        <f>VLOOKUP($A249,'MG Universe'!$A$2:$R$9992,2)</f>
        <v>Intuitive Surgical, Inc.</v>
      </c>
      <c r="C249" s="15" t="str">
        <f>VLOOKUP($A249,'MG Universe'!$A$2:$R$9992,3)</f>
        <v>C-</v>
      </c>
      <c r="D249" s="15" t="str">
        <f>VLOOKUP($A249,'MG Universe'!$A$2:$R$9992,4)</f>
        <v>E</v>
      </c>
      <c r="E249" s="15" t="str">
        <f>VLOOKUP($A249,'MG Universe'!$A$2:$R$9992,5)</f>
        <v>O</v>
      </c>
      <c r="F249" s="16" t="str">
        <f>VLOOKUP($A249,'MG Universe'!$A$2:$R$9992,6)</f>
        <v>EO</v>
      </c>
      <c r="G249" s="85">
        <f>VLOOKUP($A249,'MG Universe'!$A$2:$R$9992,7)</f>
        <v>42560</v>
      </c>
      <c r="H249" s="18">
        <f>VLOOKUP($A249,'MG Universe'!$A$2:$R$9992,8)</f>
        <v>296.64999999999998</v>
      </c>
      <c r="I249" s="18">
        <f>VLOOKUP($A249,'MG Universe'!$A$2:$R$9992,9)</f>
        <v>850.98</v>
      </c>
      <c r="J249" s="19">
        <f>VLOOKUP($A249,'MG Universe'!$A$2:$R$9992,10)</f>
        <v>2.8685999999999998</v>
      </c>
      <c r="K249" s="86">
        <f>VLOOKUP($A249,'MG Universe'!$A$2:$R$9992,11)</f>
        <v>54.27</v>
      </c>
      <c r="L249" s="19">
        <f>VLOOKUP($A249,'MG Universe'!$A$2:$R$9992,12)</f>
        <v>0</v>
      </c>
      <c r="M249" s="87">
        <f>VLOOKUP($A249,'MG Universe'!$A$2:$R$9992,13)</f>
        <v>0.5</v>
      </c>
      <c r="N249" s="88">
        <f>VLOOKUP($A249,'MG Universe'!$A$2:$R$9992,14)</f>
        <v>5.31</v>
      </c>
      <c r="O249" s="18">
        <f>VLOOKUP($A249,'MG Universe'!$A$2:$R$9992,15)</f>
        <v>48.06</v>
      </c>
      <c r="P249" s="19">
        <f>VLOOKUP($A249,'MG Universe'!$A$2:$R$9992,16)</f>
        <v>0.22889999999999999</v>
      </c>
      <c r="Q249" s="89">
        <f>VLOOKUP($A249,'MG Universe'!$A$2:$R$9992,17)</f>
        <v>0</v>
      </c>
      <c r="R249" s="18">
        <f>VLOOKUP($A249,'MG Universe'!$A$2:$R$9992,18)</f>
        <v>225.05</v>
      </c>
      <c r="S249" s="18">
        <f>VLOOKUP($A249,'MG Universe'!$A$2:$U$9992,19)</f>
        <v>31675067908</v>
      </c>
      <c r="T249" s="18" t="str">
        <f>VLOOKUP($A249,'MG Universe'!$A$2:$U$9992,20)</f>
        <v>Large</v>
      </c>
      <c r="U249" s="18" t="str">
        <f>VLOOKUP($A249,'MG Universe'!$A$2:$U$9992,21)</f>
        <v>Medical</v>
      </c>
    </row>
    <row r="250" spans="1:21" x14ac:dyDescent="0.55000000000000004">
      <c r="A250" s="15" t="s">
        <v>898</v>
      </c>
      <c r="B250" s="122" t="str">
        <f>VLOOKUP($A250,'MG Universe'!$A$2:$R$9992,2)</f>
        <v>Illinois Tool Works Inc.</v>
      </c>
      <c r="C250" s="15" t="str">
        <f>VLOOKUP($A250,'MG Universe'!$A$2:$R$9992,3)</f>
        <v>B</v>
      </c>
      <c r="D250" s="15" t="str">
        <f>VLOOKUP($A250,'MG Universe'!$A$2:$R$9992,4)</f>
        <v>D</v>
      </c>
      <c r="E250" s="15" t="str">
        <f>VLOOKUP($A250,'MG Universe'!$A$2:$R$9992,5)</f>
        <v>O</v>
      </c>
      <c r="F250" s="16" t="str">
        <f>VLOOKUP($A250,'MG Universe'!$A$2:$R$9992,6)</f>
        <v>DO</v>
      </c>
      <c r="G250" s="85">
        <f>VLOOKUP($A250,'MG Universe'!$A$2:$R$9992,7)</f>
        <v>42557</v>
      </c>
      <c r="H250" s="18">
        <f>VLOOKUP($A250,'MG Universe'!$A$2:$R$9992,8)</f>
        <v>100.87</v>
      </c>
      <c r="I250" s="18">
        <f>VLOOKUP($A250,'MG Universe'!$A$2:$R$9992,9)</f>
        <v>134.78</v>
      </c>
      <c r="J250" s="19">
        <f>VLOOKUP($A250,'MG Universe'!$A$2:$R$9992,10)</f>
        <v>1.3362000000000001</v>
      </c>
      <c r="K250" s="86">
        <f>VLOOKUP($A250,'MG Universe'!$A$2:$R$9992,11)</f>
        <v>24.33</v>
      </c>
      <c r="L250" s="19">
        <f>VLOOKUP($A250,'MG Universe'!$A$2:$R$9992,12)</f>
        <v>1.5900000000000001E-2</v>
      </c>
      <c r="M250" s="87">
        <f>VLOOKUP($A250,'MG Universe'!$A$2:$R$9992,13)</f>
        <v>1</v>
      </c>
      <c r="N250" s="88">
        <f>VLOOKUP($A250,'MG Universe'!$A$2:$R$9992,14)</f>
        <v>2.2999999999999998</v>
      </c>
      <c r="O250" s="18">
        <f>VLOOKUP($A250,'MG Universe'!$A$2:$R$9992,15)</f>
        <v>10.93</v>
      </c>
      <c r="P250" s="19">
        <f>VLOOKUP($A250,'MG Universe'!$A$2:$R$9992,16)</f>
        <v>7.9100000000000004E-2</v>
      </c>
      <c r="Q250" s="89">
        <f>VLOOKUP($A250,'MG Universe'!$A$2:$R$9992,17)</f>
        <v>20</v>
      </c>
      <c r="R250" s="18">
        <f>VLOOKUP($A250,'MG Universe'!$A$2:$R$9992,18)</f>
        <v>42.2</v>
      </c>
      <c r="S250" s="18">
        <f>VLOOKUP($A250,'MG Universe'!$A$2:$U$9992,19)</f>
        <v>46570037931</v>
      </c>
      <c r="T250" s="18" t="str">
        <f>VLOOKUP($A250,'MG Universe'!$A$2:$U$9992,20)</f>
        <v>Large</v>
      </c>
      <c r="U250" s="18" t="str">
        <f>VLOOKUP($A250,'MG Universe'!$A$2:$U$9992,21)</f>
        <v>Conglomerates</v>
      </c>
    </row>
    <row r="251" spans="1:21" x14ac:dyDescent="0.55000000000000004">
      <c r="A251" s="15" t="s">
        <v>902</v>
      </c>
      <c r="B251" s="122" t="str">
        <f>VLOOKUP($A251,'MG Universe'!$A$2:$R$9992,2)</f>
        <v>Invesco Ltd.</v>
      </c>
      <c r="C251" s="15" t="str">
        <f>VLOOKUP($A251,'MG Universe'!$A$2:$R$9992,3)</f>
        <v>B+</v>
      </c>
      <c r="D251" s="15" t="str">
        <f>VLOOKUP($A251,'MG Universe'!$A$2:$R$9992,4)</f>
        <v>D</v>
      </c>
      <c r="E251" s="15" t="str">
        <f>VLOOKUP($A251,'MG Universe'!$A$2:$R$9992,5)</f>
        <v>U</v>
      </c>
      <c r="F251" s="16" t="str">
        <f>VLOOKUP($A251,'MG Universe'!$A$2:$R$9992,6)</f>
        <v>DU</v>
      </c>
      <c r="G251" s="85">
        <f>VLOOKUP($A251,'MG Universe'!$A$2:$R$9992,7)</f>
        <v>42575</v>
      </c>
      <c r="H251" s="18">
        <f>VLOOKUP($A251,'MG Universe'!$A$2:$R$9992,8)</f>
        <v>60.45</v>
      </c>
      <c r="I251" s="18">
        <f>VLOOKUP($A251,'MG Universe'!$A$2:$R$9992,9)</f>
        <v>30.66</v>
      </c>
      <c r="J251" s="19">
        <f>VLOOKUP($A251,'MG Universe'!$A$2:$R$9992,10)</f>
        <v>0.50719999999999998</v>
      </c>
      <c r="K251" s="86">
        <f>VLOOKUP($A251,'MG Universe'!$A$2:$R$9992,11)</f>
        <v>14.26</v>
      </c>
      <c r="L251" s="19">
        <f>VLOOKUP($A251,'MG Universe'!$A$2:$R$9992,12)</f>
        <v>3.5200000000000002E-2</v>
      </c>
      <c r="M251" s="87">
        <f>VLOOKUP($A251,'MG Universe'!$A$2:$R$9992,13)</f>
        <v>1.8</v>
      </c>
      <c r="N251" s="88">
        <f>VLOOKUP($A251,'MG Universe'!$A$2:$R$9992,14)</f>
        <v>0.5</v>
      </c>
      <c r="O251" s="18">
        <f>VLOOKUP($A251,'MG Universe'!$A$2:$R$9992,15)</f>
        <v>-25.68</v>
      </c>
      <c r="P251" s="19">
        <f>VLOOKUP($A251,'MG Universe'!$A$2:$R$9992,16)</f>
        <v>2.8799999999999999E-2</v>
      </c>
      <c r="Q251" s="89">
        <f>VLOOKUP($A251,'MG Universe'!$A$2:$R$9992,17)</f>
        <v>7</v>
      </c>
      <c r="R251" s="18">
        <f>VLOOKUP($A251,'MG Universe'!$A$2:$R$9992,18)</f>
        <v>30.2</v>
      </c>
      <c r="S251" s="18">
        <f>VLOOKUP($A251,'MG Universe'!$A$2:$U$9992,19)</f>
        <v>12458741374</v>
      </c>
      <c r="T251" s="18" t="str">
        <f>VLOOKUP($A251,'MG Universe'!$A$2:$U$9992,20)</f>
        <v>Large</v>
      </c>
      <c r="U251" s="18" t="str">
        <f>VLOOKUP($A251,'MG Universe'!$A$2:$U$9992,21)</f>
        <v>Financial Services</v>
      </c>
    </row>
    <row r="252" spans="1:21" x14ac:dyDescent="0.55000000000000004">
      <c r="A252" s="15" t="s">
        <v>906</v>
      </c>
      <c r="B252" s="122" t="str">
        <f>VLOOKUP($A252,'MG Universe'!$A$2:$R$9992,2)</f>
        <v>J B Hunt Transport Services Inc</v>
      </c>
      <c r="C252" s="15" t="str">
        <f>VLOOKUP($A252,'MG Universe'!$A$2:$R$9992,3)</f>
        <v>D+</v>
      </c>
      <c r="D252" s="15" t="str">
        <f>VLOOKUP($A252,'MG Universe'!$A$2:$R$9992,4)</f>
        <v>S</v>
      </c>
      <c r="E252" s="15" t="str">
        <f>VLOOKUP($A252,'MG Universe'!$A$2:$R$9992,5)</f>
        <v>F</v>
      </c>
      <c r="F252" s="16" t="str">
        <f>VLOOKUP($A252,'MG Universe'!$A$2:$R$9992,6)</f>
        <v>SF</v>
      </c>
      <c r="G252" s="85">
        <f>VLOOKUP($A252,'MG Universe'!$A$2:$R$9992,7)</f>
        <v>42759</v>
      </c>
      <c r="H252" s="18">
        <f>VLOOKUP($A252,'MG Universe'!$A$2:$R$9992,8)</f>
        <v>98.37</v>
      </c>
      <c r="I252" s="18">
        <f>VLOOKUP($A252,'MG Universe'!$A$2:$R$9992,9)</f>
        <v>83.52</v>
      </c>
      <c r="J252" s="19">
        <f>VLOOKUP($A252,'MG Universe'!$A$2:$R$9992,10)</f>
        <v>0.84899999999999998</v>
      </c>
      <c r="K252" s="86">
        <f>VLOOKUP($A252,'MG Universe'!$A$2:$R$9992,11)</f>
        <v>24.86</v>
      </c>
      <c r="L252" s="19">
        <f>VLOOKUP($A252,'MG Universe'!$A$2:$R$9992,12)</f>
        <v>1.04E-2</v>
      </c>
      <c r="M252" s="87">
        <f>VLOOKUP($A252,'MG Universe'!$A$2:$R$9992,13)</f>
        <v>0.8</v>
      </c>
      <c r="N252" s="88">
        <f>VLOOKUP($A252,'MG Universe'!$A$2:$R$9992,14)</f>
        <v>1.4</v>
      </c>
      <c r="O252" s="18">
        <f>VLOOKUP($A252,'MG Universe'!$A$2:$R$9992,15)</f>
        <v>-13.25</v>
      </c>
      <c r="P252" s="19">
        <f>VLOOKUP($A252,'MG Universe'!$A$2:$R$9992,16)</f>
        <v>8.1799999999999998E-2</v>
      </c>
      <c r="Q252" s="89">
        <f>VLOOKUP($A252,'MG Universe'!$A$2:$R$9992,17)</f>
        <v>3</v>
      </c>
      <c r="R252" s="18">
        <f>VLOOKUP($A252,'MG Universe'!$A$2:$R$9992,18)</f>
        <v>31.54</v>
      </c>
      <c r="S252" s="18">
        <f>VLOOKUP($A252,'MG Universe'!$A$2:$U$9992,19)</f>
        <v>9194349861</v>
      </c>
      <c r="T252" s="18" t="str">
        <f>VLOOKUP($A252,'MG Universe'!$A$2:$U$9992,20)</f>
        <v>Mid</v>
      </c>
      <c r="U252" s="18" t="str">
        <f>VLOOKUP($A252,'MG Universe'!$A$2:$U$9992,21)</f>
        <v>Freight</v>
      </c>
    </row>
    <row r="253" spans="1:21" x14ac:dyDescent="0.55000000000000004">
      <c r="A253" s="15" t="s">
        <v>914</v>
      </c>
      <c r="B253" s="122" t="str">
        <f>VLOOKUP($A253,'MG Universe'!$A$2:$R$9992,2)</f>
        <v>Johnson Controls International plc Ordinary Share</v>
      </c>
      <c r="C253" s="15" t="str">
        <f>VLOOKUP($A253,'MG Universe'!$A$2:$R$9992,3)</f>
        <v>D</v>
      </c>
      <c r="D253" s="15" t="str">
        <f>VLOOKUP($A253,'MG Universe'!$A$2:$R$9992,4)</f>
        <v>S</v>
      </c>
      <c r="E253" s="15" t="str">
        <f>VLOOKUP($A253,'MG Universe'!$A$2:$R$9992,5)</f>
        <v>O</v>
      </c>
      <c r="F253" s="16" t="str">
        <f>VLOOKUP($A253,'MG Universe'!$A$2:$R$9992,6)</f>
        <v>SO</v>
      </c>
      <c r="G253" s="85">
        <f>VLOOKUP($A253,'MG Universe'!$A$2:$R$9992,7)</f>
        <v>42555</v>
      </c>
      <c r="H253" s="18">
        <f>VLOOKUP($A253,'MG Universe'!$A$2:$R$9992,8)</f>
        <v>28.33</v>
      </c>
      <c r="I253" s="18">
        <f>VLOOKUP($A253,'MG Universe'!$A$2:$R$9992,9)</f>
        <v>41.33</v>
      </c>
      <c r="J253" s="19">
        <f>VLOOKUP($A253,'MG Universe'!$A$2:$R$9992,10)</f>
        <v>1.4589000000000001</v>
      </c>
      <c r="K253" s="86">
        <f>VLOOKUP($A253,'MG Universe'!$A$2:$R$9992,11)</f>
        <v>20.56</v>
      </c>
      <c r="L253" s="19">
        <f>VLOOKUP($A253,'MG Universe'!$A$2:$R$9992,12)</f>
        <v>2.6599999999999999E-2</v>
      </c>
      <c r="M253" s="87">
        <f>VLOOKUP($A253,'MG Universe'!$A$2:$R$9992,13)</f>
        <v>1.2</v>
      </c>
      <c r="N253" s="88">
        <f>VLOOKUP($A253,'MG Universe'!$A$2:$R$9992,14)</f>
        <v>0.94</v>
      </c>
      <c r="O253" s="18">
        <f>VLOOKUP($A253,'MG Universe'!$A$2:$R$9992,15)</f>
        <v>-15.67</v>
      </c>
      <c r="P253" s="19">
        <f>VLOOKUP($A253,'MG Universe'!$A$2:$R$9992,16)</f>
        <v>6.0299999999999999E-2</v>
      </c>
      <c r="Q253" s="89">
        <f>VLOOKUP($A253,'MG Universe'!$A$2:$R$9992,17)</f>
        <v>6</v>
      </c>
      <c r="R253" s="18">
        <f>VLOOKUP($A253,'MG Universe'!$A$2:$R$9992,18)</f>
        <v>26.46</v>
      </c>
      <c r="S253" s="18">
        <f>VLOOKUP($A253,'MG Universe'!$A$2:$U$9992,19)</f>
        <v>39466229400</v>
      </c>
      <c r="T253" s="18" t="str">
        <f>VLOOKUP($A253,'MG Universe'!$A$2:$U$9992,20)</f>
        <v>Large</v>
      </c>
      <c r="U253" s="18" t="str">
        <f>VLOOKUP($A253,'MG Universe'!$A$2:$U$9992,21)</f>
        <v>Auto</v>
      </c>
    </row>
    <row r="254" spans="1:21" x14ac:dyDescent="0.55000000000000004">
      <c r="A254" s="15" t="s">
        <v>918</v>
      </c>
      <c r="B254" s="122" t="str">
        <f>VLOOKUP($A254,'MG Universe'!$A$2:$R$9992,2)</f>
        <v>Jacobs Engineering Group Inc</v>
      </c>
      <c r="C254" s="15" t="str">
        <f>VLOOKUP($A254,'MG Universe'!$A$2:$R$9992,3)</f>
        <v>D</v>
      </c>
      <c r="D254" s="15" t="str">
        <f>VLOOKUP($A254,'MG Universe'!$A$2:$R$9992,4)</f>
        <v>S</v>
      </c>
      <c r="E254" s="15" t="str">
        <f>VLOOKUP($A254,'MG Universe'!$A$2:$R$9992,5)</f>
        <v>O</v>
      </c>
      <c r="F254" s="16" t="str">
        <f>VLOOKUP($A254,'MG Universe'!$A$2:$R$9992,6)</f>
        <v>SO</v>
      </c>
      <c r="G254" s="85">
        <f>VLOOKUP($A254,'MG Universe'!$A$2:$R$9992,7)</f>
        <v>42766</v>
      </c>
      <c r="H254" s="18">
        <f>VLOOKUP($A254,'MG Universe'!$A$2:$R$9992,8)</f>
        <v>11.92</v>
      </c>
      <c r="I254" s="18">
        <f>VLOOKUP($A254,'MG Universe'!$A$2:$R$9992,9)</f>
        <v>51.71</v>
      </c>
      <c r="J254" s="19">
        <f>VLOOKUP($A254,'MG Universe'!$A$2:$R$9992,10)</f>
        <v>4.3380999999999998</v>
      </c>
      <c r="K254" s="86">
        <f>VLOOKUP($A254,'MG Universe'!$A$2:$R$9992,11)</f>
        <v>20.68</v>
      </c>
      <c r="L254" s="19">
        <f>VLOOKUP($A254,'MG Universe'!$A$2:$R$9992,12)</f>
        <v>0</v>
      </c>
      <c r="M254" s="87">
        <f>VLOOKUP($A254,'MG Universe'!$A$2:$R$9992,13)</f>
        <v>1.7</v>
      </c>
      <c r="N254" s="88">
        <f>VLOOKUP($A254,'MG Universe'!$A$2:$R$9992,14)</f>
        <v>1.61</v>
      </c>
      <c r="O254" s="18">
        <f>VLOOKUP($A254,'MG Universe'!$A$2:$R$9992,15)</f>
        <v>-1.9</v>
      </c>
      <c r="P254" s="19">
        <f>VLOOKUP($A254,'MG Universe'!$A$2:$R$9992,16)</f>
        <v>6.0900000000000003E-2</v>
      </c>
      <c r="Q254" s="89">
        <f>VLOOKUP($A254,'MG Universe'!$A$2:$R$9992,17)</f>
        <v>0</v>
      </c>
      <c r="R254" s="18">
        <f>VLOOKUP($A254,'MG Universe'!$A$2:$R$9992,18)</f>
        <v>49.11</v>
      </c>
      <c r="S254" s="18">
        <f>VLOOKUP($A254,'MG Universe'!$A$2:$U$9992,19)</f>
        <v>6201233061</v>
      </c>
      <c r="T254" s="18" t="str">
        <f>VLOOKUP($A254,'MG Universe'!$A$2:$U$9992,20)</f>
        <v>Mid</v>
      </c>
      <c r="U254" s="18" t="str">
        <f>VLOOKUP($A254,'MG Universe'!$A$2:$U$9992,21)</f>
        <v>Construction</v>
      </c>
    </row>
    <row r="255" spans="1:21" x14ac:dyDescent="0.55000000000000004">
      <c r="A255" s="15" t="s">
        <v>926</v>
      </c>
      <c r="B255" s="122" t="str">
        <f>VLOOKUP($A255,'MG Universe'!$A$2:$R$9992,2)</f>
        <v>Johnson &amp; Johnson</v>
      </c>
      <c r="C255" s="15" t="str">
        <f>VLOOKUP($A255,'MG Universe'!$A$2:$R$9992,3)</f>
        <v>B</v>
      </c>
      <c r="D255" s="15" t="str">
        <f>VLOOKUP($A255,'MG Universe'!$A$2:$R$9992,4)</f>
        <v>E</v>
      </c>
      <c r="E255" s="15" t="str">
        <f>VLOOKUP($A255,'MG Universe'!$A$2:$R$9992,5)</f>
        <v>O</v>
      </c>
      <c r="F255" s="16" t="str">
        <f>VLOOKUP($A255,'MG Universe'!$A$2:$R$9992,6)</f>
        <v>EO</v>
      </c>
      <c r="G255" s="85">
        <f>VLOOKUP($A255,'MG Universe'!$A$2:$R$9992,7)</f>
        <v>42751</v>
      </c>
      <c r="H255" s="18">
        <f>VLOOKUP($A255,'MG Universe'!$A$2:$R$9992,8)</f>
        <v>105.81</v>
      </c>
      <c r="I255" s="18">
        <f>VLOOKUP($A255,'MG Universe'!$A$2:$R$9992,9)</f>
        <v>126.67</v>
      </c>
      <c r="J255" s="19">
        <f>VLOOKUP($A255,'MG Universe'!$A$2:$R$9992,10)</f>
        <v>1.1971000000000001</v>
      </c>
      <c r="K255" s="86">
        <f>VLOOKUP($A255,'MG Universe'!$A$2:$R$9992,11)</f>
        <v>22.99</v>
      </c>
      <c r="L255" s="19">
        <f>VLOOKUP($A255,'MG Universe'!$A$2:$R$9992,12)</f>
        <v>2.4500000000000001E-2</v>
      </c>
      <c r="M255" s="87">
        <f>VLOOKUP($A255,'MG Universe'!$A$2:$R$9992,13)</f>
        <v>0.8</v>
      </c>
      <c r="N255" s="88">
        <f>VLOOKUP($A255,'MG Universe'!$A$2:$R$9992,14)</f>
        <v>2.73</v>
      </c>
      <c r="O255" s="18">
        <f>VLOOKUP($A255,'MG Universe'!$A$2:$R$9992,15)</f>
        <v>-1.54</v>
      </c>
      <c r="P255" s="19">
        <f>VLOOKUP($A255,'MG Universe'!$A$2:$R$9992,16)</f>
        <v>7.2400000000000006E-2</v>
      </c>
      <c r="Q255" s="89">
        <f>VLOOKUP($A255,'MG Universe'!$A$2:$R$9992,17)</f>
        <v>20</v>
      </c>
      <c r="R255" s="18">
        <f>VLOOKUP($A255,'MG Universe'!$A$2:$R$9992,18)</f>
        <v>60.27</v>
      </c>
      <c r="S255" s="18">
        <f>VLOOKUP($A255,'MG Universe'!$A$2:$U$9992,19)</f>
        <v>343323773522</v>
      </c>
      <c r="T255" s="18" t="str">
        <f>VLOOKUP($A255,'MG Universe'!$A$2:$U$9992,20)</f>
        <v>Large</v>
      </c>
      <c r="U255" s="18" t="str">
        <f>VLOOKUP($A255,'MG Universe'!$A$2:$U$9992,21)</f>
        <v>Pharmaceuticals</v>
      </c>
    </row>
    <row r="256" spans="1:21" x14ac:dyDescent="0.55000000000000004">
      <c r="A256" s="15" t="s">
        <v>928</v>
      </c>
      <c r="B256" s="122" t="str">
        <f>VLOOKUP($A256,'MG Universe'!$A$2:$R$9992,2)</f>
        <v>Juniper Networks, Inc.</v>
      </c>
      <c r="C256" s="15" t="str">
        <f>VLOOKUP($A256,'MG Universe'!$A$2:$R$9992,3)</f>
        <v>D+</v>
      </c>
      <c r="D256" s="15" t="str">
        <f>VLOOKUP($A256,'MG Universe'!$A$2:$R$9992,4)</f>
        <v>S</v>
      </c>
      <c r="E256" s="15" t="str">
        <f>VLOOKUP($A256,'MG Universe'!$A$2:$R$9992,5)</f>
        <v>F</v>
      </c>
      <c r="F256" s="16" t="str">
        <f>VLOOKUP($A256,'MG Universe'!$A$2:$R$9992,6)</f>
        <v>SF</v>
      </c>
      <c r="G256" s="85">
        <f>VLOOKUP($A256,'MG Universe'!$A$2:$R$9992,7)</f>
        <v>42542</v>
      </c>
      <c r="H256" s="18">
        <f>VLOOKUP($A256,'MG Universe'!$A$2:$R$9992,8)</f>
        <v>27.12</v>
      </c>
      <c r="I256" s="18">
        <f>VLOOKUP($A256,'MG Universe'!$A$2:$R$9992,9)</f>
        <v>29.76</v>
      </c>
      <c r="J256" s="19">
        <f>VLOOKUP($A256,'MG Universe'!$A$2:$R$9992,10)</f>
        <v>1.0972999999999999</v>
      </c>
      <c r="K256" s="86">
        <f>VLOOKUP($A256,'MG Universe'!$A$2:$R$9992,11)</f>
        <v>28.89</v>
      </c>
      <c r="L256" s="19">
        <f>VLOOKUP($A256,'MG Universe'!$A$2:$R$9992,12)</f>
        <v>1.34E-2</v>
      </c>
      <c r="M256" s="87">
        <f>VLOOKUP($A256,'MG Universe'!$A$2:$R$9992,13)</f>
        <v>1.2</v>
      </c>
      <c r="N256" s="88">
        <f>VLOOKUP($A256,'MG Universe'!$A$2:$R$9992,14)</f>
        <v>2.16</v>
      </c>
      <c r="O256" s="18">
        <f>VLOOKUP($A256,'MG Universe'!$A$2:$R$9992,15)</f>
        <v>-2.58</v>
      </c>
      <c r="P256" s="19">
        <f>VLOOKUP($A256,'MG Universe'!$A$2:$R$9992,16)</f>
        <v>0.10199999999999999</v>
      </c>
      <c r="Q256" s="89">
        <f>VLOOKUP($A256,'MG Universe'!$A$2:$R$9992,17)</f>
        <v>3</v>
      </c>
      <c r="R256" s="18">
        <f>VLOOKUP($A256,'MG Universe'!$A$2:$R$9992,18)</f>
        <v>22.36</v>
      </c>
      <c r="S256" s="18">
        <f>VLOOKUP($A256,'MG Universe'!$A$2:$U$9992,19)</f>
        <v>11363760320</v>
      </c>
      <c r="T256" s="18" t="str">
        <f>VLOOKUP($A256,'MG Universe'!$A$2:$U$9992,20)</f>
        <v>Large</v>
      </c>
      <c r="U256" s="18" t="str">
        <f>VLOOKUP($A256,'MG Universe'!$A$2:$U$9992,21)</f>
        <v>IT Hardware</v>
      </c>
    </row>
    <row r="257" spans="1:21" x14ac:dyDescent="0.55000000000000004">
      <c r="A257" s="15" t="s">
        <v>934</v>
      </c>
      <c r="B257" s="122" t="str">
        <f>VLOOKUP($A257,'MG Universe'!$A$2:$R$9992,2)</f>
        <v>JPMorgan Chase &amp; Co.</v>
      </c>
      <c r="C257" s="15" t="str">
        <f>VLOOKUP($A257,'MG Universe'!$A$2:$R$9992,3)</f>
        <v>A-</v>
      </c>
      <c r="D257" s="15" t="str">
        <f>VLOOKUP($A257,'MG Universe'!$A$2:$R$9992,4)</f>
        <v>D</v>
      </c>
      <c r="E257" s="15" t="str">
        <f>VLOOKUP($A257,'MG Universe'!$A$2:$R$9992,5)</f>
        <v>F</v>
      </c>
      <c r="F257" s="16" t="str">
        <f>VLOOKUP($A257,'MG Universe'!$A$2:$R$9992,6)</f>
        <v>DF</v>
      </c>
      <c r="G257" s="85">
        <f>VLOOKUP($A257,'MG Universe'!$A$2:$R$9992,7)</f>
        <v>42575</v>
      </c>
      <c r="H257" s="18">
        <f>VLOOKUP($A257,'MG Universe'!$A$2:$R$9992,8)</f>
        <v>96.69</v>
      </c>
      <c r="I257" s="18">
        <f>VLOOKUP($A257,'MG Universe'!$A$2:$R$9992,9)</f>
        <v>84.27</v>
      </c>
      <c r="J257" s="19">
        <f>VLOOKUP($A257,'MG Universe'!$A$2:$R$9992,10)</f>
        <v>0.87150000000000005</v>
      </c>
      <c r="K257" s="86">
        <f>VLOOKUP($A257,'MG Universe'!$A$2:$R$9992,11)</f>
        <v>15.61</v>
      </c>
      <c r="L257" s="19">
        <f>VLOOKUP($A257,'MG Universe'!$A$2:$R$9992,12)</f>
        <v>2.1399999999999999E-2</v>
      </c>
      <c r="M257" s="87">
        <f>VLOOKUP($A257,'MG Universe'!$A$2:$R$9992,13)</f>
        <v>1.4</v>
      </c>
      <c r="N257" s="88" t="str">
        <f>VLOOKUP($A257,'MG Universe'!$A$2:$R$9992,14)</f>
        <v>N/A</v>
      </c>
      <c r="O257" s="18" t="str">
        <f>VLOOKUP($A257,'MG Universe'!$A$2:$R$9992,15)</f>
        <v>N/A</v>
      </c>
      <c r="P257" s="19">
        <f>VLOOKUP($A257,'MG Universe'!$A$2:$R$9992,16)</f>
        <v>3.5499999999999997E-2</v>
      </c>
      <c r="Q257" s="89">
        <f>VLOOKUP($A257,'MG Universe'!$A$2:$R$9992,17)</f>
        <v>6</v>
      </c>
      <c r="R257" s="18">
        <f>VLOOKUP($A257,'MG Universe'!$A$2:$R$9992,18)</f>
        <v>87.12</v>
      </c>
      <c r="S257" s="18">
        <f>VLOOKUP($A257,'MG Universe'!$A$2:$U$9992,19)</f>
        <v>300320360409</v>
      </c>
      <c r="T257" s="18" t="str">
        <f>VLOOKUP($A257,'MG Universe'!$A$2:$U$9992,20)</f>
        <v>Large</v>
      </c>
      <c r="U257" s="18" t="str">
        <f>VLOOKUP($A257,'MG Universe'!$A$2:$U$9992,21)</f>
        <v>Banks</v>
      </c>
    </row>
    <row r="258" spans="1:21" x14ac:dyDescent="0.55000000000000004">
      <c r="A258" s="15" t="s">
        <v>938</v>
      </c>
      <c r="B258" s="122" t="str">
        <f>VLOOKUP($A258,'MG Universe'!$A$2:$R$9992,2)</f>
        <v>Nordstrom, Inc.</v>
      </c>
      <c r="C258" s="15" t="str">
        <f>VLOOKUP($A258,'MG Universe'!$A$2:$R$9992,3)</f>
        <v>D+</v>
      </c>
      <c r="D258" s="15" t="str">
        <f>VLOOKUP($A258,'MG Universe'!$A$2:$R$9992,4)</f>
        <v>S</v>
      </c>
      <c r="E258" s="15" t="str">
        <f>VLOOKUP($A258,'MG Universe'!$A$2:$R$9992,5)</f>
        <v>O</v>
      </c>
      <c r="F258" s="16" t="str">
        <f>VLOOKUP($A258,'MG Universe'!$A$2:$R$9992,6)</f>
        <v>SO</v>
      </c>
      <c r="G258" s="85">
        <f>VLOOKUP($A258,'MG Universe'!$A$2:$R$9992,7)</f>
        <v>42504</v>
      </c>
      <c r="H258" s="18">
        <f>VLOOKUP($A258,'MG Universe'!$A$2:$R$9992,8)</f>
        <v>32.4</v>
      </c>
      <c r="I258" s="18">
        <f>VLOOKUP($A258,'MG Universe'!$A$2:$R$9992,9)</f>
        <v>40.81</v>
      </c>
      <c r="J258" s="19">
        <f>VLOOKUP($A258,'MG Universe'!$A$2:$R$9992,10)</f>
        <v>1.2596000000000001</v>
      </c>
      <c r="K258" s="86">
        <f>VLOOKUP($A258,'MG Universe'!$A$2:$R$9992,11)</f>
        <v>13</v>
      </c>
      <c r="L258" s="19">
        <f>VLOOKUP($A258,'MG Universe'!$A$2:$R$9992,12)</f>
        <v>3.6299999999999999E-2</v>
      </c>
      <c r="M258" s="87">
        <f>VLOOKUP($A258,'MG Universe'!$A$2:$R$9992,13)</f>
        <v>1</v>
      </c>
      <c r="N258" s="88">
        <f>VLOOKUP($A258,'MG Universe'!$A$2:$R$9992,14)</f>
        <v>1.02</v>
      </c>
      <c r="O258" s="18">
        <f>VLOOKUP($A258,'MG Universe'!$A$2:$R$9992,15)</f>
        <v>-21.81</v>
      </c>
      <c r="P258" s="19">
        <f>VLOOKUP($A258,'MG Universe'!$A$2:$R$9992,16)</f>
        <v>2.2499999999999999E-2</v>
      </c>
      <c r="Q258" s="89">
        <f>VLOOKUP($A258,'MG Universe'!$A$2:$R$9992,17)</f>
        <v>7</v>
      </c>
      <c r="R258" s="18">
        <f>VLOOKUP($A258,'MG Universe'!$A$2:$R$9992,18)</f>
        <v>16.670000000000002</v>
      </c>
      <c r="S258" s="18">
        <f>VLOOKUP($A258,'MG Universe'!$A$2:$U$9992,19)</f>
        <v>6684200136</v>
      </c>
      <c r="T258" s="18" t="str">
        <f>VLOOKUP($A258,'MG Universe'!$A$2:$U$9992,20)</f>
        <v>Mid</v>
      </c>
      <c r="U258" s="18" t="str">
        <f>VLOOKUP($A258,'MG Universe'!$A$2:$U$9992,21)</f>
        <v>Retail</v>
      </c>
    </row>
    <row r="259" spans="1:21" x14ac:dyDescent="0.55000000000000004">
      <c r="A259" s="15" t="s">
        <v>940</v>
      </c>
      <c r="B259" s="122" t="str">
        <f>VLOOKUP($A259,'MG Universe'!$A$2:$R$9992,2)</f>
        <v>Kellogg Company</v>
      </c>
      <c r="C259" s="15" t="str">
        <f>VLOOKUP($A259,'MG Universe'!$A$2:$R$9992,3)</f>
        <v>D+</v>
      </c>
      <c r="D259" s="15" t="str">
        <f>VLOOKUP($A259,'MG Universe'!$A$2:$R$9992,4)</f>
        <v>S</v>
      </c>
      <c r="E259" s="15" t="str">
        <f>VLOOKUP($A259,'MG Universe'!$A$2:$R$9992,5)</f>
        <v>O</v>
      </c>
      <c r="F259" s="16" t="str">
        <f>VLOOKUP($A259,'MG Universe'!$A$2:$R$9992,6)</f>
        <v>SO</v>
      </c>
      <c r="G259" s="85">
        <f>VLOOKUP($A259,'MG Universe'!$A$2:$R$9992,7)</f>
        <v>42566</v>
      </c>
      <c r="H259" s="18">
        <f>VLOOKUP($A259,'MG Universe'!$A$2:$R$9992,8)</f>
        <v>18.11</v>
      </c>
      <c r="I259" s="18">
        <f>VLOOKUP($A259,'MG Universe'!$A$2:$R$9992,9)</f>
        <v>70.53</v>
      </c>
      <c r="J259" s="19">
        <f>VLOOKUP($A259,'MG Universe'!$A$2:$R$9992,10)</f>
        <v>3.8944999999999999</v>
      </c>
      <c r="K259" s="86">
        <f>VLOOKUP($A259,'MG Universe'!$A$2:$R$9992,11)</f>
        <v>24.75</v>
      </c>
      <c r="L259" s="19">
        <f>VLOOKUP($A259,'MG Universe'!$A$2:$R$9992,12)</f>
        <v>2.8199999999999999E-2</v>
      </c>
      <c r="M259" s="87">
        <f>VLOOKUP($A259,'MG Universe'!$A$2:$R$9992,13)</f>
        <v>0.5</v>
      </c>
      <c r="N259" s="88">
        <f>VLOOKUP($A259,'MG Universe'!$A$2:$R$9992,14)</f>
        <v>0.62</v>
      </c>
      <c r="O259" s="18">
        <f>VLOOKUP($A259,'MG Universe'!$A$2:$R$9992,15)</f>
        <v>-28.3</v>
      </c>
      <c r="P259" s="19">
        <f>VLOOKUP($A259,'MG Universe'!$A$2:$R$9992,16)</f>
        <v>8.1199999999999994E-2</v>
      </c>
      <c r="Q259" s="89">
        <f>VLOOKUP($A259,'MG Universe'!$A$2:$R$9992,17)</f>
        <v>12</v>
      </c>
      <c r="R259" s="18">
        <f>VLOOKUP($A259,'MG Universe'!$A$2:$R$9992,18)</f>
        <v>21.74</v>
      </c>
      <c r="S259" s="18">
        <f>VLOOKUP($A259,'MG Universe'!$A$2:$U$9992,19)</f>
        <v>24472022687</v>
      </c>
      <c r="T259" s="18" t="str">
        <f>VLOOKUP($A259,'MG Universe'!$A$2:$U$9992,20)</f>
        <v>Large</v>
      </c>
      <c r="U259" s="18" t="str">
        <f>VLOOKUP($A259,'MG Universe'!$A$2:$U$9992,21)</f>
        <v>Food Processing</v>
      </c>
    </row>
    <row r="260" spans="1:21" x14ac:dyDescent="0.55000000000000004">
      <c r="A260" s="15" t="s">
        <v>956</v>
      </c>
      <c r="B260" s="122" t="str">
        <f>VLOOKUP($A260,'MG Universe'!$A$2:$R$9992,2)</f>
        <v>KeyCorp</v>
      </c>
      <c r="C260" s="15" t="str">
        <f>VLOOKUP($A260,'MG Universe'!$A$2:$R$9992,3)</f>
        <v>B-</v>
      </c>
      <c r="D260" s="15" t="str">
        <f>VLOOKUP($A260,'MG Universe'!$A$2:$R$9992,4)</f>
        <v>E</v>
      </c>
      <c r="E260" s="15" t="str">
        <f>VLOOKUP($A260,'MG Universe'!$A$2:$R$9992,5)</f>
        <v>U</v>
      </c>
      <c r="F260" s="16" t="str">
        <f>VLOOKUP($A260,'MG Universe'!$A$2:$R$9992,6)</f>
        <v>EU</v>
      </c>
      <c r="G260" s="85">
        <f>VLOOKUP($A260,'MG Universe'!$A$2:$R$9992,7)</f>
        <v>42545</v>
      </c>
      <c r="H260" s="18">
        <f>VLOOKUP($A260,'MG Universe'!$A$2:$R$9992,8)</f>
        <v>38.630000000000003</v>
      </c>
      <c r="I260" s="18">
        <f>VLOOKUP($A260,'MG Universe'!$A$2:$R$9992,9)</f>
        <v>17.649999999999999</v>
      </c>
      <c r="J260" s="19">
        <f>VLOOKUP($A260,'MG Universe'!$A$2:$R$9992,10)</f>
        <v>0.45689999999999997</v>
      </c>
      <c r="K260" s="86">
        <f>VLOOKUP($A260,'MG Universe'!$A$2:$R$9992,11)</f>
        <v>17.649999999999999</v>
      </c>
      <c r="L260" s="19">
        <f>VLOOKUP($A260,'MG Universe'!$A$2:$R$9992,12)</f>
        <v>1.7000000000000001E-2</v>
      </c>
      <c r="M260" s="87">
        <f>VLOOKUP($A260,'MG Universe'!$A$2:$R$9992,13)</f>
        <v>1.1000000000000001</v>
      </c>
      <c r="N260" s="88" t="str">
        <f>VLOOKUP($A260,'MG Universe'!$A$2:$R$9992,14)</f>
        <v>N/A</v>
      </c>
      <c r="O260" s="18" t="str">
        <f>VLOOKUP($A260,'MG Universe'!$A$2:$R$9992,15)</f>
        <v>N/A</v>
      </c>
      <c r="P260" s="19">
        <f>VLOOKUP($A260,'MG Universe'!$A$2:$R$9992,16)</f>
        <v>4.58E-2</v>
      </c>
      <c r="Q260" s="89">
        <f>VLOOKUP($A260,'MG Universe'!$A$2:$R$9992,17)</f>
        <v>6</v>
      </c>
      <c r="R260" s="18">
        <f>VLOOKUP($A260,'MG Universe'!$A$2:$R$9992,18)</f>
        <v>17.05</v>
      </c>
      <c r="S260" s="18">
        <f>VLOOKUP($A260,'MG Universe'!$A$2:$U$9992,19)</f>
        <v>19482905589</v>
      </c>
      <c r="T260" s="18" t="str">
        <f>VLOOKUP($A260,'MG Universe'!$A$2:$U$9992,20)</f>
        <v>Large</v>
      </c>
      <c r="U260" s="18" t="str">
        <f>VLOOKUP($A260,'MG Universe'!$A$2:$U$9992,21)</f>
        <v>Banks</v>
      </c>
    </row>
    <row r="261" spans="1:21" x14ac:dyDescent="0.55000000000000004">
      <c r="A261" s="15" t="s">
        <v>962</v>
      </c>
      <c r="B261" s="122" t="str">
        <f>VLOOKUP($A261,'MG Universe'!$A$2:$R$9992,2)</f>
        <v>Kraft Heinz Co</v>
      </c>
      <c r="C261" s="15" t="str">
        <f>VLOOKUP($A261,'MG Universe'!$A$2:$R$9992,3)</f>
        <v>D</v>
      </c>
      <c r="D261" s="15" t="str">
        <f>VLOOKUP($A261,'MG Universe'!$A$2:$R$9992,4)</f>
        <v>S</v>
      </c>
      <c r="E261" s="15" t="str">
        <f>VLOOKUP($A261,'MG Universe'!$A$2:$R$9992,5)</f>
        <v>O</v>
      </c>
      <c r="F261" s="16" t="str">
        <f>VLOOKUP($A261,'MG Universe'!$A$2:$R$9992,6)</f>
        <v>SO</v>
      </c>
      <c r="G261" s="85">
        <f>VLOOKUP($A261,'MG Universe'!$A$2:$R$9992,7)</f>
        <v>42775</v>
      </c>
      <c r="H261" s="18">
        <f>VLOOKUP($A261,'MG Universe'!$A$2:$R$9992,8)</f>
        <v>0.76</v>
      </c>
      <c r="I261" s="18">
        <f>VLOOKUP($A261,'MG Universe'!$A$2:$R$9992,9)</f>
        <v>89.51</v>
      </c>
      <c r="J261" s="19">
        <f>VLOOKUP($A261,'MG Universe'!$A$2:$R$9992,10)</f>
        <v>117.77630000000001</v>
      </c>
      <c r="K261" s="86">
        <f>VLOOKUP($A261,'MG Universe'!$A$2:$R$9992,11)</f>
        <v>42.22</v>
      </c>
      <c r="L261" s="19">
        <f>VLOOKUP($A261,'MG Universe'!$A$2:$R$9992,12)</f>
        <v>3.2399999999999998E-2</v>
      </c>
      <c r="M261" s="87" t="e">
        <f>VLOOKUP($A261,'MG Universe'!$A$2:$R$9992,13)</f>
        <v>#N/A</v>
      </c>
      <c r="N261" s="88">
        <f>VLOOKUP($A261,'MG Universe'!$A$2:$R$9992,14)</f>
        <v>0.95</v>
      </c>
      <c r="O261" s="18">
        <f>VLOOKUP($A261,'MG Universe'!$A$2:$R$9992,15)</f>
        <v>-44.38</v>
      </c>
      <c r="P261" s="19">
        <f>VLOOKUP($A261,'MG Universe'!$A$2:$R$9992,16)</f>
        <v>0.1686</v>
      </c>
      <c r="Q261" s="89">
        <f>VLOOKUP($A261,'MG Universe'!$A$2:$R$9992,17)</f>
        <v>2</v>
      </c>
      <c r="R261" s="18">
        <f>VLOOKUP($A261,'MG Universe'!$A$2:$R$9992,18)</f>
        <v>58.75</v>
      </c>
      <c r="S261" s="18">
        <f>VLOOKUP($A261,'MG Universe'!$A$2:$U$9992,19)</f>
        <v>108576082916</v>
      </c>
      <c r="T261" s="18" t="str">
        <f>VLOOKUP($A261,'MG Universe'!$A$2:$U$9992,20)</f>
        <v>Large</v>
      </c>
      <c r="U261" s="18" t="str">
        <f>VLOOKUP($A261,'MG Universe'!$A$2:$U$9992,21)</f>
        <v>Food Processing</v>
      </c>
    </row>
    <row r="262" spans="1:21" x14ac:dyDescent="0.55000000000000004">
      <c r="A262" s="15" t="s">
        <v>81</v>
      </c>
      <c r="B262" s="122" t="str">
        <f>VLOOKUP($A262,'MG Universe'!$A$2:$R$9992,2)</f>
        <v>Kimco Realty Corp</v>
      </c>
      <c r="C262" s="15" t="str">
        <f>VLOOKUP($A262,'MG Universe'!$A$2:$R$9992,3)</f>
        <v>B</v>
      </c>
      <c r="D262" s="15" t="str">
        <f>VLOOKUP($A262,'MG Universe'!$A$2:$R$9992,4)</f>
        <v>E</v>
      </c>
      <c r="E262" s="15" t="str">
        <f>VLOOKUP($A262,'MG Universe'!$A$2:$R$9992,5)</f>
        <v>U</v>
      </c>
      <c r="F262" s="16" t="str">
        <f>VLOOKUP($A262,'MG Universe'!$A$2:$R$9992,6)</f>
        <v>EU</v>
      </c>
      <c r="G262" s="85">
        <f>VLOOKUP($A262,'MG Universe'!$A$2:$R$9992,7)</f>
        <v>42820</v>
      </c>
      <c r="H262" s="18">
        <f>VLOOKUP($A262,'MG Universe'!$A$2:$R$9992,8)</f>
        <v>35.86</v>
      </c>
      <c r="I262" s="18">
        <f>VLOOKUP($A262,'MG Universe'!$A$2:$R$9992,9)</f>
        <v>18.22</v>
      </c>
      <c r="J262" s="19">
        <f>VLOOKUP($A262,'MG Universe'!$A$2:$R$9992,10)</f>
        <v>0.5081</v>
      </c>
      <c r="K262" s="86">
        <f>VLOOKUP($A262,'MG Universe'!$A$2:$R$9992,11)</f>
        <v>19.59</v>
      </c>
      <c r="L262" s="19">
        <f>VLOOKUP($A262,'MG Universe'!$A$2:$R$9992,12)</f>
        <v>5.7099999999999998E-2</v>
      </c>
      <c r="M262" s="87">
        <f>VLOOKUP($A262,'MG Universe'!$A$2:$R$9992,13)</f>
        <v>0.7</v>
      </c>
      <c r="N262" s="88">
        <f>VLOOKUP($A262,'MG Universe'!$A$2:$R$9992,14)</f>
        <v>1.86</v>
      </c>
      <c r="O262" s="18">
        <f>VLOOKUP($A262,'MG Universe'!$A$2:$R$9992,15)</f>
        <v>-13.04</v>
      </c>
      <c r="P262" s="19">
        <f>VLOOKUP($A262,'MG Universe'!$A$2:$R$9992,16)</f>
        <v>5.5500000000000001E-2</v>
      </c>
      <c r="Q262" s="89">
        <f>VLOOKUP($A262,'MG Universe'!$A$2:$R$9992,17)</f>
        <v>7</v>
      </c>
      <c r="R262" s="18">
        <f>VLOOKUP($A262,'MG Universe'!$A$2:$R$9992,18)</f>
        <v>12.03</v>
      </c>
      <c r="S262" s="18">
        <f>VLOOKUP($A262,'MG Universe'!$A$2:$U$9992,19)</f>
        <v>7431951184</v>
      </c>
      <c r="T262" s="18" t="str">
        <f>VLOOKUP($A262,'MG Universe'!$A$2:$U$9992,20)</f>
        <v>Mid</v>
      </c>
      <c r="U262" s="18" t="str">
        <f>VLOOKUP($A262,'MG Universe'!$A$2:$U$9992,21)</f>
        <v>REIT</v>
      </c>
    </row>
    <row r="263" spans="1:21" x14ac:dyDescent="0.55000000000000004">
      <c r="A263" s="15" t="s">
        <v>968</v>
      </c>
      <c r="B263" s="122" t="str">
        <f>VLOOKUP($A263,'MG Universe'!$A$2:$R$9992,2)</f>
        <v>KLA-Tencor Corp</v>
      </c>
      <c r="C263" s="15" t="str">
        <f>VLOOKUP($A263,'MG Universe'!$A$2:$R$9992,3)</f>
        <v>C+</v>
      </c>
      <c r="D263" s="15" t="str">
        <f>VLOOKUP($A263,'MG Universe'!$A$2:$R$9992,4)</f>
        <v>E</v>
      </c>
      <c r="E263" s="15" t="str">
        <f>VLOOKUP($A263,'MG Universe'!$A$2:$R$9992,5)</f>
        <v>O</v>
      </c>
      <c r="F263" s="16" t="str">
        <f>VLOOKUP($A263,'MG Universe'!$A$2:$R$9992,6)</f>
        <v>EO</v>
      </c>
      <c r="G263" s="85">
        <f>VLOOKUP($A263,'MG Universe'!$A$2:$R$9992,7)</f>
        <v>42564</v>
      </c>
      <c r="H263" s="18">
        <f>VLOOKUP($A263,'MG Universe'!$A$2:$R$9992,8)</f>
        <v>55.78</v>
      </c>
      <c r="I263" s="18">
        <f>VLOOKUP($A263,'MG Universe'!$A$2:$R$9992,9)</f>
        <v>99.88</v>
      </c>
      <c r="J263" s="19">
        <f>VLOOKUP($A263,'MG Universe'!$A$2:$R$9992,10)</f>
        <v>1.7906</v>
      </c>
      <c r="K263" s="86">
        <f>VLOOKUP($A263,'MG Universe'!$A$2:$R$9992,11)</f>
        <v>29.38</v>
      </c>
      <c r="L263" s="19">
        <f>VLOOKUP($A263,'MG Universe'!$A$2:$R$9992,12)</f>
        <v>2.06E-2</v>
      </c>
      <c r="M263" s="87">
        <f>VLOOKUP($A263,'MG Universe'!$A$2:$R$9992,13)</f>
        <v>1.6</v>
      </c>
      <c r="N263" s="88">
        <f>VLOOKUP($A263,'MG Universe'!$A$2:$R$9992,14)</f>
        <v>3.92</v>
      </c>
      <c r="O263" s="18">
        <f>VLOOKUP($A263,'MG Universe'!$A$2:$R$9992,15)</f>
        <v>-2.5499999999999998</v>
      </c>
      <c r="P263" s="19">
        <f>VLOOKUP($A263,'MG Universe'!$A$2:$R$9992,16)</f>
        <v>0.10440000000000001</v>
      </c>
      <c r="Q263" s="89">
        <f>VLOOKUP($A263,'MG Universe'!$A$2:$R$9992,17)</f>
        <v>6</v>
      </c>
      <c r="R263" s="18">
        <f>VLOOKUP($A263,'MG Universe'!$A$2:$R$9992,18)</f>
        <v>16.91</v>
      </c>
      <c r="S263" s="18">
        <f>VLOOKUP($A263,'MG Universe'!$A$2:$U$9992,19)</f>
        <v>15824463893</v>
      </c>
      <c r="T263" s="18" t="str">
        <f>VLOOKUP($A263,'MG Universe'!$A$2:$U$9992,20)</f>
        <v>Large</v>
      </c>
      <c r="U263" s="18" t="str">
        <f>VLOOKUP($A263,'MG Universe'!$A$2:$U$9992,21)</f>
        <v>IT Hardware</v>
      </c>
    </row>
    <row r="264" spans="1:21" x14ac:dyDescent="0.55000000000000004">
      <c r="A264" s="15" t="s">
        <v>974</v>
      </c>
      <c r="B264" s="122" t="str">
        <f>VLOOKUP($A264,'MG Universe'!$A$2:$R$9992,2)</f>
        <v>Kimberly Clark Corp</v>
      </c>
      <c r="C264" s="15" t="str">
        <f>VLOOKUP($A264,'MG Universe'!$A$2:$R$9992,3)</f>
        <v>C</v>
      </c>
      <c r="D264" s="15" t="str">
        <f>VLOOKUP($A264,'MG Universe'!$A$2:$R$9992,4)</f>
        <v>S</v>
      </c>
      <c r="E264" s="15" t="str">
        <f>VLOOKUP($A264,'MG Universe'!$A$2:$R$9992,5)</f>
        <v>O</v>
      </c>
      <c r="F264" s="16" t="str">
        <f>VLOOKUP($A264,'MG Universe'!$A$2:$R$9992,6)</f>
        <v>SO</v>
      </c>
      <c r="G264" s="85">
        <f>VLOOKUP($A264,'MG Universe'!$A$2:$R$9992,7)</f>
        <v>42545</v>
      </c>
      <c r="H264" s="18">
        <f>VLOOKUP($A264,'MG Universe'!$A$2:$R$9992,8)</f>
        <v>47.14</v>
      </c>
      <c r="I264" s="18">
        <f>VLOOKUP($A264,'MG Universe'!$A$2:$R$9992,9)</f>
        <v>127.96</v>
      </c>
      <c r="J264" s="19">
        <f>VLOOKUP($A264,'MG Universe'!$A$2:$R$9992,10)</f>
        <v>2.7145000000000001</v>
      </c>
      <c r="K264" s="86">
        <f>VLOOKUP($A264,'MG Universe'!$A$2:$R$9992,11)</f>
        <v>28.06</v>
      </c>
      <c r="L264" s="19">
        <f>VLOOKUP($A264,'MG Universe'!$A$2:$R$9992,12)</f>
        <v>2.7799999999999998E-2</v>
      </c>
      <c r="M264" s="87">
        <f>VLOOKUP($A264,'MG Universe'!$A$2:$R$9992,13)</f>
        <v>0.7</v>
      </c>
      <c r="N264" s="88">
        <f>VLOOKUP($A264,'MG Universe'!$A$2:$R$9992,14)</f>
        <v>0.96</v>
      </c>
      <c r="O264" s="18">
        <f>VLOOKUP($A264,'MG Universe'!$A$2:$R$9992,15)</f>
        <v>-26.31</v>
      </c>
      <c r="P264" s="19">
        <f>VLOOKUP($A264,'MG Universe'!$A$2:$R$9992,16)</f>
        <v>9.7799999999999998E-2</v>
      </c>
      <c r="Q264" s="89">
        <f>VLOOKUP($A264,'MG Universe'!$A$2:$R$9992,17)</f>
        <v>20</v>
      </c>
      <c r="R264" s="18">
        <f>VLOOKUP($A264,'MG Universe'!$A$2:$R$9992,18)</f>
        <v>6.37</v>
      </c>
      <c r="S264" s="18">
        <f>VLOOKUP($A264,'MG Universe'!$A$2:$U$9992,19)</f>
        <v>45210806915</v>
      </c>
      <c r="T264" s="18" t="str">
        <f>VLOOKUP($A264,'MG Universe'!$A$2:$U$9992,20)</f>
        <v>Large</v>
      </c>
      <c r="U264" s="18" t="str">
        <f>VLOOKUP($A264,'MG Universe'!$A$2:$U$9992,21)</f>
        <v>Personal Products</v>
      </c>
    </row>
    <row r="265" spans="1:21" x14ac:dyDescent="0.55000000000000004">
      <c r="A265" s="15" t="s">
        <v>976</v>
      </c>
      <c r="B265" s="122" t="str">
        <f>VLOOKUP($A265,'MG Universe'!$A$2:$R$9992,2)</f>
        <v>Kinder Morgan Inc</v>
      </c>
      <c r="C265" s="15" t="str">
        <f>VLOOKUP($A265,'MG Universe'!$A$2:$R$9992,3)</f>
        <v>D+</v>
      </c>
      <c r="D265" s="15" t="str">
        <f>VLOOKUP($A265,'MG Universe'!$A$2:$R$9992,4)</f>
        <v>S</v>
      </c>
      <c r="E265" s="15" t="str">
        <f>VLOOKUP($A265,'MG Universe'!$A$2:$R$9992,5)</f>
        <v>O</v>
      </c>
      <c r="F265" s="16" t="str">
        <f>VLOOKUP($A265,'MG Universe'!$A$2:$R$9992,6)</f>
        <v>SO</v>
      </c>
      <c r="G265" s="85">
        <f>VLOOKUP($A265,'MG Universe'!$A$2:$R$9992,7)</f>
        <v>42751</v>
      </c>
      <c r="H265" s="18">
        <f>VLOOKUP($A265,'MG Universe'!$A$2:$R$9992,8)</f>
        <v>13.74</v>
      </c>
      <c r="I265" s="18">
        <f>VLOOKUP($A265,'MG Universe'!$A$2:$R$9992,9)</f>
        <v>19.5</v>
      </c>
      <c r="J265" s="19">
        <f>VLOOKUP($A265,'MG Universe'!$A$2:$R$9992,10)</f>
        <v>1.4192</v>
      </c>
      <c r="K265" s="86">
        <f>VLOOKUP($A265,'MG Universe'!$A$2:$R$9992,11)</f>
        <v>39.799999999999997</v>
      </c>
      <c r="L265" s="19">
        <f>VLOOKUP($A265,'MG Universe'!$A$2:$R$9992,12)</f>
        <v>4.5600000000000002E-2</v>
      </c>
      <c r="M265" s="87">
        <f>VLOOKUP($A265,'MG Universe'!$A$2:$R$9992,13)</f>
        <v>0.6</v>
      </c>
      <c r="N265" s="88">
        <f>VLOOKUP($A265,'MG Universe'!$A$2:$R$9992,14)</f>
        <v>0.56000000000000005</v>
      </c>
      <c r="O265" s="18">
        <f>VLOOKUP($A265,'MG Universe'!$A$2:$R$9992,15)</f>
        <v>-19.57</v>
      </c>
      <c r="P265" s="19">
        <f>VLOOKUP($A265,'MG Universe'!$A$2:$R$9992,16)</f>
        <v>0.1565</v>
      </c>
      <c r="Q265" s="89">
        <f>VLOOKUP($A265,'MG Universe'!$A$2:$R$9992,17)</f>
        <v>5</v>
      </c>
      <c r="R265" s="18">
        <f>VLOOKUP($A265,'MG Universe'!$A$2:$R$9992,18)</f>
        <v>10.73</v>
      </c>
      <c r="S265" s="18">
        <f>VLOOKUP($A265,'MG Universe'!$A$2:$U$9992,19)</f>
        <v>43313870360</v>
      </c>
      <c r="T265" s="18" t="str">
        <f>VLOOKUP($A265,'MG Universe'!$A$2:$U$9992,20)</f>
        <v>Large</v>
      </c>
      <c r="U265" s="18" t="str">
        <f>VLOOKUP($A265,'MG Universe'!$A$2:$U$9992,21)</f>
        <v>Oil &amp; Gas</v>
      </c>
    </row>
    <row r="266" spans="1:21" x14ac:dyDescent="0.55000000000000004">
      <c r="A266" s="15" t="s">
        <v>982</v>
      </c>
      <c r="B266" s="122" t="str">
        <f>VLOOKUP($A266,'MG Universe'!$A$2:$R$9992,2)</f>
        <v>CarMax, Inc</v>
      </c>
      <c r="C266" s="15" t="str">
        <f>VLOOKUP($A266,'MG Universe'!$A$2:$R$9992,3)</f>
        <v>D+</v>
      </c>
      <c r="D266" s="15" t="str">
        <f>VLOOKUP($A266,'MG Universe'!$A$2:$R$9992,4)</f>
        <v>S</v>
      </c>
      <c r="E266" s="15" t="str">
        <f>VLOOKUP($A266,'MG Universe'!$A$2:$R$9992,5)</f>
        <v>U</v>
      </c>
      <c r="F266" s="16" t="str">
        <f>VLOOKUP($A266,'MG Universe'!$A$2:$R$9992,6)</f>
        <v>SU</v>
      </c>
      <c r="G266" s="85">
        <f>VLOOKUP($A266,'MG Universe'!$A$2:$R$9992,7)</f>
        <v>42706</v>
      </c>
      <c r="H266" s="18">
        <f>VLOOKUP($A266,'MG Universe'!$A$2:$R$9992,8)</f>
        <v>86.11</v>
      </c>
      <c r="I266" s="18">
        <f>VLOOKUP($A266,'MG Universe'!$A$2:$R$9992,9)</f>
        <v>60.02</v>
      </c>
      <c r="J266" s="19">
        <f>VLOOKUP($A266,'MG Universe'!$A$2:$R$9992,10)</f>
        <v>0.69699999999999995</v>
      </c>
      <c r="K266" s="86">
        <f>VLOOKUP($A266,'MG Universe'!$A$2:$R$9992,11)</f>
        <v>21.36</v>
      </c>
      <c r="L266" s="19">
        <f>VLOOKUP($A266,'MG Universe'!$A$2:$R$9992,12)</f>
        <v>0</v>
      </c>
      <c r="M266" s="87">
        <f>VLOOKUP($A266,'MG Universe'!$A$2:$R$9992,13)</f>
        <v>1.3</v>
      </c>
      <c r="N266" s="88">
        <f>VLOOKUP($A266,'MG Universe'!$A$2:$R$9992,14)</f>
        <v>2.54</v>
      </c>
      <c r="O266" s="18">
        <f>VLOOKUP($A266,'MG Universe'!$A$2:$R$9992,15)</f>
        <v>-50.03</v>
      </c>
      <c r="P266" s="19">
        <f>VLOOKUP($A266,'MG Universe'!$A$2:$R$9992,16)</f>
        <v>6.4299999999999996E-2</v>
      </c>
      <c r="Q266" s="89">
        <f>VLOOKUP($A266,'MG Universe'!$A$2:$R$9992,17)</f>
        <v>0</v>
      </c>
      <c r="R266" s="18">
        <f>VLOOKUP($A266,'MG Universe'!$A$2:$R$9992,18)</f>
        <v>33.6</v>
      </c>
      <c r="S266" s="18">
        <f>VLOOKUP($A266,'MG Universe'!$A$2:$U$9992,19)</f>
        <v>11210830984</v>
      </c>
      <c r="T266" s="18" t="str">
        <f>VLOOKUP($A266,'MG Universe'!$A$2:$U$9992,20)</f>
        <v>Large</v>
      </c>
      <c r="U266" s="18" t="str">
        <f>VLOOKUP($A266,'MG Universe'!$A$2:$U$9992,21)</f>
        <v>Auto</v>
      </c>
    </row>
    <row r="267" spans="1:21" x14ac:dyDescent="0.55000000000000004">
      <c r="A267" s="15" t="s">
        <v>990</v>
      </c>
      <c r="B267" s="122" t="str">
        <f>VLOOKUP($A267,'MG Universe'!$A$2:$R$9992,2)</f>
        <v>The Coca-Cola Co</v>
      </c>
      <c r="C267" s="15" t="str">
        <f>VLOOKUP($A267,'MG Universe'!$A$2:$R$9992,3)</f>
        <v>C</v>
      </c>
      <c r="D267" s="15" t="str">
        <f>VLOOKUP($A267,'MG Universe'!$A$2:$R$9992,4)</f>
        <v>S</v>
      </c>
      <c r="E267" s="15" t="str">
        <f>VLOOKUP($A267,'MG Universe'!$A$2:$R$9992,5)</f>
        <v>O</v>
      </c>
      <c r="F267" s="16" t="str">
        <f>VLOOKUP($A267,'MG Universe'!$A$2:$R$9992,6)</f>
        <v>SO</v>
      </c>
      <c r="G267" s="85">
        <f>VLOOKUP($A267,'MG Universe'!$A$2:$R$9992,7)</f>
        <v>42579</v>
      </c>
      <c r="H267" s="18">
        <f>VLOOKUP($A267,'MG Universe'!$A$2:$R$9992,8)</f>
        <v>10.76</v>
      </c>
      <c r="I267" s="18">
        <f>VLOOKUP($A267,'MG Universe'!$A$2:$R$9992,9)</f>
        <v>43.93</v>
      </c>
      <c r="J267" s="19">
        <f>VLOOKUP($A267,'MG Universe'!$A$2:$R$9992,10)</f>
        <v>4.0827</v>
      </c>
      <c r="K267" s="86">
        <f>VLOOKUP($A267,'MG Universe'!$A$2:$R$9992,11)</f>
        <v>24.68</v>
      </c>
      <c r="L267" s="19">
        <f>VLOOKUP($A267,'MG Universe'!$A$2:$R$9992,12)</f>
        <v>3.0499999999999999E-2</v>
      </c>
      <c r="M267" s="87">
        <f>VLOOKUP($A267,'MG Universe'!$A$2:$R$9992,13)</f>
        <v>0.7</v>
      </c>
      <c r="N267" s="88">
        <f>VLOOKUP($A267,'MG Universe'!$A$2:$R$9992,14)</f>
        <v>1.18</v>
      </c>
      <c r="O267" s="18">
        <f>VLOOKUP($A267,'MG Universe'!$A$2:$R$9992,15)</f>
        <v>-6.81</v>
      </c>
      <c r="P267" s="19">
        <f>VLOOKUP($A267,'MG Universe'!$A$2:$R$9992,16)</f>
        <v>8.09E-2</v>
      </c>
      <c r="Q267" s="89">
        <f>VLOOKUP($A267,'MG Universe'!$A$2:$R$9992,17)</f>
        <v>20</v>
      </c>
      <c r="R267" s="18">
        <f>VLOOKUP($A267,'MG Universe'!$A$2:$R$9992,18)</f>
        <v>15.6</v>
      </c>
      <c r="S267" s="18">
        <f>VLOOKUP($A267,'MG Universe'!$A$2:$U$9992,19)</f>
        <v>188208557934</v>
      </c>
      <c r="T267" s="18" t="str">
        <f>VLOOKUP($A267,'MG Universe'!$A$2:$U$9992,20)</f>
        <v>Large</v>
      </c>
      <c r="U267" s="18" t="str">
        <f>VLOOKUP($A267,'MG Universe'!$A$2:$U$9992,21)</f>
        <v>Food Processing</v>
      </c>
    </row>
    <row r="268" spans="1:21" x14ac:dyDescent="0.55000000000000004">
      <c r="A268" s="15" t="s">
        <v>996</v>
      </c>
      <c r="B268" s="122" t="str">
        <f>VLOOKUP($A268,'MG Universe'!$A$2:$R$9992,2)</f>
        <v>Michael Kors Holdings Ltd</v>
      </c>
      <c r="C268" s="15" t="str">
        <f>VLOOKUP($A268,'MG Universe'!$A$2:$R$9992,3)</f>
        <v>B-</v>
      </c>
      <c r="D268" s="15" t="str">
        <f>VLOOKUP($A268,'MG Universe'!$A$2:$R$9992,4)</f>
        <v>E</v>
      </c>
      <c r="E268" s="15" t="str">
        <f>VLOOKUP($A268,'MG Universe'!$A$2:$R$9992,5)</f>
        <v>U</v>
      </c>
      <c r="F268" s="16" t="str">
        <f>VLOOKUP($A268,'MG Universe'!$A$2:$R$9992,6)</f>
        <v>EU</v>
      </c>
      <c r="G268" s="85">
        <f>VLOOKUP($A268,'MG Universe'!$A$2:$R$9992,7)</f>
        <v>42560</v>
      </c>
      <c r="H268" s="18">
        <f>VLOOKUP($A268,'MG Universe'!$A$2:$R$9992,8)</f>
        <v>156.59</v>
      </c>
      <c r="I268" s="18">
        <f>VLOOKUP($A268,'MG Universe'!$A$2:$R$9992,9)</f>
        <v>35.82</v>
      </c>
      <c r="J268" s="19">
        <f>VLOOKUP($A268,'MG Universe'!$A$2:$R$9992,10)</f>
        <v>0.2288</v>
      </c>
      <c r="K268" s="86">
        <f>VLOOKUP($A268,'MG Universe'!$A$2:$R$9992,11)</f>
        <v>8.8000000000000007</v>
      </c>
      <c r="L268" s="19">
        <f>VLOOKUP($A268,'MG Universe'!$A$2:$R$9992,12)</f>
        <v>0</v>
      </c>
      <c r="M268" s="87">
        <f>VLOOKUP($A268,'MG Universe'!$A$2:$R$9992,13)</f>
        <v>0.3</v>
      </c>
      <c r="N268" s="88">
        <f>VLOOKUP($A268,'MG Universe'!$A$2:$R$9992,14)</f>
        <v>3.83</v>
      </c>
      <c r="O268" s="18">
        <f>VLOOKUP($A268,'MG Universe'!$A$2:$R$9992,15)</f>
        <v>5.81</v>
      </c>
      <c r="P268" s="19">
        <f>VLOOKUP($A268,'MG Universe'!$A$2:$R$9992,16)</f>
        <v>1.5E-3</v>
      </c>
      <c r="Q268" s="89">
        <f>VLOOKUP($A268,'MG Universe'!$A$2:$R$9992,17)</f>
        <v>0</v>
      </c>
      <c r="R268" s="18">
        <f>VLOOKUP($A268,'MG Universe'!$A$2:$R$9992,18)</f>
        <v>33.46</v>
      </c>
      <c r="S268" s="18">
        <f>VLOOKUP($A268,'MG Universe'!$A$2:$U$9992,19)</f>
        <v>5735814212</v>
      </c>
      <c r="T268" s="18" t="str">
        <f>VLOOKUP($A268,'MG Universe'!$A$2:$U$9992,20)</f>
        <v>Mid</v>
      </c>
      <c r="U268" s="18" t="str">
        <f>VLOOKUP($A268,'MG Universe'!$A$2:$U$9992,21)</f>
        <v>Apparel</v>
      </c>
    </row>
    <row r="269" spans="1:21" x14ac:dyDescent="0.55000000000000004">
      <c r="A269" s="15" t="s">
        <v>998</v>
      </c>
      <c r="B269" s="122" t="str">
        <f>VLOOKUP($A269,'MG Universe'!$A$2:$R$9992,2)</f>
        <v>Kroger Co</v>
      </c>
      <c r="C269" s="15" t="str">
        <f>VLOOKUP($A269,'MG Universe'!$A$2:$R$9992,3)</f>
        <v>C-</v>
      </c>
      <c r="D269" s="15" t="str">
        <f>VLOOKUP($A269,'MG Universe'!$A$2:$R$9992,4)</f>
        <v>S</v>
      </c>
      <c r="E269" s="15" t="str">
        <f>VLOOKUP($A269,'MG Universe'!$A$2:$R$9992,5)</f>
        <v>U</v>
      </c>
      <c r="F269" s="16" t="str">
        <f>VLOOKUP($A269,'MG Universe'!$A$2:$R$9992,6)</f>
        <v>SU</v>
      </c>
      <c r="G269" s="85">
        <f>VLOOKUP($A269,'MG Universe'!$A$2:$R$9992,7)</f>
        <v>42608</v>
      </c>
      <c r="H269" s="18">
        <f>VLOOKUP($A269,'MG Universe'!$A$2:$R$9992,8)</f>
        <v>72.73</v>
      </c>
      <c r="I269" s="18">
        <f>VLOOKUP($A269,'MG Universe'!$A$2:$R$9992,9)</f>
        <v>28.6</v>
      </c>
      <c r="J269" s="19">
        <f>VLOOKUP($A269,'MG Universe'!$A$2:$R$9992,10)</f>
        <v>0.39319999999999999</v>
      </c>
      <c r="K269" s="86">
        <f>VLOOKUP($A269,'MG Universe'!$A$2:$R$9992,11)</f>
        <v>15.13</v>
      </c>
      <c r="L269" s="19">
        <f>VLOOKUP($A269,'MG Universe'!$A$2:$R$9992,12)</f>
        <v>1.43E-2</v>
      </c>
      <c r="M269" s="87">
        <f>VLOOKUP($A269,'MG Universe'!$A$2:$R$9992,13)</f>
        <v>0.8</v>
      </c>
      <c r="N269" s="88">
        <f>VLOOKUP($A269,'MG Universe'!$A$2:$R$9992,14)</f>
        <v>0.7</v>
      </c>
      <c r="O269" s="18">
        <f>VLOOKUP($A269,'MG Universe'!$A$2:$R$9992,15)</f>
        <v>-18.82</v>
      </c>
      <c r="P269" s="19">
        <f>VLOOKUP($A269,'MG Universe'!$A$2:$R$9992,16)</f>
        <v>3.32E-2</v>
      </c>
      <c r="Q269" s="89">
        <f>VLOOKUP($A269,'MG Universe'!$A$2:$R$9992,17)</f>
        <v>11</v>
      </c>
      <c r="R269" s="18">
        <f>VLOOKUP($A269,'MG Universe'!$A$2:$R$9992,18)</f>
        <v>17.86</v>
      </c>
      <c r="S269" s="18">
        <f>VLOOKUP($A269,'MG Universe'!$A$2:$U$9992,19)</f>
        <v>25813836249</v>
      </c>
      <c r="T269" s="18" t="str">
        <f>VLOOKUP($A269,'MG Universe'!$A$2:$U$9992,20)</f>
        <v>Large</v>
      </c>
      <c r="U269" s="18" t="str">
        <f>VLOOKUP($A269,'MG Universe'!$A$2:$U$9992,21)</f>
        <v>Supermarkets</v>
      </c>
    </row>
    <row r="270" spans="1:21" x14ac:dyDescent="0.55000000000000004">
      <c r="A270" s="15" t="s">
        <v>1008</v>
      </c>
      <c r="B270" s="122" t="str">
        <f>VLOOKUP($A270,'MG Universe'!$A$2:$R$9992,2)</f>
        <v>Kohl's Corporation</v>
      </c>
      <c r="C270" s="15" t="str">
        <f>VLOOKUP($A270,'MG Universe'!$A$2:$R$9992,3)</f>
        <v>C</v>
      </c>
      <c r="D270" s="15" t="str">
        <f>VLOOKUP($A270,'MG Universe'!$A$2:$R$9992,4)</f>
        <v>S</v>
      </c>
      <c r="E270" s="15" t="str">
        <f>VLOOKUP($A270,'MG Universe'!$A$2:$R$9992,5)</f>
        <v>O</v>
      </c>
      <c r="F270" s="16" t="str">
        <f>VLOOKUP($A270,'MG Universe'!$A$2:$R$9992,6)</f>
        <v>SO</v>
      </c>
      <c r="G270" s="85">
        <f>VLOOKUP($A270,'MG Universe'!$A$2:$R$9992,7)</f>
        <v>42795</v>
      </c>
      <c r="H270" s="18">
        <f>VLOOKUP($A270,'MG Universe'!$A$2:$R$9992,8)</f>
        <v>15.73</v>
      </c>
      <c r="I270" s="18">
        <f>VLOOKUP($A270,'MG Universe'!$A$2:$R$9992,9)</f>
        <v>37.090000000000003</v>
      </c>
      <c r="J270" s="19">
        <f>VLOOKUP($A270,'MG Universe'!$A$2:$R$9992,10)</f>
        <v>2.3578999999999999</v>
      </c>
      <c r="K270" s="86">
        <f>VLOOKUP($A270,'MG Universe'!$A$2:$R$9992,11)</f>
        <v>10.63</v>
      </c>
      <c r="L270" s="19">
        <f>VLOOKUP($A270,'MG Universe'!$A$2:$R$9992,12)</f>
        <v>5.3900000000000003E-2</v>
      </c>
      <c r="M270" s="87">
        <f>VLOOKUP($A270,'MG Universe'!$A$2:$R$9992,13)</f>
        <v>1.1000000000000001</v>
      </c>
      <c r="N270" s="88">
        <f>VLOOKUP($A270,'MG Universe'!$A$2:$R$9992,14)</f>
        <v>1.76</v>
      </c>
      <c r="O270" s="18">
        <f>VLOOKUP($A270,'MG Universe'!$A$2:$R$9992,15)</f>
        <v>-18</v>
      </c>
      <c r="P270" s="19">
        <f>VLOOKUP($A270,'MG Universe'!$A$2:$R$9992,16)</f>
        <v>1.06E-2</v>
      </c>
      <c r="Q270" s="89">
        <f>VLOOKUP($A270,'MG Universe'!$A$2:$R$9992,17)</f>
        <v>7</v>
      </c>
      <c r="R270" s="18">
        <f>VLOOKUP($A270,'MG Universe'!$A$2:$R$9992,18)</f>
        <v>47.5</v>
      </c>
      <c r="S270" s="18">
        <f>VLOOKUP($A270,'MG Universe'!$A$2:$U$9992,19)</f>
        <v>6366757859</v>
      </c>
      <c r="T270" s="18" t="str">
        <f>VLOOKUP($A270,'MG Universe'!$A$2:$U$9992,20)</f>
        <v>Mid</v>
      </c>
      <c r="U270" s="18" t="str">
        <f>VLOOKUP($A270,'MG Universe'!$A$2:$U$9992,21)</f>
        <v>Retail</v>
      </c>
    </row>
    <row r="271" spans="1:21" x14ac:dyDescent="0.55000000000000004">
      <c r="A271" s="15" t="s">
        <v>1010</v>
      </c>
      <c r="B271" s="122" t="str">
        <f>VLOOKUP($A271,'MG Universe'!$A$2:$R$9992,2)</f>
        <v>Kansas City Southern</v>
      </c>
      <c r="C271" s="15" t="str">
        <f>VLOOKUP($A271,'MG Universe'!$A$2:$R$9992,3)</f>
        <v>B-</v>
      </c>
      <c r="D271" s="15" t="str">
        <f>VLOOKUP($A271,'MG Universe'!$A$2:$R$9992,4)</f>
        <v>E</v>
      </c>
      <c r="E271" s="15" t="str">
        <f>VLOOKUP($A271,'MG Universe'!$A$2:$R$9992,5)</f>
        <v>U</v>
      </c>
      <c r="F271" s="16" t="str">
        <f>VLOOKUP($A271,'MG Universe'!$A$2:$R$9992,6)</f>
        <v>EU</v>
      </c>
      <c r="G271" s="85">
        <f>VLOOKUP($A271,'MG Universe'!$A$2:$R$9992,7)</f>
        <v>42725</v>
      </c>
      <c r="H271" s="18">
        <f>VLOOKUP($A271,'MG Universe'!$A$2:$R$9992,8)</f>
        <v>120.79</v>
      </c>
      <c r="I271" s="18">
        <f>VLOOKUP($A271,'MG Universe'!$A$2:$R$9992,9)</f>
        <v>90</v>
      </c>
      <c r="J271" s="19">
        <f>VLOOKUP($A271,'MG Universe'!$A$2:$R$9992,10)</f>
        <v>0.74509999999999998</v>
      </c>
      <c r="K271" s="86">
        <f>VLOOKUP($A271,'MG Universe'!$A$2:$R$9992,11)</f>
        <v>21.58</v>
      </c>
      <c r="L271" s="19">
        <f>VLOOKUP($A271,'MG Universe'!$A$2:$R$9992,12)</f>
        <v>1.47E-2</v>
      </c>
      <c r="M271" s="87">
        <f>VLOOKUP($A271,'MG Universe'!$A$2:$R$9992,13)</f>
        <v>1</v>
      </c>
      <c r="N271" s="88">
        <f>VLOOKUP($A271,'MG Universe'!$A$2:$R$9992,14)</f>
        <v>1.02</v>
      </c>
      <c r="O271" s="18">
        <f>VLOOKUP($A271,'MG Universe'!$A$2:$R$9992,15)</f>
        <v>-37</v>
      </c>
      <c r="P271" s="19">
        <f>VLOOKUP($A271,'MG Universe'!$A$2:$R$9992,16)</f>
        <v>6.54E-2</v>
      </c>
      <c r="Q271" s="89">
        <f>VLOOKUP($A271,'MG Universe'!$A$2:$R$9992,17)</f>
        <v>5</v>
      </c>
      <c r="R271" s="18">
        <f>VLOOKUP($A271,'MG Universe'!$A$2:$R$9992,18)</f>
        <v>60.54</v>
      </c>
      <c r="S271" s="18">
        <f>VLOOKUP($A271,'MG Universe'!$A$2:$U$9992,19)</f>
        <v>9505924920</v>
      </c>
      <c r="T271" s="18" t="str">
        <f>VLOOKUP($A271,'MG Universe'!$A$2:$U$9992,20)</f>
        <v>Mid</v>
      </c>
      <c r="U271" s="18" t="str">
        <f>VLOOKUP($A271,'MG Universe'!$A$2:$U$9992,21)</f>
        <v>Railroads</v>
      </c>
    </row>
    <row r="272" spans="1:21" x14ac:dyDescent="0.55000000000000004">
      <c r="A272" s="15" t="s">
        <v>1014</v>
      </c>
      <c r="B272" s="122" t="str">
        <f>VLOOKUP($A272,'MG Universe'!$A$2:$R$9992,2)</f>
        <v>Loews Corporation</v>
      </c>
      <c r="C272" s="15" t="str">
        <f>VLOOKUP($A272,'MG Universe'!$A$2:$R$9992,3)</f>
        <v>F</v>
      </c>
      <c r="D272" s="15" t="str">
        <f>VLOOKUP($A272,'MG Universe'!$A$2:$R$9992,4)</f>
        <v>S</v>
      </c>
      <c r="E272" s="15" t="str">
        <f>VLOOKUP($A272,'MG Universe'!$A$2:$R$9992,5)</f>
        <v>O</v>
      </c>
      <c r="F272" s="16" t="str">
        <f>VLOOKUP($A272,'MG Universe'!$A$2:$R$9992,6)</f>
        <v>SO</v>
      </c>
      <c r="G272" s="85">
        <f>VLOOKUP($A272,'MG Universe'!$A$2:$R$9992,7)</f>
        <v>42779</v>
      </c>
      <c r="H272" s="18">
        <f>VLOOKUP($A272,'MG Universe'!$A$2:$R$9992,8)</f>
        <v>0</v>
      </c>
      <c r="I272" s="18">
        <f>VLOOKUP($A272,'MG Universe'!$A$2:$R$9992,9)</f>
        <v>45.83</v>
      </c>
      <c r="J272" s="19" t="str">
        <f>VLOOKUP($A272,'MG Universe'!$A$2:$R$9992,10)</f>
        <v>N/A</v>
      </c>
      <c r="K272" s="86">
        <f>VLOOKUP($A272,'MG Universe'!$A$2:$R$9992,11)</f>
        <v>33.700000000000003</v>
      </c>
      <c r="L272" s="19">
        <f>VLOOKUP($A272,'MG Universe'!$A$2:$R$9992,12)</f>
        <v>5.4999999999999997E-3</v>
      </c>
      <c r="M272" s="87">
        <f>VLOOKUP($A272,'MG Universe'!$A$2:$R$9992,13)</f>
        <v>0.7</v>
      </c>
      <c r="N272" s="88" t="str">
        <f>VLOOKUP($A272,'MG Universe'!$A$2:$R$9992,14)</f>
        <v>N/A</v>
      </c>
      <c r="O272" s="18" t="str">
        <f>VLOOKUP($A272,'MG Universe'!$A$2:$R$9992,15)</f>
        <v>N/A</v>
      </c>
      <c r="P272" s="19">
        <f>VLOOKUP($A272,'MG Universe'!$A$2:$R$9992,16)</f>
        <v>0.126</v>
      </c>
      <c r="Q272" s="89">
        <f>VLOOKUP($A272,'MG Universe'!$A$2:$R$9992,17)</f>
        <v>1</v>
      </c>
      <c r="R272" s="18">
        <f>VLOOKUP($A272,'MG Universe'!$A$2:$R$9992,18)</f>
        <v>45.27</v>
      </c>
      <c r="S272" s="18">
        <f>VLOOKUP($A272,'MG Universe'!$A$2:$U$9992,19)</f>
        <v>15534888387</v>
      </c>
      <c r="T272" s="18" t="str">
        <f>VLOOKUP($A272,'MG Universe'!$A$2:$U$9992,20)</f>
        <v>Large</v>
      </c>
      <c r="U272" s="18" t="str">
        <f>VLOOKUP($A272,'MG Universe'!$A$2:$U$9992,21)</f>
        <v>Insurance</v>
      </c>
    </row>
    <row r="273" spans="1:21" x14ac:dyDescent="0.55000000000000004">
      <c r="A273" s="15" t="s">
        <v>1024</v>
      </c>
      <c r="B273" s="122" t="str">
        <f>VLOOKUP($A273,'MG Universe'!$A$2:$R$9992,2)</f>
        <v>L Brands Inc</v>
      </c>
      <c r="C273" s="15" t="str">
        <f>VLOOKUP($A273,'MG Universe'!$A$2:$R$9992,3)</f>
        <v>B</v>
      </c>
      <c r="D273" s="15" t="str">
        <f>VLOOKUP($A273,'MG Universe'!$A$2:$R$9992,4)</f>
        <v>E</v>
      </c>
      <c r="E273" s="15" t="str">
        <f>VLOOKUP($A273,'MG Universe'!$A$2:$R$9992,5)</f>
        <v>U</v>
      </c>
      <c r="F273" s="16" t="str">
        <f>VLOOKUP($A273,'MG Universe'!$A$2:$R$9992,6)</f>
        <v>EU</v>
      </c>
      <c r="G273" s="85">
        <f>VLOOKUP($A273,'MG Universe'!$A$2:$R$9992,7)</f>
        <v>42579</v>
      </c>
      <c r="H273" s="18">
        <f>VLOOKUP($A273,'MG Universe'!$A$2:$R$9992,8)</f>
        <v>91.04</v>
      </c>
      <c r="I273" s="18">
        <f>VLOOKUP($A273,'MG Universe'!$A$2:$R$9992,9)</f>
        <v>48.4</v>
      </c>
      <c r="J273" s="19">
        <f>VLOOKUP($A273,'MG Universe'!$A$2:$R$9992,10)</f>
        <v>0.53159999999999996</v>
      </c>
      <c r="K273" s="86">
        <f>VLOOKUP($A273,'MG Universe'!$A$2:$R$9992,11)</f>
        <v>13.56</v>
      </c>
      <c r="L273" s="19">
        <f>VLOOKUP($A273,'MG Universe'!$A$2:$R$9992,12)</f>
        <v>4.3400000000000001E-2</v>
      </c>
      <c r="M273" s="87">
        <f>VLOOKUP($A273,'MG Universe'!$A$2:$R$9992,13)</f>
        <v>0.7</v>
      </c>
      <c r="N273" s="88">
        <f>VLOOKUP($A273,'MG Universe'!$A$2:$R$9992,14)</f>
        <v>1.86</v>
      </c>
      <c r="O273" s="18">
        <f>VLOOKUP($A273,'MG Universe'!$A$2:$R$9992,15)</f>
        <v>-18.850000000000001</v>
      </c>
      <c r="P273" s="19">
        <f>VLOOKUP($A273,'MG Universe'!$A$2:$R$9992,16)</f>
        <v>2.53E-2</v>
      </c>
      <c r="Q273" s="89">
        <f>VLOOKUP($A273,'MG Universe'!$A$2:$R$9992,17)</f>
        <v>6</v>
      </c>
      <c r="R273" s="18">
        <f>VLOOKUP($A273,'MG Universe'!$A$2:$R$9992,18)</f>
        <v>0</v>
      </c>
      <c r="S273" s="18">
        <f>VLOOKUP($A273,'MG Universe'!$A$2:$U$9992,19)</f>
        <v>13442367406</v>
      </c>
      <c r="T273" s="18" t="str">
        <f>VLOOKUP($A273,'MG Universe'!$A$2:$U$9992,20)</f>
        <v>Large</v>
      </c>
      <c r="U273" s="18" t="str">
        <f>VLOOKUP($A273,'MG Universe'!$A$2:$U$9992,21)</f>
        <v>Retail</v>
      </c>
    </row>
    <row r="274" spans="1:21" x14ac:dyDescent="0.55000000000000004">
      <c r="A274" s="15" t="s">
        <v>85</v>
      </c>
      <c r="B274" s="122" t="str">
        <f>VLOOKUP($A274,'MG Universe'!$A$2:$R$9992,2)</f>
        <v>Leggett &amp; Platt, Inc.</v>
      </c>
      <c r="C274" s="15" t="str">
        <f>VLOOKUP($A274,'MG Universe'!$A$2:$R$9992,3)</f>
        <v>B+</v>
      </c>
      <c r="D274" s="15" t="str">
        <f>VLOOKUP($A274,'MG Universe'!$A$2:$R$9992,4)</f>
        <v>E</v>
      </c>
      <c r="E274" s="15" t="str">
        <f>VLOOKUP($A274,'MG Universe'!$A$2:$R$9992,5)</f>
        <v>F</v>
      </c>
      <c r="F274" s="16" t="str">
        <f>VLOOKUP($A274,'MG Universe'!$A$2:$R$9992,6)</f>
        <v>EF</v>
      </c>
      <c r="G274" s="85">
        <f>VLOOKUP($A274,'MG Universe'!$A$2:$R$9992,7)</f>
        <v>42820</v>
      </c>
      <c r="H274" s="18">
        <f>VLOOKUP($A274,'MG Universe'!$A$2:$R$9992,8)</f>
        <v>66.81</v>
      </c>
      <c r="I274" s="18">
        <f>VLOOKUP($A274,'MG Universe'!$A$2:$R$9992,9)</f>
        <v>50.61</v>
      </c>
      <c r="J274" s="19">
        <f>VLOOKUP($A274,'MG Universe'!$A$2:$R$9992,10)</f>
        <v>0.75749999999999995</v>
      </c>
      <c r="K274" s="86">
        <f>VLOOKUP($A274,'MG Universe'!$A$2:$R$9992,11)</f>
        <v>22.59</v>
      </c>
      <c r="L274" s="19">
        <f>VLOOKUP($A274,'MG Universe'!$A$2:$R$9992,12)</f>
        <v>2.6499999999999999E-2</v>
      </c>
      <c r="M274" s="87">
        <f>VLOOKUP($A274,'MG Universe'!$A$2:$R$9992,13)</f>
        <v>1</v>
      </c>
      <c r="N274" s="88">
        <f>VLOOKUP($A274,'MG Universe'!$A$2:$R$9992,14)</f>
        <v>1.88</v>
      </c>
      <c r="O274" s="18">
        <f>VLOOKUP($A274,'MG Universe'!$A$2:$R$9992,15)</f>
        <v>-4.05</v>
      </c>
      <c r="P274" s="19">
        <f>VLOOKUP($A274,'MG Universe'!$A$2:$R$9992,16)</f>
        <v>7.0499999999999993E-2</v>
      </c>
      <c r="Q274" s="89">
        <f>VLOOKUP($A274,'MG Universe'!$A$2:$R$9992,17)</f>
        <v>20</v>
      </c>
      <c r="R274" s="18">
        <f>VLOOKUP($A274,'MG Universe'!$A$2:$R$9992,18)</f>
        <v>21.87</v>
      </c>
      <c r="S274" s="18">
        <f>VLOOKUP($A274,'MG Universe'!$A$2:$U$9992,19)</f>
        <v>6674135578</v>
      </c>
      <c r="T274" s="18" t="str">
        <f>VLOOKUP($A274,'MG Universe'!$A$2:$U$9992,20)</f>
        <v>Mid</v>
      </c>
      <c r="U274" s="18" t="str">
        <f>VLOOKUP($A274,'MG Universe'!$A$2:$U$9992,21)</f>
        <v>Household Goods</v>
      </c>
    </row>
    <row r="275" spans="1:21" x14ac:dyDescent="0.55000000000000004">
      <c r="A275" s="15" t="s">
        <v>1036</v>
      </c>
      <c r="B275" s="122" t="str">
        <f>VLOOKUP($A275,'MG Universe'!$A$2:$R$9992,2)</f>
        <v>Lennar Corporation</v>
      </c>
      <c r="C275" s="15" t="str">
        <f>VLOOKUP($A275,'MG Universe'!$A$2:$R$9992,3)</f>
        <v>B-</v>
      </c>
      <c r="D275" s="15" t="str">
        <f>VLOOKUP($A275,'MG Universe'!$A$2:$R$9992,4)</f>
        <v>E</v>
      </c>
      <c r="E275" s="15" t="str">
        <f>VLOOKUP($A275,'MG Universe'!$A$2:$R$9992,5)</f>
        <v>U</v>
      </c>
      <c r="F275" s="16" t="str">
        <f>VLOOKUP($A275,'MG Universe'!$A$2:$R$9992,6)</f>
        <v>EU</v>
      </c>
      <c r="G275" s="85">
        <f>VLOOKUP($A275,'MG Universe'!$A$2:$R$9992,7)</f>
        <v>42693</v>
      </c>
      <c r="H275" s="18">
        <f>VLOOKUP($A275,'MG Universe'!$A$2:$R$9992,8)</f>
        <v>125.38</v>
      </c>
      <c r="I275" s="18">
        <f>VLOOKUP($A275,'MG Universe'!$A$2:$R$9992,9)</f>
        <v>50.27</v>
      </c>
      <c r="J275" s="19">
        <f>VLOOKUP($A275,'MG Universe'!$A$2:$R$9992,10)</f>
        <v>0.40089999999999998</v>
      </c>
      <c r="K275" s="86">
        <f>VLOOKUP($A275,'MG Universe'!$A$2:$R$9992,11)</f>
        <v>15.42</v>
      </c>
      <c r="L275" s="19">
        <f>VLOOKUP($A275,'MG Universe'!$A$2:$R$9992,12)</f>
        <v>3.2000000000000002E-3</v>
      </c>
      <c r="M275" s="87">
        <f>VLOOKUP($A275,'MG Universe'!$A$2:$R$9992,13)</f>
        <v>1.2</v>
      </c>
      <c r="N275" s="88">
        <f>VLOOKUP($A275,'MG Universe'!$A$2:$R$9992,14)</f>
        <v>5.14</v>
      </c>
      <c r="O275" s="18">
        <f>VLOOKUP($A275,'MG Universe'!$A$2:$R$9992,15)</f>
        <v>11.5</v>
      </c>
      <c r="P275" s="19">
        <f>VLOOKUP($A275,'MG Universe'!$A$2:$R$9992,16)</f>
        <v>3.4599999999999999E-2</v>
      </c>
      <c r="Q275" s="89">
        <f>VLOOKUP($A275,'MG Universe'!$A$2:$R$9992,17)</f>
        <v>0</v>
      </c>
      <c r="R275" s="18">
        <f>VLOOKUP($A275,'MG Universe'!$A$2:$R$9992,18)</f>
        <v>49.83</v>
      </c>
      <c r="S275" s="18">
        <f>VLOOKUP($A275,'MG Universe'!$A$2:$U$9992,19)</f>
        <v>11629097197</v>
      </c>
      <c r="T275" s="18" t="str">
        <f>VLOOKUP($A275,'MG Universe'!$A$2:$U$9992,20)</f>
        <v>Large</v>
      </c>
      <c r="U275" s="18" t="str">
        <f>VLOOKUP($A275,'MG Universe'!$A$2:$U$9992,21)</f>
        <v>Construction</v>
      </c>
    </row>
    <row r="276" spans="1:21" x14ac:dyDescent="0.55000000000000004">
      <c r="A276" s="15" t="s">
        <v>1044</v>
      </c>
      <c r="B276" s="122" t="str">
        <f>VLOOKUP($A276,'MG Universe'!$A$2:$R$9992,2)</f>
        <v>Laboratory Corp. of America Holdings</v>
      </c>
      <c r="C276" s="15" t="str">
        <f>VLOOKUP($A276,'MG Universe'!$A$2:$R$9992,3)</f>
        <v>D</v>
      </c>
      <c r="D276" s="15" t="str">
        <f>VLOOKUP($A276,'MG Universe'!$A$2:$R$9992,4)</f>
        <v>S</v>
      </c>
      <c r="E276" s="15" t="str">
        <f>VLOOKUP($A276,'MG Universe'!$A$2:$R$9992,5)</f>
        <v>O</v>
      </c>
      <c r="F276" s="16" t="str">
        <f>VLOOKUP($A276,'MG Universe'!$A$2:$R$9992,6)</f>
        <v>SO</v>
      </c>
      <c r="G276" s="85">
        <f>VLOOKUP($A276,'MG Universe'!$A$2:$R$9992,7)</f>
        <v>42563</v>
      </c>
      <c r="H276" s="18">
        <f>VLOOKUP($A276,'MG Universe'!$A$2:$R$9992,8)</f>
        <v>95.69</v>
      </c>
      <c r="I276" s="18">
        <f>VLOOKUP($A276,'MG Universe'!$A$2:$R$9992,9)</f>
        <v>137.51</v>
      </c>
      <c r="J276" s="19">
        <f>VLOOKUP($A276,'MG Universe'!$A$2:$R$9992,10)</f>
        <v>1.4370000000000001</v>
      </c>
      <c r="K276" s="86">
        <f>VLOOKUP($A276,'MG Universe'!$A$2:$R$9992,11)</f>
        <v>21.22</v>
      </c>
      <c r="L276" s="19">
        <f>VLOOKUP($A276,'MG Universe'!$A$2:$R$9992,12)</f>
        <v>0</v>
      </c>
      <c r="M276" s="87">
        <f>VLOOKUP($A276,'MG Universe'!$A$2:$R$9992,13)</f>
        <v>1</v>
      </c>
      <c r="N276" s="88">
        <f>VLOOKUP($A276,'MG Universe'!$A$2:$R$9992,14)</f>
        <v>1.67</v>
      </c>
      <c r="O276" s="18">
        <f>VLOOKUP($A276,'MG Universe'!$A$2:$R$9992,15)</f>
        <v>-62.73</v>
      </c>
      <c r="P276" s="19">
        <f>VLOOKUP($A276,'MG Universe'!$A$2:$R$9992,16)</f>
        <v>6.3600000000000004E-2</v>
      </c>
      <c r="Q276" s="89">
        <f>VLOOKUP($A276,'MG Universe'!$A$2:$R$9992,17)</f>
        <v>0</v>
      </c>
      <c r="R276" s="18">
        <f>VLOOKUP($A276,'MG Universe'!$A$2:$R$9992,18)</f>
        <v>99.64</v>
      </c>
      <c r="S276" s="18">
        <f>VLOOKUP($A276,'MG Universe'!$A$2:$U$9992,19)</f>
        <v>13845592026</v>
      </c>
      <c r="T276" s="18" t="str">
        <f>VLOOKUP($A276,'MG Universe'!$A$2:$U$9992,20)</f>
        <v>Large</v>
      </c>
      <c r="U276" s="18" t="str">
        <f>VLOOKUP($A276,'MG Universe'!$A$2:$U$9992,21)</f>
        <v>Medical</v>
      </c>
    </row>
    <row r="277" spans="1:21" x14ac:dyDescent="0.55000000000000004">
      <c r="A277" s="15" t="s">
        <v>1054</v>
      </c>
      <c r="B277" s="122" t="str">
        <f>VLOOKUP($A277,'MG Universe'!$A$2:$R$9992,2)</f>
        <v>LKQ Corporation</v>
      </c>
      <c r="C277" s="15" t="str">
        <f>VLOOKUP($A277,'MG Universe'!$A$2:$R$9992,3)</f>
        <v>D+</v>
      </c>
      <c r="D277" s="15" t="str">
        <f>VLOOKUP($A277,'MG Universe'!$A$2:$R$9992,4)</f>
        <v>S</v>
      </c>
      <c r="E277" s="15" t="str">
        <f>VLOOKUP($A277,'MG Universe'!$A$2:$R$9992,5)</f>
        <v>U</v>
      </c>
      <c r="F277" s="16" t="str">
        <f>VLOOKUP($A277,'MG Universe'!$A$2:$R$9992,6)</f>
        <v>SU</v>
      </c>
      <c r="G277" s="85">
        <f>VLOOKUP($A277,'MG Universe'!$A$2:$R$9992,7)</f>
        <v>42796</v>
      </c>
      <c r="H277" s="18">
        <f>VLOOKUP($A277,'MG Universe'!$A$2:$R$9992,8)</f>
        <v>50.91</v>
      </c>
      <c r="I277" s="18">
        <f>VLOOKUP($A277,'MG Universe'!$A$2:$R$9992,9)</f>
        <v>30.73</v>
      </c>
      <c r="J277" s="19">
        <f>VLOOKUP($A277,'MG Universe'!$A$2:$R$9992,10)</f>
        <v>0.60360000000000003</v>
      </c>
      <c r="K277" s="86">
        <f>VLOOKUP($A277,'MG Universe'!$A$2:$R$9992,11)</f>
        <v>20.350000000000001</v>
      </c>
      <c r="L277" s="19">
        <f>VLOOKUP($A277,'MG Universe'!$A$2:$R$9992,12)</f>
        <v>0</v>
      </c>
      <c r="M277" s="87">
        <f>VLOOKUP($A277,'MG Universe'!$A$2:$R$9992,13)</f>
        <v>0.6</v>
      </c>
      <c r="N277" s="88">
        <f>VLOOKUP($A277,'MG Universe'!$A$2:$R$9992,14)</f>
        <v>2.95</v>
      </c>
      <c r="O277" s="18">
        <f>VLOOKUP($A277,'MG Universe'!$A$2:$R$9992,15)</f>
        <v>-4.17</v>
      </c>
      <c r="P277" s="19">
        <f>VLOOKUP($A277,'MG Universe'!$A$2:$R$9992,16)</f>
        <v>5.9299999999999999E-2</v>
      </c>
      <c r="Q277" s="89">
        <f>VLOOKUP($A277,'MG Universe'!$A$2:$R$9992,17)</f>
        <v>0</v>
      </c>
      <c r="R277" s="18">
        <f>VLOOKUP($A277,'MG Universe'!$A$2:$R$9992,18)</f>
        <v>21.29</v>
      </c>
      <c r="S277" s="18">
        <f>VLOOKUP($A277,'MG Universe'!$A$2:$U$9992,19)</f>
        <v>9415858206</v>
      </c>
      <c r="T277" s="18" t="str">
        <f>VLOOKUP($A277,'MG Universe'!$A$2:$U$9992,20)</f>
        <v>Mid</v>
      </c>
      <c r="U277" s="18" t="str">
        <f>VLOOKUP($A277,'MG Universe'!$A$2:$U$9992,21)</f>
        <v>Auto</v>
      </c>
    </row>
    <row r="278" spans="1:21" x14ac:dyDescent="0.55000000000000004">
      <c r="A278" s="15" t="s">
        <v>1058</v>
      </c>
      <c r="B278" s="122" t="str">
        <f>VLOOKUP($A278,'MG Universe'!$A$2:$R$9992,2)</f>
        <v>L3 Technologies Inc</v>
      </c>
      <c r="C278" s="15" t="str">
        <f>VLOOKUP($A278,'MG Universe'!$A$2:$R$9992,3)</f>
        <v>F</v>
      </c>
      <c r="D278" s="15" t="str">
        <f>VLOOKUP($A278,'MG Universe'!$A$2:$R$9992,4)</f>
        <v>S</v>
      </c>
      <c r="E278" s="15" t="str">
        <f>VLOOKUP($A278,'MG Universe'!$A$2:$R$9992,5)</f>
        <v>O</v>
      </c>
      <c r="F278" s="16" t="str">
        <f>VLOOKUP($A278,'MG Universe'!$A$2:$R$9992,6)</f>
        <v>SO</v>
      </c>
      <c r="G278" s="85">
        <f>VLOOKUP($A278,'MG Universe'!$A$2:$R$9992,7)</f>
        <v>42563</v>
      </c>
      <c r="H278" s="18">
        <f>VLOOKUP($A278,'MG Universe'!$A$2:$R$9992,8)</f>
        <v>0</v>
      </c>
      <c r="I278" s="18">
        <f>VLOOKUP($A278,'MG Universe'!$A$2:$R$9992,9)</f>
        <v>161.32</v>
      </c>
      <c r="J278" s="19" t="str">
        <f>VLOOKUP($A278,'MG Universe'!$A$2:$R$9992,10)</f>
        <v>N/A</v>
      </c>
      <c r="K278" s="86">
        <f>VLOOKUP($A278,'MG Universe'!$A$2:$R$9992,11)</f>
        <v>32.33</v>
      </c>
      <c r="L278" s="19">
        <f>VLOOKUP($A278,'MG Universe'!$A$2:$R$9992,12)</f>
        <v>1.6400000000000001E-2</v>
      </c>
      <c r="M278" s="87">
        <f>VLOOKUP($A278,'MG Universe'!$A$2:$R$9992,13)</f>
        <v>1.2</v>
      </c>
      <c r="N278" s="88">
        <f>VLOOKUP($A278,'MG Universe'!$A$2:$R$9992,14)</f>
        <v>1.52</v>
      </c>
      <c r="O278" s="18">
        <f>VLOOKUP($A278,'MG Universe'!$A$2:$R$9992,15)</f>
        <v>-43.92</v>
      </c>
      <c r="P278" s="19">
        <f>VLOOKUP($A278,'MG Universe'!$A$2:$R$9992,16)</f>
        <v>0.1191</v>
      </c>
      <c r="Q278" s="89">
        <f>VLOOKUP($A278,'MG Universe'!$A$2:$R$9992,17)</f>
        <v>13</v>
      </c>
      <c r="R278" s="18">
        <f>VLOOKUP($A278,'MG Universe'!$A$2:$R$9992,18)</f>
        <v>99.03</v>
      </c>
      <c r="S278" s="18">
        <f>VLOOKUP($A278,'MG Universe'!$A$2:$U$9992,19)</f>
        <v>12442313078</v>
      </c>
      <c r="T278" s="18" t="str">
        <f>VLOOKUP($A278,'MG Universe'!$A$2:$U$9992,20)</f>
        <v>Large</v>
      </c>
      <c r="U278" s="18" t="str">
        <f>VLOOKUP($A278,'MG Universe'!$A$2:$U$9992,21)</f>
        <v>Defense</v>
      </c>
    </row>
    <row r="279" spans="1:21" x14ac:dyDescent="0.55000000000000004">
      <c r="A279" s="15" t="s">
        <v>1060</v>
      </c>
      <c r="B279" s="122" t="str">
        <f>VLOOKUP($A279,'MG Universe'!$A$2:$R$9992,2)</f>
        <v>Linear Technology Corporation</v>
      </c>
      <c r="C279" s="15" t="str">
        <f>VLOOKUP($A279,'MG Universe'!$A$2:$R$9992,3)</f>
        <v>B-</v>
      </c>
      <c r="D279" s="15" t="str">
        <f>VLOOKUP($A279,'MG Universe'!$A$2:$R$9992,4)</f>
        <v>E</v>
      </c>
      <c r="E279" s="15" t="str">
        <f>VLOOKUP($A279,'MG Universe'!$A$2:$R$9992,5)</f>
        <v>O</v>
      </c>
      <c r="F279" s="16" t="str">
        <f>VLOOKUP($A279,'MG Universe'!$A$2:$R$9992,6)</f>
        <v>EO</v>
      </c>
      <c r="G279" s="85">
        <f>VLOOKUP($A279,'MG Universe'!$A$2:$R$9992,7)</f>
        <v>42563</v>
      </c>
      <c r="H279" s="18">
        <f>VLOOKUP($A279,'MG Universe'!$A$2:$R$9992,8)</f>
        <v>19.97</v>
      </c>
      <c r="I279" s="18">
        <f>VLOOKUP($A279,'MG Universe'!$A$2:$R$9992,9)</f>
        <v>65</v>
      </c>
      <c r="J279" s="19">
        <f>VLOOKUP($A279,'MG Universe'!$A$2:$R$9992,10)</f>
        <v>3.2549000000000001</v>
      </c>
      <c r="K279" s="86">
        <f>VLOOKUP($A279,'MG Universe'!$A$2:$R$9992,11)</f>
        <v>33.159999999999997</v>
      </c>
      <c r="L279" s="19">
        <f>VLOOKUP($A279,'MG Universe'!$A$2:$R$9992,12)</f>
        <v>1.8800000000000001E-2</v>
      </c>
      <c r="M279" s="87">
        <f>VLOOKUP($A279,'MG Universe'!$A$2:$R$9992,13)</f>
        <v>1.1000000000000001</v>
      </c>
      <c r="N279" s="88">
        <f>VLOOKUP($A279,'MG Universe'!$A$2:$R$9992,14)</f>
        <v>9.8000000000000007</v>
      </c>
      <c r="O279" s="18">
        <f>VLOOKUP($A279,'MG Universe'!$A$2:$R$9992,15)</f>
        <v>5.67</v>
      </c>
      <c r="P279" s="19">
        <f>VLOOKUP($A279,'MG Universe'!$A$2:$R$9992,16)</f>
        <v>0.12330000000000001</v>
      </c>
      <c r="Q279" s="89">
        <f>VLOOKUP($A279,'MG Universe'!$A$2:$R$9992,17)</f>
        <v>20</v>
      </c>
      <c r="R279" s="18">
        <f>VLOOKUP($A279,'MG Universe'!$A$2:$R$9992,18)</f>
        <v>17.84</v>
      </c>
      <c r="S279" s="18">
        <f>VLOOKUP($A279,'MG Universe'!$A$2:$U$9992,19)</f>
        <v>15585679460</v>
      </c>
      <c r="T279" s="18" t="str">
        <f>VLOOKUP($A279,'MG Universe'!$A$2:$U$9992,20)</f>
        <v>Large</v>
      </c>
      <c r="U279" s="18" t="str">
        <f>VLOOKUP($A279,'MG Universe'!$A$2:$U$9992,21)</f>
        <v>IT Hardware</v>
      </c>
    </row>
    <row r="280" spans="1:21" x14ac:dyDescent="0.55000000000000004">
      <c r="A280" s="15" t="s">
        <v>1062</v>
      </c>
      <c r="B280" s="122" t="str">
        <f>VLOOKUP($A280,'MG Universe'!$A$2:$R$9992,2)</f>
        <v>Eli Lilly and Co</v>
      </c>
      <c r="C280" s="15" t="str">
        <f>VLOOKUP($A280,'MG Universe'!$A$2:$R$9992,3)</f>
        <v>D+</v>
      </c>
      <c r="D280" s="15" t="str">
        <f>VLOOKUP($A280,'MG Universe'!$A$2:$R$9992,4)</f>
        <v>S</v>
      </c>
      <c r="E280" s="15" t="str">
        <f>VLOOKUP($A280,'MG Universe'!$A$2:$R$9992,5)</f>
        <v>O</v>
      </c>
      <c r="F280" s="16" t="str">
        <f>VLOOKUP($A280,'MG Universe'!$A$2:$R$9992,6)</f>
        <v>SO</v>
      </c>
      <c r="G280" s="85">
        <f>VLOOKUP($A280,'MG Universe'!$A$2:$R$9992,7)</f>
        <v>42558</v>
      </c>
      <c r="H280" s="18">
        <f>VLOOKUP($A280,'MG Universe'!$A$2:$R$9992,8)</f>
        <v>12.24</v>
      </c>
      <c r="I280" s="18">
        <f>VLOOKUP($A280,'MG Universe'!$A$2:$R$9992,9)</f>
        <v>78.14</v>
      </c>
      <c r="J280" s="19">
        <f>VLOOKUP($A280,'MG Universe'!$A$2:$R$9992,10)</f>
        <v>6.3840000000000003</v>
      </c>
      <c r="K280" s="86">
        <f>VLOOKUP($A280,'MG Universe'!$A$2:$R$9992,11)</f>
        <v>25.7</v>
      </c>
      <c r="L280" s="19">
        <f>VLOOKUP($A280,'MG Universe'!$A$2:$R$9992,12)</f>
        <v>2.5700000000000001E-2</v>
      </c>
      <c r="M280" s="87">
        <f>VLOOKUP($A280,'MG Universe'!$A$2:$R$9992,13)</f>
        <v>0.4</v>
      </c>
      <c r="N280" s="88">
        <f>VLOOKUP($A280,'MG Universe'!$A$2:$R$9992,14)</f>
        <v>1.6</v>
      </c>
      <c r="O280" s="18">
        <f>VLOOKUP($A280,'MG Universe'!$A$2:$R$9992,15)</f>
        <v>-7.49</v>
      </c>
      <c r="P280" s="19">
        <f>VLOOKUP($A280,'MG Universe'!$A$2:$R$9992,16)</f>
        <v>8.5999999999999993E-2</v>
      </c>
      <c r="Q280" s="89">
        <f>VLOOKUP($A280,'MG Universe'!$A$2:$R$9992,17)</f>
        <v>2</v>
      </c>
      <c r="R280" s="18">
        <f>VLOOKUP($A280,'MG Universe'!$A$2:$R$9992,18)</f>
        <v>32.78</v>
      </c>
      <c r="S280" s="18">
        <f>VLOOKUP($A280,'MG Universe'!$A$2:$U$9992,19)</f>
        <v>84809593794</v>
      </c>
      <c r="T280" s="18" t="str">
        <f>VLOOKUP($A280,'MG Universe'!$A$2:$U$9992,20)</f>
        <v>Large</v>
      </c>
      <c r="U280" s="18" t="str">
        <f>VLOOKUP($A280,'MG Universe'!$A$2:$U$9992,21)</f>
        <v>Pharmaceuticals</v>
      </c>
    </row>
    <row r="281" spans="1:21" x14ac:dyDescent="0.55000000000000004">
      <c r="A281" s="15" t="s">
        <v>1066</v>
      </c>
      <c r="B281" s="122" t="str">
        <f>VLOOKUP($A281,'MG Universe'!$A$2:$R$9992,2)</f>
        <v>Lockheed Martin Corporation</v>
      </c>
      <c r="C281" s="15" t="str">
        <f>VLOOKUP($A281,'MG Universe'!$A$2:$R$9992,3)</f>
        <v>D+</v>
      </c>
      <c r="D281" s="15" t="str">
        <f>VLOOKUP($A281,'MG Universe'!$A$2:$R$9992,4)</f>
        <v>S</v>
      </c>
      <c r="E281" s="15" t="str">
        <f>VLOOKUP($A281,'MG Universe'!$A$2:$R$9992,5)</f>
        <v>O</v>
      </c>
      <c r="F281" s="16" t="str">
        <f>VLOOKUP($A281,'MG Universe'!$A$2:$R$9992,6)</f>
        <v>SO</v>
      </c>
      <c r="G281" s="85">
        <f>VLOOKUP($A281,'MG Universe'!$A$2:$R$9992,7)</f>
        <v>42531</v>
      </c>
      <c r="H281" s="18">
        <f>VLOOKUP($A281,'MG Universe'!$A$2:$R$9992,8)</f>
        <v>213.93</v>
      </c>
      <c r="I281" s="18">
        <f>VLOOKUP($A281,'MG Universe'!$A$2:$R$9992,9)</f>
        <v>269.24</v>
      </c>
      <c r="J281" s="19">
        <f>VLOOKUP($A281,'MG Universe'!$A$2:$R$9992,10)</f>
        <v>1.2585</v>
      </c>
      <c r="K281" s="86">
        <f>VLOOKUP($A281,'MG Universe'!$A$2:$R$9992,11)</f>
        <v>24.57</v>
      </c>
      <c r="L281" s="19">
        <f>VLOOKUP($A281,'MG Universe'!$A$2:$R$9992,12)</f>
        <v>2.3400000000000001E-2</v>
      </c>
      <c r="M281" s="87">
        <f>VLOOKUP($A281,'MG Universe'!$A$2:$R$9992,13)</f>
        <v>0.7</v>
      </c>
      <c r="N281" s="88">
        <f>VLOOKUP($A281,'MG Universe'!$A$2:$R$9992,14)</f>
        <v>1.06</v>
      </c>
      <c r="O281" s="18">
        <f>VLOOKUP($A281,'MG Universe'!$A$2:$R$9992,15)</f>
        <v>-101.41</v>
      </c>
      <c r="P281" s="19">
        <f>VLOOKUP($A281,'MG Universe'!$A$2:$R$9992,16)</f>
        <v>8.0299999999999996E-2</v>
      </c>
      <c r="Q281" s="89">
        <f>VLOOKUP($A281,'MG Universe'!$A$2:$R$9992,17)</f>
        <v>14</v>
      </c>
      <c r="R281" s="18">
        <f>VLOOKUP($A281,'MG Universe'!$A$2:$R$9992,18)</f>
        <v>52.34</v>
      </c>
      <c r="S281" s="18">
        <f>VLOOKUP($A281,'MG Universe'!$A$2:$U$9992,19)</f>
        <v>77831433823</v>
      </c>
      <c r="T281" s="18" t="str">
        <f>VLOOKUP($A281,'MG Universe'!$A$2:$U$9992,20)</f>
        <v>Large</v>
      </c>
      <c r="U281" s="18" t="str">
        <f>VLOOKUP($A281,'MG Universe'!$A$2:$U$9992,21)</f>
        <v>Defense</v>
      </c>
    </row>
    <row r="282" spans="1:21" x14ac:dyDescent="0.55000000000000004">
      <c r="A282" s="15" t="s">
        <v>1068</v>
      </c>
      <c r="B282" s="122" t="str">
        <f>VLOOKUP($A282,'MG Universe'!$A$2:$R$9992,2)</f>
        <v>Lincoln National Corporation</v>
      </c>
      <c r="C282" s="15" t="str">
        <f>VLOOKUP($A282,'MG Universe'!$A$2:$R$9992,3)</f>
        <v>B+</v>
      </c>
      <c r="D282" s="15" t="str">
        <f>VLOOKUP($A282,'MG Universe'!$A$2:$R$9992,4)</f>
        <v>E</v>
      </c>
      <c r="E282" s="15" t="str">
        <f>VLOOKUP($A282,'MG Universe'!$A$2:$R$9992,5)</f>
        <v>U</v>
      </c>
      <c r="F282" s="16" t="str">
        <f>VLOOKUP($A282,'MG Universe'!$A$2:$R$9992,6)</f>
        <v>EU</v>
      </c>
      <c r="G282" s="85">
        <f>VLOOKUP($A282,'MG Universe'!$A$2:$R$9992,7)</f>
        <v>42510</v>
      </c>
      <c r="H282" s="18">
        <f>VLOOKUP($A282,'MG Universe'!$A$2:$R$9992,8)</f>
        <v>198.66</v>
      </c>
      <c r="I282" s="18">
        <f>VLOOKUP($A282,'MG Universe'!$A$2:$R$9992,9)</f>
        <v>64.45</v>
      </c>
      <c r="J282" s="19">
        <f>VLOOKUP($A282,'MG Universe'!$A$2:$R$9992,10)</f>
        <v>0.32440000000000002</v>
      </c>
      <c r="K282" s="86">
        <f>VLOOKUP($A282,'MG Universe'!$A$2:$R$9992,11)</f>
        <v>12.49</v>
      </c>
      <c r="L282" s="19">
        <f>VLOOKUP($A282,'MG Universe'!$A$2:$R$9992,12)</f>
        <v>1.7100000000000001E-2</v>
      </c>
      <c r="M282" s="87">
        <f>VLOOKUP($A282,'MG Universe'!$A$2:$R$9992,13)</f>
        <v>2</v>
      </c>
      <c r="N282" s="88" t="str">
        <f>VLOOKUP($A282,'MG Universe'!$A$2:$R$9992,14)</f>
        <v>N/A</v>
      </c>
      <c r="O282" s="18" t="str">
        <f>VLOOKUP($A282,'MG Universe'!$A$2:$R$9992,15)</f>
        <v>N/A</v>
      </c>
      <c r="P282" s="19">
        <f>VLOOKUP($A282,'MG Universe'!$A$2:$R$9992,16)</f>
        <v>0.02</v>
      </c>
      <c r="Q282" s="89">
        <f>VLOOKUP($A282,'MG Universe'!$A$2:$R$9992,17)</f>
        <v>7</v>
      </c>
      <c r="R282" s="18">
        <f>VLOOKUP($A282,'MG Universe'!$A$2:$R$9992,18)</f>
        <v>89.07</v>
      </c>
      <c r="S282" s="18">
        <f>VLOOKUP($A282,'MG Universe'!$A$2:$U$9992,19)</f>
        <v>14508013534</v>
      </c>
      <c r="T282" s="18" t="str">
        <f>VLOOKUP($A282,'MG Universe'!$A$2:$U$9992,20)</f>
        <v>Large</v>
      </c>
      <c r="U282" s="18" t="str">
        <f>VLOOKUP($A282,'MG Universe'!$A$2:$U$9992,21)</f>
        <v>Financial Services</v>
      </c>
    </row>
    <row r="283" spans="1:21" x14ac:dyDescent="0.55000000000000004">
      <c r="A283" s="15" t="s">
        <v>1070</v>
      </c>
      <c r="B283" s="122" t="str">
        <f>VLOOKUP($A283,'MG Universe'!$A$2:$R$9992,2)</f>
        <v>Alliant Energy Corporation</v>
      </c>
      <c r="C283" s="15" t="str">
        <f>VLOOKUP($A283,'MG Universe'!$A$2:$R$9992,3)</f>
        <v>D+</v>
      </c>
      <c r="D283" s="15" t="str">
        <f>VLOOKUP($A283,'MG Universe'!$A$2:$R$9992,4)</f>
        <v>S</v>
      </c>
      <c r="E283" s="15" t="str">
        <f>VLOOKUP($A283,'MG Universe'!$A$2:$R$9992,5)</f>
        <v>O</v>
      </c>
      <c r="F283" s="16" t="str">
        <f>VLOOKUP($A283,'MG Universe'!$A$2:$R$9992,6)</f>
        <v>SO</v>
      </c>
      <c r="G283" s="85">
        <f>VLOOKUP($A283,'MG Universe'!$A$2:$R$9992,7)</f>
        <v>42796</v>
      </c>
      <c r="H283" s="18">
        <f>VLOOKUP($A283,'MG Universe'!$A$2:$R$9992,8)</f>
        <v>28.96</v>
      </c>
      <c r="I283" s="18">
        <f>VLOOKUP($A283,'MG Universe'!$A$2:$R$9992,9)</f>
        <v>39.619999999999997</v>
      </c>
      <c r="J283" s="19">
        <f>VLOOKUP($A283,'MG Universe'!$A$2:$R$9992,10)</f>
        <v>1.3681000000000001</v>
      </c>
      <c r="K283" s="86">
        <f>VLOOKUP($A283,'MG Universe'!$A$2:$R$9992,11)</f>
        <v>22.38</v>
      </c>
      <c r="L283" s="19">
        <f>VLOOKUP($A283,'MG Universe'!$A$2:$R$9992,12)</f>
        <v>2.98E-2</v>
      </c>
      <c r="M283" s="87">
        <f>VLOOKUP($A283,'MG Universe'!$A$2:$R$9992,13)</f>
        <v>0.5</v>
      </c>
      <c r="N283" s="88">
        <f>VLOOKUP($A283,'MG Universe'!$A$2:$R$9992,14)</f>
        <v>0.75</v>
      </c>
      <c r="O283" s="18">
        <f>VLOOKUP($A283,'MG Universe'!$A$2:$R$9992,15)</f>
        <v>-38.020000000000003</v>
      </c>
      <c r="P283" s="19">
        <f>VLOOKUP($A283,'MG Universe'!$A$2:$R$9992,16)</f>
        <v>6.9400000000000003E-2</v>
      </c>
      <c r="Q283" s="89">
        <f>VLOOKUP($A283,'MG Universe'!$A$2:$R$9992,17)</f>
        <v>14</v>
      </c>
      <c r="R283" s="18">
        <f>VLOOKUP($A283,'MG Universe'!$A$2:$R$9992,18)</f>
        <v>26.77</v>
      </c>
      <c r="S283" s="18">
        <f>VLOOKUP($A283,'MG Universe'!$A$2:$U$9992,19)</f>
        <v>8935595547</v>
      </c>
      <c r="T283" s="18" t="str">
        <f>VLOOKUP($A283,'MG Universe'!$A$2:$U$9992,20)</f>
        <v>Mid</v>
      </c>
      <c r="U283" s="18" t="str">
        <f>VLOOKUP($A283,'MG Universe'!$A$2:$U$9992,21)</f>
        <v>Utilities</v>
      </c>
    </row>
    <row r="284" spans="1:21" x14ac:dyDescent="0.55000000000000004">
      <c r="A284" s="15" t="s">
        <v>92</v>
      </c>
      <c r="B284" s="122" t="str">
        <f>VLOOKUP($A284,'MG Universe'!$A$2:$R$9992,2)</f>
        <v>Lowe's Companies, Inc.</v>
      </c>
      <c r="C284" s="15" t="str">
        <f>VLOOKUP($A284,'MG Universe'!$A$2:$R$9992,3)</f>
        <v>C+</v>
      </c>
      <c r="D284" s="15" t="str">
        <f>VLOOKUP($A284,'MG Universe'!$A$2:$R$9992,4)</f>
        <v>S</v>
      </c>
      <c r="E284" s="15" t="str">
        <f>VLOOKUP($A284,'MG Universe'!$A$2:$R$9992,5)</f>
        <v>U</v>
      </c>
      <c r="F284" s="16" t="str">
        <f>VLOOKUP($A284,'MG Universe'!$A$2:$R$9992,6)</f>
        <v>SU</v>
      </c>
      <c r="G284" s="85">
        <f>VLOOKUP($A284,'MG Universe'!$A$2:$R$9992,7)</f>
        <v>42820</v>
      </c>
      <c r="H284" s="18">
        <f>VLOOKUP($A284,'MG Universe'!$A$2:$R$9992,8)</f>
        <v>131.33000000000001</v>
      </c>
      <c r="I284" s="18">
        <f>VLOOKUP($A284,'MG Universe'!$A$2:$R$9992,9)</f>
        <v>83.75</v>
      </c>
      <c r="J284" s="19">
        <f>VLOOKUP($A284,'MG Universe'!$A$2:$R$9992,10)</f>
        <v>0.63770000000000004</v>
      </c>
      <c r="K284" s="86">
        <f>VLOOKUP($A284,'MG Universe'!$A$2:$R$9992,11)</f>
        <v>24.42</v>
      </c>
      <c r="L284" s="19">
        <f>VLOOKUP($A284,'MG Universe'!$A$2:$R$9992,12)</f>
        <v>1.5900000000000001E-2</v>
      </c>
      <c r="M284" s="87">
        <f>VLOOKUP($A284,'MG Universe'!$A$2:$R$9992,13)</f>
        <v>1.2</v>
      </c>
      <c r="N284" s="88">
        <f>VLOOKUP($A284,'MG Universe'!$A$2:$R$9992,14)</f>
        <v>1</v>
      </c>
      <c r="O284" s="18">
        <f>VLOOKUP($A284,'MG Universe'!$A$2:$R$9992,15)</f>
        <v>-18.399999999999999</v>
      </c>
      <c r="P284" s="19">
        <f>VLOOKUP($A284,'MG Universe'!$A$2:$R$9992,16)</f>
        <v>7.9600000000000004E-2</v>
      </c>
      <c r="Q284" s="89">
        <f>VLOOKUP($A284,'MG Universe'!$A$2:$R$9992,17)</f>
        <v>20</v>
      </c>
      <c r="R284" s="18">
        <f>VLOOKUP($A284,'MG Universe'!$A$2:$R$9992,18)</f>
        <v>26.34</v>
      </c>
      <c r="S284" s="18">
        <f>VLOOKUP($A284,'MG Universe'!$A$2:$U$9992,19)</f>
        <v>71944916910</v>
      </c>
      <c r="T284" s="18" t="str">
        <f>VLOOKUP($A284,'MG Universe'!$A$2:$U$9992,20)</f>
        <v>Large</v>
      </c>
      <c r="U284" s="18" t="str">
        <f>VLOOKUP($A284,'MG Universe'!$A$2:$U$9992,21)</f>
        <v>Construction</v>
      </c>
    </row>
    <row r="285" spans="1:21" x14ac:dyDescent="0.55000000000000004">
      <c r="A285" s="15" t="s">
        <v>1072</v>
      </c>
      <c r="B285" s="122" t="str">
        <f>VLOOKUP($A285,'MG Universe'!$A$2:$R$9992,2)</f>
        <v>Lam Research Corporation</v>
      </c>
      <c r="C285" s="15" t="str">
        <f>VLOOKUP($A285,'MG Universe'!$A$2:$R$9992,3)</f>
        <v>C</v>
      </c>
      <c r="D285" s="15" t="str">
        <f>VLOOKUP($A285,'MG Universe'!$A$2:$R$9992,4)</f>
        <v>E</v>
      </c>
      <c r="E285" s="15" t="str">
        <f>VLOOKUP($A285,'MG Universe'!$A$2:$R$9992,5)</f>
        <v>O</v>
      </c>
      <c r="F285" s="16" t="str">
        <f>VLOOKUP($A285,'MG Universe'!$A$2:$R$9992,6)</f>
        <v>EO</v>
      </c>
      <c r="G285" s="85">
        <f>VLOOKUP($A285,'MG Universe'!$A$2:$R$9992,7)</f>
        <v>42549</v>
      </c>
      <c r="H285" s="18">
        <f>VLOOKUP($A285,'MG Universe'!$A$2:$R$9992,8)</f>
        <v>87.34</v>
      </c>
      <c r="I285" s="18">
        <f>VLOOKUP($A285,'MG Universe'!$A$2:$R$9992,9)</f>
        <v>147.27000000000001</v>
      </c>
      <c r="J285" s="19">
        <f>VLOOKUP($A285,'MG Universe'!$A$2:$R$9992,10)</f>
        <v>1.6861999999999999</v>
      </c>
      <c r="K285" s="86">
        <f>VLOOKUP($A285,'MG Universe'!$A$2:$R$9992,11)</f>
        <v>39.909999999999997</v>
      </c>
      <c r="L285" s="19">
        <f>VLOOKUP($A285,'MG Universe'!$A$2:$R$9992,12)</f>
        <v>8.0999999999999996E-3</v>
      </c>
      <c r="M285" s="87">
        <f>VLOOKUP($A285,'MG Universe'!$A$2:$R$9992,13)</f>
        <v>1.4</v>
      </c>
      <c r="N285" s="88">
        <f>VLOOKUP($A285,'MG Universe'!$A$2:$R$9992,14)</f>
        <v>2.96</v>
      </c>
      <c r="O285" s="18">
        <f>VLOOKUP($A285,'MG Universe'!$A$2:$R$9992,15)</f>
        <v>14.97</v>
      </c>
      <c r="P285" s="19">
        <f>VLOOKUP($A285,'MG Universe'!$A$2:$R$9992,16)</f>
        <v>0.15709999999999999</v>
      </c>
      <c r="Q285" s="89">
        <f>VLOOKUP($A285,'MG Universe'!$A$2:$R$9992,17)</f>
        <v>3</v>
      </c>
      <c r="R285" s="18">
        <f>VLOOKUP($A285,'MG Universe'!$A$2:$R$9992,18)</f>
        <v>65.83</v>
      </c>
      <c r="S285" s="18">
        <f>VLOOKUP($A285,'MG Universe'!$A$2:$U$9992,19)</f>
        <v>23958990587</v>
      </c>
      <c r="T285" s="18" t="str">
        <f>VLOOKUP($A285,'MG Universe'!$A$2:$U$9992,20)</f>
        <v>Large</v>
      </c>
      <c r="U285" s="18" t="str">
        <f>VLOOKUP($A285,'MG Universe'!$A$2:$U$9992,21)</f>
        <v>IT Hardware</v>
      </c>
    </row>
    <row r="286" spans="1:21" x14ac:dyDescent="0.55000000000000004">
      <c r="A286" s="15" t="s">
        <v>1074</v>
      </c>
      <c r="B286" s="122" t="str">
        <f>VLOOKUP($A286,'MG Universe'!$A$2:$R$9992,2)</f>
        <v>Leucadia National Corp.</v>
      </c>
      <c r="C286" s="15" t="str">
        <f>VLOOKUP($A286,'MG Universe'!$A$2:$R$9992,3)</f>
        <v>F</v>
      </c>
      <c r="D286" s="15" t="str">
        <f>VLOOKUP($A286,'MG Universe'!$A$2:$R$9992,4)</f>
        <v>S</v>
      </c>
      <c r="E286" s="15" t="str">
        <f>VLOOKUP($A286,'MG Universe'!$A$2:$R$9992,5)</f>
        <v>O</v>
      </c>
      <c r="F286" s="16" t="str">
        <f>VLOOKUP($A286,'MG Universe'!$A$2:$R$9992,6)</f>
        <v>SO</v>
      </c>
      <c r="G286" s="85">
        <f>VLOOKUP($A286,'MG Universe'!$A$2:$R$9992,7)</f>
        <v>42569</v>
      </c>
      <c r="H286" s="18">
        <f>VLOOKUP($A286,'MG Universe'!$A$2:$R$9992,8)</f>
        <v>3.14</v>
      </c>
      <c r="I286" s="18">
        <f>VLOOKUP($A286,'MG Universe'!$A$2:$R$9992,9)</f>
        <v>24.44</v>
      </c>
      <c r="J286" s="19">
        <f>VLOOKUP($A286,'MG Universe'!$A$2:$R$9992,10)</f>
        <v>7.7834000000000003</v>
      </c>
      <c r="K286" s="86">
        <f>VLOOKUP($A286,'MG Universe'!$A$2:$R$9992,11)</f>
        <v>48.88</v>
      </c>
      <c r="L286" s="19">
        <f>VLOOKUP($A286,'MG Universe'!$A$2:$R$9992,12)</f>
        <v>1.0200000000000001E-2</v>
      </c>
      <c r="M286" s="87">
        <f>VLOOKUP($A286,'MG Universe'!$A$2:$R$9992,13)</f>
        <v>1.4</v>
      </c>
      <c r="N286" s="88">
        <f>VLOOKUP($A286,'MG Universe'!$A$2:$R$9992,14)</f>
        <v>1.37</v>
      </c>
      <c r="O286" s="18">
        <f>VLOOKUP($A286,'MG Universe'!$A$2:$R$9992,15)</f>
        <v>3.14</v>
      </c>
      <c r="P286" s="19">
        <f>VLOOKUP($A286,'MG Universe'!$A$2:$R$9992,16)</f>
        <v>0.2019</v>
      </c>
      <c r="Q286" s="89">
        <f>VLOOKUP($A286,'MG Universe'!$A$2:$R$9992,17)</f>
        <v>1</v>
      </c>
      <c r="R286" s="18">
        <f>VLOOKUP($A286,'MG Universe'!$A$2:$R$9992,18)</f>
        <v>9.0299999999999994</v>
      </c>
      <c r="S286" s="18">
        <f>VLOOKUP($A286,'MG Universe'!$A$2:$U$9992,19)</f>
        <v>8790495001</v>
      </c>
      <c r="T286" s="18" t="str">
        <f>VLOOKUP($A286,'MG Universe'!$A$2:$U$9992,20)</f>
        <v>Mid</v>
      </c>
      <c r="U286" s="18" t="str">
        <f>VLOOKUP($A286,'MG Universe'!$A$2:$U$9992,21)</f>
        <v>Financial Services</v>
      </c>
    </row>
    <row r="287" spans="1:21" x14ac:dyDescent="0.55000000000000004">
      <c r="A287" s="15" t="s">
        <v>1076</v>
      </c>
      <c r="B287" s="122" t="str">
        <f>VLOOKUP($A287,'MG Universe'!$A$2:$R$9992,2)</f>
        <v>Southwest Airlines Co</v>
      </c>
      <c r="C287" s="15" t="str">
        <f>VLOOKUP($A287,'MG Universe'!$A$2:$R$9992,3)</f>
        <v>D+</v>
      </c>
      <c r="D287" s="15" t="str">
        <f>VLOOKUP($A287,'MG Universe'!$A$2:$R$9992,4)</f>
        <v>S</v>
      </c>
      <c r="E287" s="15" t="str">
        <f>VLOOKUP($A287,'MG Universe'!$A$2:$R$9992,5)</f>
        <v>U</v>
      </c>
      <c r="F287" s="16" t="str">
        <f>VLOOKUP($A287,'MG Universe'!$A$2:$R$9992,6)</f>
        <v>SU</v>
      </c>
      <c r="G287" s="85">
        <f>VLOOKUP($A287,'MG Universe'!$A$2:$R$9992,7)</f>
        <v>42775</v>
      </c>
      <c r="H287" s="18">
        <f>VLOOKUP($A287,'MG Universe'!$A$2:$R$9992,8)</f>
        <v>119.58</v>
      </c>
      <c r="I287" s="18">
        <f>VLOOKUP($A287,'MG Universe'!$A$2:$R$9992,9)</f>
        <v>57.04</v>
      </c>
      <c r="J287" s="19">
        <f>VLOOKUP($A287,'MG Universe'!$A$2:$R$9992,10)</f>
        <v>0.47699999999999998</v>
      </c>
      <c r="K287" s="86">
        <f>VLOOKUP($A287,'MG Universe'!$A$2:$R$9992,11)</f>
        <v>18.34</v>
      </c>
      <c r="L287" s="19">
        <f>VLOOKUP($A287,'MG Universe'!$A$2:$R$9992,12)</f>
        <v>6.7000000000000002E-3</v>
      </c>
      <c r="M287" s="87">
        <f>VLOOKUP($A287,'MG Universe'!$A$2:$R$9992,13)</f>
        <v>1.1000000000000001</v>
      </c>
      <c r="N287" s="88">
        <f>VLOOKUP($A287,'MG Universe'!$A$2:$R$9992,14)</f>
        <v>0.66</v>
      </c>
      <c r="O287" s="18">
        <f>VLOOKUP($A287,'MG Universe'!$A$2:$R$9992,15)</f>
        <v>-16.350000000000001</v>
      </c>
      <c r="P287" s="19">
        <f>VLOOKUP($A287,'MG Universe'!$A$2:$R$9992,16)</f>
        <v>4.9200000000000001E-2</v>
      </c>
      <c r="Q287" s="89">
        <f>VLOOKUP($A287,'MG Universe'!$A$2:$R$9992,17)</f>
        <v>6</v>
      </c>
      <c r="R287" s="18">
        <f>VLOOKUP($A287,'MG Universe'!$A$2:$R$9992,18)</f>
        <v>33.56</v>
      </c>
      <c r="S287" s="18">
        <f>VLOOKUP($A287,'MG Universe'!$A$2:$U$9992,19)</f>
        <v>34632608649</v>
      </c>
      <c r="T287" s="18" t="str">
        <f>VLOOKUP($A287,'MG Universe'!$A$2:$U$9992,20)</f>
        <v>Large</v>
      </c>
      <c r="U287" s="18" t="str">
        <f>VLOOKUP($A287,'MG Universe'!$A$2:$U$9992,21)</f>
        <v>Airlines</v>
      </c>
    </row>
    <row r="288" spans="1:21" x14ac:dyDescent="0.55000000000000004">
      <c r="A288" s="15" t="s">
        <v>1078</v>
      </c>
      <c r="B288" s="122" t="str">
        <f>VLOOKUP($A288,'MG Universe'!$A$2:$R$9992,2)</f>
        <v>Level 3 Communications, Inc.</v>
      </c>
      <c r="C288" s="15" t="str">
        <f>VLOOKUP($A288,'MG Universe'!$A$2:$R$9992,3)</f>
        <v>C-</v>
      </c>
      <c r="D288" s="15" t="str">
        <f>VLOOKUP($A288,'MG Universe'!$A$2:$R$9992,4)</f>
        <v>S</v>
      </c>
      <c r="E288" s="15" t="str">
        <f>VLOOKUP($A288,'MG Universe'!$A$2:$R$9992,5)</f>
        <v>U</v>
      </c>
      <c r="F288" s="16" t="str">
        <f>VLOOKUP($A288,'MG Universe'!$A$2:$R$9992,6)</f>
        <v>SU</v>
      </c>
      <c r="G288" s="85">
        <f>VLOOKUP($A288,'MG Universe'!$A$2:$R$9992,7)</f>
        <v>42610</v>
      </c>
      <c r="H288" s="18">
        <f>VLOOKUP($A288,'MG Universe'!$A$2:$R$9992,8)</f>
        <v>119.5</v>
      </c>
      <c r="I288" s="18">
        <f>VLOOKUP($A288,'MG Universe'!$A$2:$R$9992,9)</f>
        <v>58.97</v>
      </c>
      <c r="J288" s="19">
        <f>VLOOKUP($A288,'MG Universe'!$A$2:$R$9992,10)</f>
        <v>0.49349999999999999</v>
      </c>
      <c r="K288" s="86">
        <f>VLOOKUP($A288,'MG Universe'!$A$2:$R$9992,11)</f>
        <v>19.02</v>
      </c>
      <c r="L288" s="19">
        <f>VLOOKUP($A288,'MG Universe'!$A$2:$R$9992,12)</f>
        <v>0</v>
      </c>
      <c r="M288" s="87">
        <f>VLOOKUP($A288,'MG Universe'!$A$2:$R$9992,13)</f>
        <v>1.2</v>
      </c>
      <c r="N288" s="88">
        <f>VLOOKUP($A288,'MG Universe'!$A$2:$R$9992,14)</f>
        <v>1.52</v>
      </c>
      <c r="O288" s="18">
        <f>VLOOKUP($A288,'MG Universe'!$A$2:$R$9992,15)</f>
        <v>-32.58</v>
      </c>
      <c r="P288" s="19">
        <f>VLOOKUP($A288,'MG Universe'!$A$2:$R$9992,16)</f>
        <v>5.2600000000000001E-2</v>
      </c>
      <c r="Q288" s="89">
        <f>VLOOKUP($A288,'MG Universe'!$A$2:$R$9992,17)</f>
        <v>0</v>
      </c>
      <c r="R288" s="18">
        <f>VLOOKUP($A288,'MG Universe'!$A$2:$R$9992,18)</f>
        <v>31.57</v>
      </c>
      <c r="S288" s="18">
        <f>VLOOKUP($A288,'MG Universe'!$A$2:$U$9992,19)</f>
        <v>21325383283</v>
      </c>
      <c r="T288" s="18" t="str">
        <f>VLOOKUP($A288,'MG Universe'!$A$2:$U$9992,20)</f>
        <v>Large</v>
      </c>
      <c r="U288" s="18" t="str">
        <f>VLOOKUP($A288,'MG Universe'!$A$2:$U$9992,21)</f>
        <v>Telecom</v>
      </c>
    </row>
    <row r="289" spans="1:21" x14ac:dyDescent="0.55000000000000004">
      <c r="A289" s="15" t="s">
        <v>1080</v>
      </c>
      <c r="B289" s="122" t="str">
        <f>VLOOKUP($A289,'MG Universe'!$A$2:$R$9992,2)</f>
        <v>LyondellBasell Industries NV</v>
      </c>
      <c r="C289" s="15" t="str">
        <f>VLOOKUP($A289,'MG Universe'!$A$2:$R$9992,3)</f>
        <v>B</v>
      </c>
      <c r="D289" s="15" t="str">
        <f>VLOOKUP($A289,'MG Universe'!$A$2:$R$9992,4)</f>
        <v>E</v>
      </c>
      <c r="E289" s="15" t="str">
        <f>VLOOKUP($A289,'MG Universe'!$A$2:$R$9992,5)</f>
        <v>U</v>
      </c>
      <c r="F289" s="16" t="str">
        <f>VLOOKUP($A289,'MG Universe'!$A$2:$R$9992,6)</f>
        <v>EU</v>
      </c>
      <c r="G289" s="85">
        <f>VLOOKUP($A289,'MG Universe'!$A$2:$R$9992,7)</f>
        <v>42542</v>
      </c>
      <c r="H289" s="18">
        <f>VLOOKUP($A289,'MG Universe'!$A$2:$R$9992,8)</f>
        <v>326.61</v>
      </c>
      <c r="I289" s="18">
        <f>VLOOKUP($A289,'MG Universe'!$A$2:$R$9992,9)</f>
        <v>79.98</v>
      </c>
      <c r="J289" s="19">
        <f>VLOOKUP($A289,'MG Universe'!$A$2:$R$9992,10)</f>
        <v>0.24490000000000001</v>
      </c>
      <c r="K289" s="86">
        <f>VLOOKUP($A289,'MG Universe'!$A$2:$R$9992,11)</f>
        <v>9.43</v>
      </c>
      <c r="L289" s="19">
        <f>VLOOKUP($A289,'MG Universe'!$A$2:$R$9992,12)</f>
        <v>3.9E-2</v>
      </c>
      <c r="M289" s="87">
        <f>VLOOKUP($A289,'MG Universe'!$A$2:$R$9992,13)</f>
        <v>1</v>
      </c>
      <c r="N289" s="88">
        <f>VLOOKUP($A289,'MG Universe'!$A$2:$R$9992,14)</f>
        <v>2.3199999999999998</v>
      </c>
      <c r="O289" s="18">
        <f>VLOOKUP($A289,'MG Universe'!$A$2:$R$9992,15)</f>
        <v>-15.94</v>
      </c>
      <c r="P289" s="19">
        <f>VLOOKUP($A289,'MG Universe'!$A$2:$R$9992,16)</f>
        <v>4.7000000000000002E-3</v>
      </c>
      <c r="Q289" s="89">
        <f>VLOOKUP($A289,'MG Universe'!$A$2:$R$9992,17)</f>
        <v>6</v>
      </c>
      <c r="R289" s="18">
        <f>VLOOKUP($A289,'MG Universe'!$A$2:$R$9992,18)</f>
        <v>55.68</v>
      </c>
      <c r="S289" s="18">
        <f>VLOOKUP($A289,'MG Universe'!$A$2:$U$9992,19)</f>
        <v>32423232406</v>
      </c>
      <c r="T289" s="18" t="str">
        <f>VLOOKUP($A289,'MG Universe'!$A$2:$U$9992,20)</f>
        <v>Large</v>
      </c>
      <c r="U289" s="18" t="str">
        <f>VLOOKUP($A289,'MG Universe'!$A$2:$U$9992,21)</f>
        <v>Chemicals</v>
      </c>
    </row>
    <row r="290" spans="1:21" x14ac:dyDescent="0.55000000000000004">
      <c r="A290" s="15" t="s">
        <v>1082</v>
      </c>
      <c r="B290" s="122" t="str">
        <f>VLOOKUP($A290,'MG Universe'!$A$2:$R$9992,2)</f>
        <v>Macy's Inc</v>
      </c>
      <c r="C290" s="15" t="str">
        <f>VLOOKUP($A290,'MG Universe'!$A$2:$R$9992,3)</f>
        <v>B-</v>
      </c>
      <c r="D290" s="15" t="str">
        <f>VLOOKUP($A290,'MG Universe'!$A$2:$R$9992,4)</f>
        <v>S</v>
      </c>
      <c r="E290" s="15" t="str">
        <f>VLOOKUP($A290,'MG Universe'!$A$2:$R$9992,5)</f>
        <v>U</v>
      </c>
      <c r="F290" s="16" t="str">
        <f>VLOOKUP($A290,'MG Universe'!$A$2:$R$9992,6)</f>
        <v>SU</v>
      </c>
      <c r="G290" s="85">
        <f>VLOOKUP($A290,'MG Universe'!$A$2:$R$9992,7)</f>
        <v>42570</v>
      </c>
      <c r="H290" s="18">
        <f>VLOOKUP($A290,'MG Universe'!$A$2:$R$9992,8)</f>
        <v>134.11000000000001</v>
      </c>
      <c r="I290" s="18">
        <f>VLOOKUP($A290,'MG Universe'!$A$2:$R$9992,9)</f>
        <v>23.01</v>
      </c>
      <c r="J290" s="19">
        <f>VLOOKUP($A290,'MG Universe'!$A$2:$R$9992,10)</f>
        <v>0.1716</v>
      </c>
      <c r="K290" s="86">
        <f>VLOOKUP($A290,'MG Universe'!$A$2:$R$9992,11)</f>
        <v>6.61</v>
      </c>
      <c r="L290" s="19">
        <f>VLOOKUP($A290,'MG Universe'!$A$2:$R$9992,12)</f>
        <v>6.2600000000000003E-2</v>
      </c>
      <c r="M290" s="87">
        <f>VLOOKUP($A290,'MG Universe'!$A$2:$R$9992,13)</f>
        <v>0.8</v>
      </c>
      <c r="N290" s="88">
        <f>VLOOKUP($A290,'MG Universe'!$A$2:$R$9992,14)</f>
        <v>1.38</v>
      </c>
      <c r="O290" s="18">
        <f>VLOOKUP($A290,'MG Universe'!$A$2:$R$9992,15)</f>
        <v>-25.34</v>
      </c>
      <c r="P290" s="19">
        <f>VLOOKUP($A290,'MG Universe'!$A$2:$R$9992,16)</f>
        <v>-9.4000000000000004E-3</v>
      </c>
      <c r="Q290" s="89">
        <f>VLOOKUP($A290,'MG Universe'!$A$2:$R$9992,17)</f>
        <v>6</v>
      </c>
      <c r="R290" s="18">
        <f>VLOOKUP($A290,'MG Universe'!$A$2:$R$9992,18)</f>
        <v>30.88</v>
      </c>
      <c r="S290" s="18">
        <f>VLOOKUP($A290,'MG Universe'!$A$2:$U$9992,19)</f>
        <v>6904349352</v>
      </c>
      <c r="T290" s="18" t="str">
        <f>VLOOKUP($A290,'MG Universe'!$A$2:$U$9992,20)</f>
        <v>Mid</v>
      </c>
      <c r="U290" s="18" t="str">
        <f>VLOOKUP($A290,'MG Universe'!$A$2:$U$9992,21)</f>
        <v>Retail</v>
      </c>
    </row>
    <row r="291" spans="1:21" x14ac:dyDescent="0.55000000000000004">
      <c r="A291" s="15" t="s">
        <v>1084</v>
      </c>
      <c r="B291" s="122" t="str">
        <f>VLOOKUP($A291,'MG Universe'!$A$2:$R$9992,2)</f>
        <v>Mastercard Inc</v>
      </c>
      <c r="C291" s="15" t="str">
        <f>VLOOKUP($A291,'MG Universe'!$A$2:$R$9992,3)</f>
        <v>C</v>
      </c>
      <c r="D291" s="15" t="str">
        <f>VLOOKUP($A291,'MG Universe'!$A$2:$R$9992,4)</f>
        <v>E</v>
      </c>
      <c r="E291" s="15" t="str">
        <f>VLOOKUP($A291,'MG Universe'!$A$2:$R$9992,5)</f>
        <v>F</v>
      </c>
      <c r="F291" s="16" t="str">
        <f>VLOOKUP($A291,'MG Universe'!$A$2:$R$9992,6)</f>
        <v>EF</v>
      </c>
      <c r="G291" s="85">
        <f>VLOOKUP($A291,'MG Universe'!$A$2:$R$9992,7)</f>
        <v>42563</v>
      </c>
      <c r="H291" s="18">
        <f>VLOOKUP($A291,'MG Universe'!$A$2:$R$9992,8)</f>
        <v>121.31</v>
      </c>
      <c r="I291" s="18">
        <f>VLOOKUP($A291,'MG Universe'!$A$2:$R$9992,9)</f>
        <v>116.8</v>
      </c>
      <c r="J291" s="19">
        <f>VLOOKUP($A291,'MG Universe'!$A$2:$R$9992,10)</f>
        <v>0.96279999999999999</v>
      </c>
      <c r="K291" s="86">
        <f>VLOOKUP($A291,'MG Universe'!$A$2:$R$9992,11)</f>
        <v>37.08</v>
      </c>
      <c r="L291" s="19">
        <f>VLOOKUP($A291,'MG Universe'!$A$2:$R$9992,12)</f>
        <v>6.0000000000000001E-3</v>
      </c>
      <c r="M291" s="87">
        <f>VLOOKUP($A291,'MG Universe'!$A$2:$R$9992,13)</f>
        <v>1.2</v>
      </c>
      <c r="N291" s="88">
        <f>VLOOKUP($A291,'MG Universe'!$A$2:$R$9992,14)</f>
        <v>1.65</v>
      </c>
      <c r="O291" s="18">
        <f>VLOOKUP($A291,'MG Universe'!$A$2:$R$9992,15)</f>
        <v>0.16</v>
      </c>
      <c r="P291" s="19">
        <f>VLOOKUP($A291,'MG Universe'!$A$2:$R$9992,16)</f>
        <v>0.1429</v>
      </c>
      <c r="Q291" s="89">
        <f>VLOOKUP($A291,'MG Universe'!$A$2:$R$9992,17)</f>
        <v>5</v>
      </c>
      <c r="R291" s="18">
        <f>VLOOKUP($A291,'MG Universe'!$A$2:$R$9992,18)</f>
        <v>19.649999999999999</v>
      </c>
      <c r="S291" s="18">
        <f>VLOOKUP($A291,'MG Universe'!$A$2:$U$9992,19)</f>
        <v>125492172146</v>
      </c>
      <c r="T291" s="18" t="str">
        <f>VLOOKUP($A291,'MG Universe'!$A$2:$U$9992,20)</f>
        <v>Large</v>
      </c>
      <c r="U291" s="18" t="str">
        <f>VLOOKUP($A291,'MG Universe'!$A$2:$U$9992,21)</f>
        <v>Credit Cards</v>
      </c>
    </row>
    <row r="292" spans="1:21" x14ac:dyDescent="0.55000000000000004">
      <c r="A292" s="15" t="s">
        <v>1086</v>
      </c>
      <c r="B292" s="122" t="str">
        <f>VLOOKUP($A292,'MG Universe'!$A$2:$R$9992,2)</f>
        <v>Mid-America Apartment Communities Inc</v>
      </c>
      <c r="C292" s="15" t="str">
        <f>VLOOKUP($A292,'MG Universe'!$A$2:$R$9992,3)</f>
        <v>D+</v>
      </c>
      <c r="D292" s="15" t="str">
        <f>VLOOKUP($A292,'MG Universe'!$A$2:$R$9992,4)</f>
        <v>S</v>
      </c>
      <c r="E292" s="15" t="str">
        <f>VLOOKUP($A292,'MG Universe'!$A$2:$R$9992,5)</f>
        <v>O</v>
      </c>
      <c r="F292" s="16" t="str">
        <f>VLOOKUP($A292,'MG Universe'!$A$2:$R$9992,6)</f>
        <v>SO</v>
      </c>
      <c r="G292" s="85">
        <f>VLOOKUP($A292,'MG Universe'!$A$2:$R$9992,7)</f>
        <v>42799</v>
      </c>
      <c r="H292" s="18">
        <f>VLOOKUP($A292,'MG Universe'!$A$2:$R$9992,8)</f>
        <v>59.41</v>
      </c>
      <c r="I292" s="18">
        <f>VLOOKUP($A292,'MG Universe'!$A$2:$R$9992,9)</f>
        <v>99.33</v>
      </c>
      <c r="J292" s="19">
        <f>VLOOKUP($A292,'MG Universe'!$A$2:$R$9992,10)</f>
        <v>1.6718999999999999</v>
      </c>
      <c r="K292" s="86">
        <f>VLOOKUP($A292,'MG Universe'!$A$2:$R$9992,11)</f>
        <v>37.200000000000003</v>
      </c>
      <c r="L292" s="19">
        <f>VLOOKUP($A292,'MG Universe'!$A$2:$R$9992,12)</f>
        <v>3.3000000000000002E-2</v>
      </c>
      <c r="M292" s="87">
        <f>VLOOKUP($A292,'MG Universe'!$A$2:$R$9992,13)</f>
        <v>0.3</v>
      </c>
      <c r="N292" s="88">
        <f>VLOOKUP($A292,'MG Universe'!$A$2:$R$9992,14)</f>
        <v>0.28000000000000003</v>
      </c>
      <c r="O292" s="18">
        <f>VLOOKUP($A292,'MG Universe'!$A$2:$R$9992,15)</f>
        <v>-64.45</v>
      </c>
      <c r="P292" s="19">
        <f>VLOOKUP($A292,'MG Universe'!$A$2:$R$9992,16)</f>
        <v>0.14349999999999999</v>
      </c>
      <c r="Q292" s="89">
        <f>VLOOKUP($A292,'MG Universe'!$A$2:$R$9992,17)</f>
        <v>7</v>
      </c>
      <c r="R292" s="18">
        <f>VLOOKUP($A292,'MG Universe'!$A$2:$R$9992,18)</f>
        <v>49.88</v>
      </c>
      <c r="S292" s="18">
        <f>VLOOKUP($A292,'MG Universe'!$A$2:$U$9992,19)</f>
        <v>11230261033</v>
      </c>
      <c r="T292" s="18" t="str">
        <f>VLOOKUP($A292,'MG Universe'!$A$2:$U$9992,20)</f>
        <v>Large</v>
      </c>
      <c r="U292" s="18" t="str">
        <f>VLOOKUP($A292,'MG Universe'!$A$2:$U$9992,21)</f>
        <v>REIT</v>
      </c>
    </row>
    <row r="293" spans="1:21" x14ac:dyDescent="0.55000000000000004">
      <c r="A293" s="15" t="s">
        <v>1088</v>
      </c>
      <c r="B293" s="122" t="str">
        <f>VLOOKUP($A293,'MG Universe'!$A$2:$R$9992,2)</f>
        <v>Macerich Co</v>
      </c>
      <c r="C293" s="15" t="str">
        <f>VLOOKUP($A293,'MG Universe'!$A$2:$R$9992,3)</f>
        <v>C</v>
      </c>
      <c r="D293" s="15" t="str">
        <f>VLOOKUP($A293,'MG Universe'!$A$2:$R$9992,4)</f>
        <v>S</v>
      </c>
      <c r="E293" s="15" t="str">
        <f>VLOOKUP($A293,'MG Universe'!$A$2:$R$9992,5)</f>
        <v>U</v>
      </c>
      <c r="F293" s="16" t="str">
        <f>VLOOKUP($A293,'MG Universe'!$A$2:$R$9992,6)</f>
        <v>SU</v>
      </c>
      <c r="G293" s="85">
        <f>VLOOKUP($A293,'MG Universe'!$A$2:$R$9992,7)</f>
        <v>42565</v>
      </c>
      <c r="H293" s="18">
        <f>VLOOKUP($A293,'MG Universe'!$A$2:$R$9992,8)</f>
        <v>185.9</v>
      </c>
      <c r="I293" s="18">
        <f>VLOOKUP($A293,'MG Universe'!$A$2:$R$9992,9)</f>
        <v>57.49</v>
      </c>
      <c r="J293" s="19">
        <f>VLOOKUP($A293,'MG Universe'!$A$2:$R$9992,10)</f>
        <v>0.30930000000000002</v>
      </c>
      <c r="K293" s="86">
        <f>VLOOKUP($A293,'MG Universe'!$A$2:$R$9992,11)</f>
        <v>11.9</v>
      </c>
      <c r="L293" s="19">
        <f>VLOOKUP($A293,'MG Universe'!$A$2:$R$9992,12)</f>
        <v>4.6300000000000001E-2</v>
      </c>
      <c r="M293" s="87">
        <f>VLOOKUP($A293,'MG Universe'!$A$2:$R$9992,13)</f>
        <v>0.8</v>
      </c>
      <c r="N293" s="88">
        <f>VLOOKUP($A293,'MG Universe'!$A$2:$R$9992,14)</f>
        <v>0.6</v>
      </c>
      <c r="O293" s="18">
        <f>VLOOKUP($A293,'MG Universe'!$A$2:$R$9992,15)</f>
        <v>-34.729999999999997</v>
      </c>
      <c r="P293" s="19">
        <f>VLOOKUP($A293,'MG Universe'!$A$2:$R$9992,16)</f>
        <v>1.7000000000000001E-2</v>
      </c>
      <c r="Q293" s="89">
        <f>VLOOKUP($A293,'MG Universe'!$A$2:$R$9992,17)</f>
        <v>5</v>
      </c>
      <c r="R293" s="18">
        <f>VLOOKUP($A293,'MG Universe'!$A$2:$R$9992,18)</f>
        <v>53.34</v>
      </c>
      <c r="S293" s="18">
        <f>VLOOKUP($A293,'MG Universe'!$A$2:$U$9992,19)</f>
        <v>8030661975</v>
      </c>
      <c r="T293" s="18" t="str">
        <f>VLOOKUP($A293,'MG Universe'!$A$2:$U$9992,20)</f>
        <v>Mid</v>
      </c>
      <c r="U293" s="18" t="str">
        <f>VLOOKUP($A293,'MG Universe'!$A$2:$U$9992,21)</f>
        <v>REIT</v>
      </c>
    </row>
    <row r="294" spans="1:21" x14ac:dyDescent="0.55000000000000004">
      <c r="A294" s="15" t="s">
        <v>1092</v>
      </c>
      <c r="B294" s="122" t="str">
        <f>VLOOKUP($A294,'MG Universe'!$A$2:$R$9992,2)</f>
        <v>Marriott International Inc</v>
      </c>
      <c r="C294" s="15" t="str">
        <f>VLOOKUP($A294,'MG Universe'!$A$2:$R$9992,3)</f>
        <v>D</v>
      </c>
      <c r="D294" s="15" t="str">
        <f>VLOOKUP($A294,'MG Universe'!$A$2:$R$9992,4)</f>
        <v>S</v>
      </c>
      <c r="E294" s="15" t="str">
        <f>VLOOKUP($A294,'MG Universe'!$A$2:$R$9992,5)</f>
        <v>F</v>
      </c>
      <c r="F294" s="16" t="str">
        <f>VLOOKUP($A294,'MG Universe'!$A$2:$R$9992,6)</f>
        <v>SF</v>
      </c>
      <c r="G294" s="85">
        <f>VLOOKUP($A294,'MG Universe'!$A$2:$R$9992,7)</f>
        <v>42569</v>
      </c>
      <c r="H294" s="18">
        <f>VLOOKUP($A294,'MG Universe'!$A$2:$R$9992,8)</f>
        <v>112.91</v>
      </c>
      <c r="I294" s="18">
        <f>VLOOKUP($A294,'MG Universe'!$A$2:$R$9992,9)</f>
        <v>102.11</v>
      </c>
      <c r="J294" s="19">
        <f>VLOOKUP($A294,'MG Universe'!$A$2:$R$9992,10)</f>
        <v>0.90429999999999999</v>
      </c>
      <c r="K294" s="86">
        <f>VLOOKUP($A294,'MG Universe'!$A$2:$R$9992,11)</f>
        <v>34.85</v>
      </c>
      <c r="L294" s="19">
        <f>VLOOKUP($A294,'MG Universe'!$A$2:$R$9992,12)</f>
        <v>9.7999999999999997E-3</v>
      </c>
      <c r="M294" s="87">
        <f>VLOOKUP($A294,'MG Universe'!$A$2:$R$9992,13)</f>
        <v>1.2</v>
      </c>
      <c r="N294" s="88">
        <f>VLOOKUP($A294,'MG Universe'!$A$2:$R$9992,14)</f>
        <v>0.44</v>
      </c>
      <c r="O294" s="18">
        <f>VLOOKUP($A294,'MG Universe'!$A$2:$R$9992,15)</f>
        <v>-32.880000000000003</v>
      </c>
      <c r="P294" s="19">
        <f>VLOOKUP($A294,'MG Universe'!$A$2:$R$9992,16)</f>
        <v>0.13170000000000001</v>
      </c>
      <c r="Q294" s="89">
        <f>VLOOKUP($A294,'MG Universe'!$A$2:$R$9992,17)</f>
        <v>7</v>
      </c>
      <c r="R294" s="18">
        <f>VLOOKUP($A294,'MG Universe'!$A$2:$R$9992,18)</f>
        <v>0</v>
      </c>
      <c r="S294" s="18">
        <f>VLOOKUP($A294,'MG Universe'!$A$2:$U$9992,19)</f>
        <v>38662510244</v>
      </c>
      <c r="T294" s="18" t="str">
        <f>VLOOKUP($A294,'MG Universe'!$A$2:$U$9992,20)</f>
        <v>Large</v>
      </c>
      <c r="U294" s="18" t="str">
        <f>VLOOKUP($A294,'MG Universe'!$A$2:$U$9992,21)</f>
        <v>Hospitality</v>
      </c>
    </row>
    <row r="295" spans="1:21" x14ac:dyDescent="0.55000000000000004">
      <c r="A295" s="15" t="s">
        <v>1094</v>
      </c>
      <c r="B295" s="122" t="str">
        <f>VLOOKUP($A295,'MG Universe'!$A$2:$R$9992,2)</f>
        <v>Masco Corp</v>
      </c>
      <c r="C295" s="15" t="str">
        <f>VLOOKUP($A295,'MG Universe'!$A$2:$R$9992,3)</f>
        <v>D+</v>
      </c>
      <c r="D295" s="15" t="str">
        <f>VLOOKUP($A295,'MG Universe'!$A$2:$R$9992,4)</f>
        <v>S</v>
      </c>
      <c r="E295" s="15" t="str">
        <f>VLOOKUP($A295,'MG Universe'!$A$2:$R$9992,5)</f>
        <v>U</v>
      </c>
      <c r="F295" s="16" t="str">
        <f>VLOOKUP($A295,'MG Universe'!$A$2:$R$9992,6)</f>
        <v>SU</v>
      </c>
      <c r="G295" s="85">
        <f>VLOOKUP($A295,'MG Universe'!$A$2:$R$9992,7)</f>
        <v>42751</v>
      </c>
      <c r="H295" s="18">
        <f>VLOOKUP($A295,'MG Universe'!$A$2:$R$9992,8)</f>
        <v>51.18</v>
      </c>
      <c r="I295" s="18">
        <f>VLOOKUP($A295,'MG Universe'!$A$2:$R$9992,9)</f>
        <v>36.85</v>
      </c>
      <c r="J295" s="19">
        <f>VLOOKUP($A295,'MG Universe'!$A$2:$R$9992,10)</f>
        <v>0.72</v>
      </c>
      <c r="K295" s="86">
        <f>VLOOKUP($A295,'MG Universe'!$A$2:$R$9992,11)</f>
        <v>27.71</v>
      </c>
      <c r="L295" s="19">
        <f>VLOOKUP($A295,'MG Universe'!$A$2:$R$9992,12)</f>
        <v>1.2800000000000001E-2</v>
      </c>
      <c r="M295" s="87">
        <f>VLOOKUP($A295,'MG Universe'!$A$2:$R$9992,13)</f>
        <v>1.5</v>
      </c>
      <c r="N295" s="88">
        <f>VLOOKUP($A295,'MG Universe'!$A$2:$R$9992,14)</f>
        <v>2.0699999999999998</v>
      </c>
      <c r="O295" s="18">
        <f>VLOOKUP($A295,'MG Universe'!$A$2:$R$9992,15)</f>
        <v>-7.14</v>
      </c>
      <c r="P295" s="19">
        <f>VLOOKUP($A295,'MG Universe'!$A$2:$R$9992,16)</f>
        <v>9.6000000000000002E-2</v>
      </c>
      <c r="Q295" s="89">
        <f>VLOOKUP($A295,'MG Universe'!$A$2:$R$9992,17)</f>
        <v>1</v>
      </c>
      <c r="R295" s="18">
        <f>VLOOKUP($A295,'MG Universe'!$A$2:$R$9992,18)</f>
        <v>0</v>
      </c>
      <c r="S295" s="18">
        <f>VLOOKUP($A295,'MG Universe'!$A$2:$U$9992,19)</f>
        <v>11848016300</v>
      </c>
      <c r="T295" s="18" t="str">
        <f>VLOOKUP($A295,'MG Universe'!$A$2:$U$9992,20)</f>
        <v>Large</v>
      </c>
      <c r="U295" s="18" t="str">
        <f>VLOOKUP($A295,'MG Universe'!$A$2:$U$9992,21)</f>
        <v>Construction</v>
      </c>
    </row>
    <row r="296" spans="1:21" x14ac:dyDescent="0.55000000000000004">
      <c r="A296" s="15" t="s">
        <v>1096</v>
      </c>
      <c r="B296" s="122" t="str">
        <f>VLOOKUP($A296,'MG Universe'!$A$2:$R$9992,2)</f>
        <v>Mattel, Inc.</v>
      </c>
      <c r="C296" s="15" t="str">
        <f>VLOOKUP($A296,'MG Universe'!$A$2:$R$9992,3)</f>
        <v>D+</v>
      </c>
      <c r="D296" s="15" t="str">
        <f>VLOOKUP($A296,'MG Universe'!$A$2:$R$9992,4)</f>
        <v>S</v>
      </c>
      <c r="E296" s="15" t="str">
        <f>VLOOKUP($A296,'MG Universe'!$A$2:$R$9992,5)</f>
        <v>O</v>
      </c>
      <c r="F296" s="16" t="str">
        <f>VLOOKUP($A296,'MG Universe'!$A$2:$R$9992,6)</f>
        <v>SO</v>
      </c>
      <c r="G296" s="85">
        <f>VLOOKUP($A296,'MG Universe'!$A$2:$R$9992,7)</f>
        <v>42399</v>
      </c>
      <c r="H296" s="18">
        <f>VLOOKUP($A296,'MG Universe'!$A$2:$R$9992,8)</f>
        <v>11.43</v>
      </c>
      <c r="I296" s="18">
        <f>VLOOKUP($A296,'MG Universe'!$A$2:$R$9992,9)</f>
        <v>22.16</v>
      </c>
      <c r="J296" s="19">
        <f>VLOOKUP($A296,'MG Universe'!$A$2:$R$9992,10)</f>
        <v>1.9388000000000001</v>
      </c>
      <c r="K296" s="86">
        <f>VLOOKUP($A296,'MG Universe'!$A$2:$R$9992,11)</f>
        <v>13.35</v>
      </c>
      <c r="L296" s="19">
        <f>VLOOKUP($A296,'MG Universe'!$A$2:$R$9992,12)</f>
        <v>6.8599999999999994E-2</v>
      </c>
      <c r="M296" s="87">
        <f>VLOOKUP($A296,'MG Universe'!$A$2:$R$9992,13)</f>
        <v>0.9</v>
      </c>
      <c r="N296" s="88">
        <f>VLOOKUP($A296,'MG Universe'!$A$2:$R$9992,14)</f>
        <v>2.21</v>
      </c>
      <c r="O296" s="18">
        <f>VLOOKUP($A296,'MG Universe'!$A$2:$R$9992,15)</f>
        <v>-2.63</v>
      </c>
      <c r="P296" s="19">
        <f>VLOOKUP($A296,'MG Universe'!$A$2:$R$9992,16)</f>
        <v>2.4199999999999999E-2</v>
      </c>
      <c r="Q296" s="89">
        <f>VLOOKUP($A296,'MG Universe'!$A$2:$R$9992,17)</f>
        <v>6</v>
      </c>
      <c r="R296" s="18">
        <f>VLOOKUP($A296,'MG Universe'!$A$2:$R$9992,18)</f>
        <v>12.73</v>
      </c>
      <c r="S296" s="18">
        <f>VLOOKUP($A296,'MG Universe'!$A$2:$U$9992,19)</f>
        <v>7655265684</v>
      </c>
      <c r="T296" s="18" t="str">
        <f>VLOOKUP($A296,'MG Universe'!$A$2:$U$9992,20)</f>
        <v>Mid</v>
      </c>
      <c r="U296" s="18" t="str">
        <f>VLOOKUP($A296,'MG Universe'!$A$2:$U$9992,21)</f>
        <v>Children's Products</v>
      </c>
    </row>
    <row r="297" spans="1:21" x14ac:dyDescent="0.55000000000000004">
      <c r="A297" s="15" t="s">
        <v>1098</v>
      </c>
      <c r="B297" s="122" t="str">
        <f>VLOOKUP($A297,'MG Universe'!$A$2:$R$9992,2)</f>
        <v>McDonald's Corporation</v>
      </c>
      <c r="C297" s="15" t="str">
        <f>VLOOKUP($A297,'MG Universe'!$A$2:$R$9992,3)</f>
        <v>C</v>
      </c>
      <c r="D297" s="15" t="str">
        <f>VLOOKUP($A297,'MG Universe'!$A$2:$R$9992,4)</f>
        <v>S</v>
      </c>
      <c r="E297" s="15" t="str">
        <f>VLOOKUP($A297,'MG Universe'!$A$2:$R$9992,5)</f>
        <v>O</v>
      </c>
      <c r="F297" s="16" t="str">
        <f>VLOOKUP($A297,'MG Universe'!$A$2:$R$9992,6)</f>
        <v>SO</v>
      </c>
      <c r="G297" s="85">
        <f>VLOOKUP($A297,'MG Universe'!$A$2:$R$9992,7)</f>
        <v>42694</v>
      </c>
      <c r="H297" s="18">
        <f>VLOOKUP($A297,'MG Universe'!$A$2:$R$9992,8)</f>
        <v>49.98</v>
      </c>
      <c r="I297" s="18">
        <f>VLOOKUP($A297,'MG Universe'!$A$2:$R$9992,9)</f>
        <v>146.41</v>
      </c>
      <c r="J297" s="19">
        <f>VLOOKUP($A297,'MG Universe'!$A$2:$R$9992,10)</f>
        <v>2.9293999999999998</v>
      </c>
      <c r="K297" s="86">
        <f>VLOOKUP($A297,'MG Universe'!$A$2:$R$9992,11)</f>
        <v>28.65</v>
      </c>
      <c r="L297" s="19">
        <f>VLOOKUP($A297,'MG Universe'!$A$2:$R$9992,12)</f>
        <v>2.4299999999999999E-2</v>
      </c>
      <c r="M297" s="87">
        <f>VLOOKUP($A297,'MG Universe'!$A$2:$R$9992,13)</f>
        <v>0.7</v>
      </c>
      <c r="N297" s="88">
        <f>VLOOKUP($A297,'MG Universe'!$A$2:$R$9992,14)</f>
        <v>0.96</v>
      </c>
      <c r="O297" s="18">
        <f>VLOOKUP($A297,'MG Universe'!$A$2:$R$9992,15)</f>
        <v>-35.159999999999997</v>
      </c>
      <c r="P297" s="19">
        <f>VLOOKUP($A297,'MG Universe'!$A$2:$R$9992,16)</f>
        <v>0.1008</v>
      </c>
      <c r="Q297" s="89">
        <f>VLOOKUP($A297,'MG Universe'!$A$2:$R$9992,17)</f>
        <v>20</v>
      </c>
      <c r="R297" s="18">
        <f>VLOOKUP($A297,'MG Universe'!$A$2:$R$9992,18)</f>
        <v>0</v>
      </c>
      <c r="S297" s="18">
        <f>VLOOKUP($A297,'MG Universe'!$A$2:$U$9992,19)</f>
        <v>120158393672</v>
      </c>
      <c r="T297" s="18" t="str">
        <f>VLOOKUP($A297,'MG Universe'!$A$2:$U$9992,20)</f>
        <v>Large</v>
      </c>
      <c r="U297" s="18" t="str">
        <f>VLOOKUP($A297,'MG Universe'!$A$2:$U$9992,21)</f>
        <v>Restaurants</v>
      </c>
    </row>
    <row r="298" spans="1:21" x14ac:dyDescent="0.55000000000000004">
      <c r="A298" s="15" t="s">
        <v>1100</v>
      </c>
      <c r="B298" s="122" t="str">
        <f>VLOOKUP($A298,'MG Universe'!$A$2:$R$9992,2)</f>
        <v>Microchip Technology Inc.</v>
      </c>
      <c r="C298" s="15" t="str">
        <f>VLOOKUP($A298,'MG Universe'!$A$2:$R$9992,3)</f>
        <v>C</v>
      </c>
      <c r="D298" s="15" t="str">
        <f>VLOOKUP($A298,'MG Universe'!$A$2:$R$9992,4)</f>
        <v>E</v>
      </c>
      <c r="E298" s="15" t="str">
        <f>VLOOKUP($A298,'MG Universe'!$A$2:$R$9992,5)</f>
        <v>O</v>
      </c>
      <c r="F298" s="16" t="str">
        <f>VLOOKUP($A298,'MG Universe'!$A$2:$R$9992,6)</f>
        <v>EO</v>
      </c>
      <c r="G298" s="85">
        <f>VLOOKUP($A298,'MG Universe'!$A$2:$R$9992,7)</f>
        <v>42578</v>
      </c>
      <c r="H298" s="18">
        <f>VLOOKUP($A298,'MG Universe'!$A$2:$R$9992,8)</f>
        <v>46.17</v>
      </c>
      <c r="I298" s="18">
        <f>VLOOKUP($A298,'MG Universe'!$A$2:$R$9992,9)</f>
        <v>78.34</v>
      </c>
      <c r="J298" s="19">
        <f>VLOOKUP($A298,'MG Universe'!$A$2:$R$9992,10)</f>
        <v>1.6968000000000001</v>
      </c>
      <c r="K298" s="86">
        <f>VLOOKUP($A298,'MG Universe'!$A$2:$R$9992,11)</f>
        <v>39.770000000000003</v>
      </c>
      <c r="L298" s="19">
        <f>VLOOKUP($A298,'MG Universe'!$A$2:$R$9992,12)</f>
        <v>1.83E-2</v>
      </c>
      <c r="M298" s="87">
        <f>VLOOKUP($A298,'MG Universe'!$A$2:$R$9992,13)</f>
        <v>1.1000000000000001</v>
      </c>
      <c r="N298" s="88">
        <f>VLOOKUP($A298,'MG Universe'!$A$2:$R$9992,14)</f>
        <v>8.11</v>
      </c>
      <c r="O298" s="18">
        <f>VLOOKUP($A298,'MG Universe'!$A$2:$R$9992,15)</f>
        <v>-1.47</v>
      </c>
      <c r="P298" s="19">
        <f>VLOOKUP($A298,'MG Universe'!$A$2:$R$9992,16)</f>
        <v>0.15629999999999999</v>
      </c>
      <c r="Q298" s="89">
        <f>VLOOKUP($A298,'MG Universe'!$A$2:$R$9992,17)</f>
        <v>15</v>
      </c>
      <c r="R298" s="18">
        <f>VLOOKUP($A298,'MG Universe'!$A$2:$R$9992,18)</f>
        <v>26.18</v>
      </c>
      <c r="S298" s="18">
        <f>VLOOKUP($A298,'MG Universe'!$A$2:$U$9992,19)</f>
        <v>17272693347</v>
      </c>
      <c r="T298" s="18" t="str">
        <f>VLOOKUP($A298,'MG Universe'!$A$2:$U$9992,20)</f>
        <v>Large</v>
      </c>
      <c r="U298" s="18" t="str">
        <f>VLOOKUP($A298,'MG Universe'!$A$2:$U$9992,21)</f>
        <v>IT Hardware</v>
      </c>
    </row>
    <row r="299" spans="1:21" x14ac:dyDescent="0.55000000000000004">
      <c r="A299" s="15" t="s">
        <v>1102</v>
      </c>
      <c r="B299" s="122" t="str">
        <f>VLOOKUP($A299,'MG Universe'!$A$2:$R$9992,2)</f>
        <v>McKesson Corporation</v>
      </c>
      <c r="C299" s="15" t="str">
        <f>VLOOKUP($A299,'MG Universe'!$A$2:$R$9992,3)</f>
        <v>C-</v>
      </c>
      <c r="D299" s="15" t="str">
        <f>VLOOKUP($A299,'MG Universe'!$A$2:$R$9992,4)</f>
        <v>S</v>
      </c>
      <c r="E299" s="15" t="str">
        <f>VLOOKUP($A299,'MG Universe'!$A$2:$R$9992,5)</f>
        <v>U</v>
      </c>
      <c r="F299" s="16" t="str">
        <f>VLOOKUP($A299,'MG Universe'!$A$2:$R$9992,6)</f>
        <v>SU</v>
      </c>
      <c r="G299" s="85">
        <f>VLOOKUP($A299,'MG Universe'!$A$2:$R$9992,7)</f>
        <v>42557</v>
      </c>
      <c r="H299" s="18">
        <f>VLOOKUP($A299,'MG Universe'!$A$2:$R$9992,8)</f>
        <v>319.76</v>
      </c>
      <c r="I299" s="18">
        <f>VLOOKUP($A299,'MG Universe'!$A$2:$R$9992,9)</f>
        <v>142.04</v>
      </c>
      <c r="J299" s="19">
        <f>VLOOKUP($A299,'MG Universe'!$A$2:$R$9992,10)</f>
        <v>0.44419999999999998</v>
      </c>
      <c r="K299" s="86">
        <f>VLOOKUP($A299,'MG Universe'!$A$2:$R$9992,11)</f>
        <v>15.11</v>
      </c>
      <c r="L299" s="19">
        <f>VLOOKUP($A299,'MG Universe'!$A$2:$R$9992,12)</f>
        <v>7.6E-3</v>
      </c>
      <c r="M299" s="87">
        <f>VLOOKUP($A299,'MG Universe'!$A$2:$R$9992,13)</f>
        <v>1.1000000000000001</v>
      </c>
      <c r="N299" s="88">
        <f>VLOOKUP($A299,'MG Universe'!$A$2:$R$9992,14)</f>
        <v>1.1000000000000001</v>
      </c>
      <c r="O299" s="18">
        <f>VLOOKUP($A299,'MG Universe'!$A$2:$R$9992,15)</f>
        <v>-39.49</v>
      </c>
      <c r="P299" s="19">
        <f>VLOOKUP($A299,'MG Universe'!$A$2:$R$9992,16)</f>
        <v>3.3099999999999997E-2</v>
      </c>
      <c r="Q299" s="89">
        <f>VLOOKUP($A299,'MG Universe'!$A$2:$R$9992,17)</f>
        <v>4</v>
      </c>
      <c r="R299" s="18">
        <f>VLOOKUP($A299,'MG Universe'!$A$2:$R$9992,18)</f>
        <v>109.35</v>
      </c>
      <c r="S299" s="18">
        <f>VLOOKUP($A299,'MG Universe'!$A$2:$U$9992,19)</f>
        <v>30034963943</v>
      </c>
      <c r="T299" s="18" t="str">
        <f>VLOOKUP($A299,'MG Universe'!$A$2:$U$9992,20)</f>
        <v>Large</v>
      </c>
      <c r="U299" s="18" t="str">
        <f>VLOOKUP($A299,'MG Universe'!$A$2:$U$9992,21)</f>
        <v>Retail</v>
      </c>
    </row>
    <row r="300" spans="1:21" x14ac:dyDescent="0.55000000000000004">
      <c r="A300" s="15" t="s">
        <v>50</v>
      </c>
      <c r="B300" s="122" t="str">
        <f>VLOOKUP($A300,'MG Universe'!$A$2:$R$9992,2)</f>
        <v>Moody's Corporation</v>
      </c>
      <c r="C300" s="15" t="str">
        <f>VLOOKUP($A300,'MG Universe'!$A$2:$R$9992,3)</f>
        <v>F</v>
      </c>
      <c r="D300" s="15" t="str">
        <f>VLOOKUP($A300,'MG Universe'!$A$2:$R$9992,4)</f>
        <v>S</v>
      </c>
      <c r="E300" s="15" t="str">
        <f>VLOOKUP($A300,'MG Universe'!$A$2:$R$9992,5)</f>
        <v>O</v>
      </c>
      <c r="F300" s="16" t="str">
        <f>VLOOKUP($A300,'MG Universe'!$A$2:$R$9992,6)</f>
        <v>SO</v>
      </c>
      <c r="G300" s="85">
        <f>VLOOKUP($A300,'MG Universe'!$A$2:$R$9992,7)</f>
        <v>42821</v>
      </c>
      <c r="H300" s="18">
        <f>VLOOKUP($A300,'MG Universe'!$A$2:$R$9992,8)</f>
        <v>70.97</v>
      </c>
      <c r="I300" s="18">
        <f>VLOOKUP($A300,'MG Universe'!$A$2:$R$9992,9)</f>
        <v>112.95</v>
      </c>
      <c r="J300" s="19">
        <f>VLOOKUP($A300,'MG Universe'!$A$2:$R$9992,10)</f>
        <v>1.5914999999999999</v>
      </c>
      <c r="K300" s="86">
        <f>VLOOKUP($A300,'MG Universe'!$A$2:$R$9992,11)</f>
        <v>29.19</v>
      </c>
      <c r="L300" s="19">
        <f>VLOOKUP($A300,'MG Universe'!$A$2:$R$9992,12)</f>
        <v>1.3100000000000001E-2</v>
      </c>
      <c r="M300" s="87">
        <f>VLOOKUP($A300,'MG Universe'!$A$2:$R$9992,13)</f>
        <v>1.3</v>
      </c>
      <c r="N300" s="88">
        <f>VLOOKUP($A300,'MG Universe'!$A$2:$R$9992,14)</f>
        <v>1.34</v>
      </c>
      <c r="O300" s="18">
        <f>VLOOKUP($A300,'MG Universe'!$A$2:$R$9992,15)</f>
        <v>-16.88</v>
      </c>
      <c r="P300" s="19">
        <f>VLOOKUP($A300,'MG Universe'!$A$2:$R$9992,16)</f>
        <v>0.10340000000000001</v>
      </c>
      <c r="Q300" s="89">
        <f>VLOOKUP($A300,'MG Universe'!$A$2:$R$9992,17)</f>
        <v>8</v>
      </c>
      <c r="R300" s="18">
        <f>VLOOKUP($A300,'MG Universe'!$A$2:$R$9992,18)</f>
        <v>0</v>
      </c>
      <c r="S300" s="18">
        <f>VLOOKUP($A300,'MG Universe'!$A$2:$U$9992,19)</f>
        <v>21412132537</v>
      </c>
      <c r="T300" s="18" t="str">
        <f>VLOOKUP($A300,'MG Universe'!$A$2:$U$9992,20)</f>
        <v>Large</v>
      </c>
      <c r="U300" s="18" t="str">
        <f>VLOOKUP($A300,'MG Universe'!$A$2:$U$9992,21)</f>
        <v>Financial Services</v>
      </c>
    </row>
    <row r="301" spans="1:21" x14ac:dyDescent="0.55000000000000004">
      <c r="A301" s="15" t="s">
        <v>55</v>
      </c>
      <c r="B301" s="122" t="str">
        <f>VLOOKUP($A301,'MG Universe'!$A$2:$R$9992,2)</f>
        <v>Mondelez International Inc</v>
      </c>
      <c r="C301" s="15" t="str">
        <f>VLOOKUP($A301,'MG Universe'!$A$2:$R$9992,3)</f>
        <v>D</v>
      </c>
      <c r="D301" s="15" t="str">
        <f>VLOOKUP($A301,'MG Universe'!$A$2:$R$9992,4)</f>
        <v>S</v>
      </c>
      <c r="E301" s="15" t="str">
        <f>VLOOKUP($A301,'MG Universe'!$A$2:$R$9992,5)</f>
        <v>O</v>
      </c>
      <c r="F301" s="16" t="str">
        <f>VLOOKUP($A301,'MG Universe'!$A$2:$R$9992,6)</f>
        <v>SO</v>
      </c>
      <c r="G301" s="85">
        <f>VLOOKUP($A301,'MG Universe'!$A$2:$R$9992,7)</f>
        <v>42821</v>
      </c>
      <c r="H301" s="18">
        <f>VLOOKUP($A301,'MG Universe'!$A$2:$R$9992,8)</f>
        <v>21.46</v>
      </c>
      <c r="I301" s="18">
        <f>VLOOKUP($A301,'MG Universe'!$A$2:$R$9992,9)</f>
        <v>44.86</v>
      </c>
      <c r="J301" s="19">
        <f>VLOOKUP($A301,'MG Universe'!$A$2:$R$9992,10)</f>
        <v>2.0903999999999998</v>
      </c>
      <c r="K301" s="86">
        <f>VLOOKUP($A301,'MG Universe'!$A$2:$R$9992,11)</f>
        <v>20.96</v>
      </c>
      <c r="L301" s="19">
        <f>VLOOKUP($A301,'MG Universe'!$A$2:$R$9992,12)</f>
        <v>1.6E-2</v>
      </c>
      <c r="M301" s="87">
        <f>VLOOKUP($A301,'MG Universe'!$A$2:$R$9992,13)</f>
        <v>1.1000000000000001</v>
      </c>
      <c r="N301" s="88">
        <f>VLOOKUP($A301,'MG Universe'!$A$2:$R$9992,14)</f>
        <v>0.59</v>
      </c>
      <c r="O301" s="18">
        <f>VLOOKUP($A301,'MG Universe'!$A$2:$R$9992,15)</f>
        <v>-17.73</v>
      </c>
      <c r="P301" s="19">
        <f>VLOOKUP($A301,'MG Universe'!$A$2:$R$9992,16)</f>
        <v>6.2300000000000001E-2</v>
      </c>
      <c r="Q301" s="89">
        <f>VLOOKUP($A301,'MG Universe'!$A$2:$R$9992,17)</f>
        <v>4</v>
      </c>
      <c r="R301" s="18">
        <f>VLOOKUP($A301,'MG Universe'!$A$2:$R$9992,18)</f>
        <v>26.94</v>
      </c>
      <c r="S301" s="18">
        <f>VLOOKUP($A301,'MG Universe'!$A$2:$U$9992,19)</f>
        <v>67619356176</v>
      </c>
      <c r="T301" s="18" t="str">
        <f>VLOOKUP($A301,'MG Universe'!$A$2:$U$9992,20)</f>
        <v>Large</v>
      </c>
      <c r="U301" s="18" t="str">
        <f>VLOOKUP($A301,'MG Universe'!$A$2:$U$9992,21)</f>
        <v>Food Processing</v>
      </c>
    </row>
    <row r="302" spans="1:21" x14ac:dyDescent="0.55000000000000004">
      <c r="A302" s="15" t="s">
        <v>1104</v>
      </c>
      <c r="B302" s="122" t="str">
        <f>VLOOKUP($A302,'MG Universe'!$A$2:$R$9992,2)</f>
        <v>Medtronic plc. Ordinary Shares</v>
      </c>
      <c r="C302" s="15" t="str">
        <f>VLOOKUP($A302,'MG Universe'!$A$2:$R$9992,3)</f>
        <v>B</v>
      </c>
      <c r="D302" s="15" t="str">
        <f>VLOOKUP($A302,'MG Universe'!$A$2:$R$9992,4)</f>
        <v>D</v>
      </c>
      <c r="E302" s="15" t="str">
        <f>VLOOKUP($A302,'MG Universe'!$A$2:$R$9992,5)</f>
        <v>O</v>
      </c>
      <c r="F302" s="16" t="str">
        <f>VLOOKUP($A302,'MG Universe'!$A$2:$R$9992,6)</f>
        <v>DO</v>
      </c>
      <c r="G302" s="85">
        <f>VLOOKUP($A302,'MG Universe'!$A$2:$R$9992,7)</f>
        <v>42563</v>
      </c>
      <c r="H302" s="18">
        <f>VLOOKUP($A302,'MG Universe'!$A$2:$R$9992,8)</f>
        <v>34.43</v>
      </c>
      <c r="I302" s="18">
        <f>VLOOKUP($A302,'MG Universe'!$A$2:$R$9992,9)</f>
        <v>82.66</v>
      </c>
      <c r="J302" s="19">
        <f>VLOOKUP($A302,'MG Universe'!$A$2:$R$9992,10)</f>
        <v>2.4007999999999998</v>
      </c>
      <c r="K302" s="86">
        <f>VLOOKUP($A302,'MG Universe'!$A$2:$R$9992,11)</f>
        <v>25.05</v>
      </c>
      <c r="L302" s="19">
        <f>VLOOKUP($A302,'MG Universe'!$A$2:$R$9992,12)</f>
        <v>1.84E-2</v>
      </c>
      <c r="M302" s="87">
        <f>VLOOKUP($A302,'MG Universe'!$A$2:$R$9992,13)</f>
        <v>1</v>
      </c>
      <c r="N302" s="88">
        <f>VLOOKUP($A302,'MG Universe'!$A$2:$R$9992,14)</f>
        <v>3.29</v>
      </c>
      <c r="O302" s="18">
        <f>VLOOKUP($A302,'MG Universe'!$A$2:$R$9992,15)</f>
        <v>-16.91</v>
      </c>
      <c r="P302" s="19">
        <f>VLOOKUP($A302,'MG Universe'!$A$2:$R$9992,16)</f>
        <v>8.2699999999999996E-2</v>
      </c>
      <c r="Q302" s="89">
        <f>VLOOKUP($A302,'MG Universe'!$A$2:$R$9992,17)</f>
        <v>20</v>
      </c>
      <c r="R302" s="18">
        <f>VLOOKUP($A302,'MG Universe'!$A$2:$R$9992,18)</f>
        <v>62.06</v>
      </c>
      <c r="S302" s="18">
        <f>VLOOKUP($A302,'MG Universe'!$A$2:$U$9992,19)</f>
        <v>114904206100</v>
      </c>
      <c r="T302" s="18" t="str">
        <f>VLOOKUP($A302,'MG Universe'!$A$2:$U$9992,20)</f>
        <v>Large</v>
      </c>
      <c r="U302" s="18" t="str">
        <f>VLOOKUP($A302,'MG Universe'!$A$2:$U$9992,21)</f>
        <v>Medical</v>
      </c>
    </row>
    <row r="303" spans="1:21" x14ac:dyDescent="0.55000000000000004">
      <c r="A303" s="15" t="s">
        <v>1106</v>
      </c>
      <c r="B303" s="122" t="str">
        <f>VLOOKUP($A303,'MG Universe'!$A$2:$R$9992,2)</f>
        <v>Metlife Inc</v>
      </c>
      <c r="C303" s="15" t="str">
        <f>VLOOKUP($A303,'MG Universe'!$A$2:$R$9992,3)</f>
        <v>A-</v>
      </c>
      <c r="D303" s="15" t="str">
        <f>VLOOKUP($A303,'MG Universe'!$A$2:$R$9992,4)</f>
        <v>E</v>
      </c>
      <c r="E303" s="15" t="str">
        <f>VLOOKUP($A303,'MG Universe'!$A$2:$R$9992,5)</f>
        <v>U</v>
      </c>
      <c r="F303" s="16" t="str">
        <f>VLOOKUP($A303,'MG Universe'!$A$2:$R$9992,6)</f>
        <v>EU</v>
      </c>
      <c r="G303" s="85">
        <f>VLOOKUP($A303,'MG Universe'!$A$2:$R$9992,7)</f>
        <v>42717</v>
      </c>
      <c r="H303" s="18">
        <f>VLOOKUP($A303,'MG Universe'!$A$2:$R$9992,8)</f>
        <v>119.73</v>
      </c>
      <c r="I303" s="18">
        <f>VLOOKUP($A303,'MG Universe'!$A$2:$R$9992,9)</f>
        <v>49.96</v>
      </c>
      <c r="J303" s="19">
        <f>VLOOKUP($A303,'MG Universe'!$A$2:$R$9992,10)</f>
        <v>0.4173</v>
      </c>
      <c r="K303" s="86">
        <f>VLOOKUP($A303,'MG Universe'!$A$2:$R$9992,11)</f>
        <v>12.37</v>
      </c>
      <c r="L303" s="19">
        <f>VLOOKUP($A303,'MG Universe'!$A$2:$R$9992,12)</f>
        <v>3.1E-2</v>
      </c>
      <c r="M303" s="87">
        <f>VLOOKUP($A303,'MG Universe'!$A$2:$R$9992,13)</f>
        <v>1.6</v>
      </c>
      <c r="N303" s="88" t="str">
        <f>VLOOKUP($A303,'MG Universe'!$A$2:$R$9992,14)</f>
        <v>N/A</v>
      </c>
      <c r="O303" s="18" t="str">
        <f>VLOOKUP($A303,'MG Universe'!$A$2:$R$9992,15)</f>
        <v>N/A</v>
      </c>
      <c r="P303" s="19">
        <f>VLOOKUP($A303,'MG Universe'!$A$2:$R$9992,16)</f>
        <v>1.9300000000000001E-2</v>
      </c>
      <c r="Q303" s="89">
        <f>VLOOKUP($A303,'MG Universe'!$A$2:$R$9992,17)</f>
        <v>4</v>
      </c>
      <c r="R303" s="18">
        <f>VLOOKUP($A303,'MG Universe'!$A$2:$R$9992,18)</f>
        <v>78.349999999999994</v>
      </c>
      <c r="S303" s="18">
        <f>VLOOKUP($A303,'MG Universe'!$A$2:$U$9992,19)</f>
        <v>53815890381</v>
      </c>
      <c r="T303" s="18" t="str">
        <f>VLOOKUP($A303,'MG Universe'!$A$2:$U$9992,20)</f>
        <v>Large</v>
      </c>
      <c r="U303" s="18" t="str">
        <f>VLOOKUP($A303,'MG Universe'!$A$2:$U$9992,21)</f>
        <v>Insurance</v>
      </c>
    </row>
    <row r="304" spans="1:21" x14ac:dyDescent="0.55000000000000004">
      <c r="A304" s="15" t="s">
        <v>1108</v>
      </c>
      <c r="B304" s="122" t="str">
        <f>VLOOKUP($A304,'MG Universe'!$A$2:$R$9992,2)</f>
        <v>Mohawk Industries, Inc.</v>
      </c>
      <c r="C304" s="15" t="str">
        <f>VLOOKUP($A304,'MG Universe'!$A$2:$R$9992,3)</f>
        <v>C-</v>
      </c>
      <c r="D304" s="15" t="str">
        <f>VLOOKUP($A304,'MG Universe'!$A$2:$R$9992,4)</f>
        <v>S</v>
      </c>
      <c r="E304" s="15" t="str">
        <f>VLOOKUP($A304,'MG Universe'!$A$2:$R$9992,5)</f>
        <v>U</v>
      </c>
      <c r="F304" s="16" t="str">
        <f>VLOOKUP($A304,'MG Universe'!$A$2:$R$9992,6)</f>
        <v>SU</v>
      </c>
      <c r="G304" s="85">
        <f>VLOOKUP($A304,'MG Universe'!$A$2:$R$9992,7)</f>
        <v>42772</v>
      </c>
      <c r="H304" s="18">
        <f>VLOOKUP($A304,'MG Universe'!$A$2:$R$9992,8)</f>
        <v>335.57</v>
      </c>
      <c r="I304" s="18">
        <f>VLOOKUP($A304,'MG Universe'!$A$2:$R$9992,9)</f>
        <v>228.75</v>
      </c>
      <c r="J304" s="19">
        <f>VLOOKUP($A304,'MG Universe'!$A$2:$R$9992,10)</f>
        <v>0.68169999999999997</v>
      </c>
      <c r="K304" s="86">
        <f>VLOOKUP($A304,'MG Universe'!$A$2:$R$9992,11)</f>
        <v>26.23</v>
      </c>
      <c r="L304" s="19">
        <f>VLOOKUP($A304,'MG Universe'!$A$2:$R$9992,12)</f>
        <v>0</v>
      </c>
      <c r="M304" s="87">
        <f>VLOOKUP($A304,'MG Universe'!$A$2:$R$9992,13)</f>
        <v>1.2</v>
      </c>
      <c r="N304" s="88">
        <f>VLOOKUP($A304,'MG Universe'!$A$2:$R$9992,14)</f>
        <v>1.2</v>
      </c>
      <c r="O304" s="18">
        <f>VLOOKUP($A304,'MG Universe'!$A$2:$R$9992,15)</f>
        <v>-15.8</v>
      </c>
      <c r="P304" s="19">
        <f>VLOOKUP($A304,'MG Universe'!$A$2:$R$9992,16)</f>
        <v>8.8700000000000001E-2</v>
      </c>
      <c r="Q304" s="89">
        <f>VLOOKUP($A304,'MG Universe'!$A$2:$R$9992,17)</f>
        <v>0</v>
      </c>
      <c r="R304" s="18">
        <f>VLOOKUP($A304,'MG Universe'!$A$2:$R$9992,18)</f>
        <v>146.59</v>
      </c>
      <c r="S304" s="18">
        <f>VLOOKUP($A304,'MG Universe'!$A$2:$U$9992,19)</f>
        <v>16932612791</v>
      </c>
      <c r="T304" s="18" t="str">
        <f>VLOOKUP($A304,'MG Universe'!$A$2:$U$9992,20)</f>
        <v>Large</v>
      </c>
      <c r="U304" s="18" t="str">
        <f>VLOOKUP($A304,'MG Universe'!$A$2:$U$9992,21)</f>
        <v>Construction</v>
      </c>
    </row>
    <row r="305" spans="1:21" x14ac:dyDescent="0.55000000000000004">
      <c r="A305" s="15" t="s">
        <v>1110</v>
      </c>
      <c r="B305" s="122" t="str">
        <f>VLOOKUP($A305,'MG Universe'!$A$2:$R$9992,2)</f>
        <v>Mead Johnson Nutrition CO</v>
      </c>
      <c r="C305" s="15" t="str">
        <f>VLOOKUP($A305,'MG Universe'!$A$2:$R$9992,3)</f>
        <v>C</v>
      </c>
      <c r="D305" s="15" t="str">
        <f>VLOOKUP($A305,'MG Universe'!$A$2:$R$9992,4)</f>
        <v>E</v>
      </c>
      <c r="E305" s="15" t="str">
        <f>VLOOKUP($A305,'MG Universe'!$A$2:$R$9992,5)</f>
        <v>O</v>
      </c>
      <c r="F305" s="16" t="str">
        <f>VLOOKUP($A305,'MG Universe'!$A$2:$R$9992,6)</f>
        <v>EO</v>
      </c>
      <c r="G305" s="85">
        <f>VLOOKUP($A305,'MG Universe'!$A$2:$R$9992,7)</f>
        <v>42541</v>
      </c>
      <c r="H305" s="18">
        <f>VLOOKUP($A305,'MG Universe'!$A$2:$R$9992,8)</f>
        <v>62.46</v>
      </c>
      <c r="I305" s="18">
        <f>VLOOKUP($A305,'MG Universe'!$A$2:$R$9992,9)</f>
        <v>88.97</v>
      </c>
      <c r="J305" s="19">
        <f>VLOOKUP($A305,'MG Universe'!$A$2:$R$9992,10)</f>
        <v>1.4244000000000001</v>
      </c>
      <c r="K305" s="86">
        <f>VLOOKUP($A305,'MG Universe'!$A$2:$R$9992,11)</f>
        <v>26.56</v>
      </c>
      <c r="L305" s="19">
        <f>VLOOKUP($A305,'MG Universe'!$A$2:$R$9992,12)</f>
        <v>4.5999999999999999E-3</v>
      </c>
      <c r="M305" s="87">
        <f>VLOOKUP($A305,'MG Universe'!$A$2:$R$9992,13)</f>
        <v>1.5</v>
      </c>
      <c r="N305" s="88">
        <f>VLOOKUP($A305,'MG Universe'!$A$2:$R$9992,14)</f>
        <v>2.12</v>
      </c>
      <c r="O305" s="18">
        <f>VLOOKUP($A305,'MG Universe'!$A$2:$R$9992,15)</f>
        <v>-10.81</v>
      </c>
      <c r="P305" s="19">
        <f>VLOOKUP($A305,'MG Universe'!$A$2:$R$9992,16)</f>
        <v>9.0300000000000005E-2</v>
      </c>
      <c r="Q305" s="89">
        <f>VLOOKUP($A305,'MG Universe'!$A$2:$R$9992,17)</f>
        <v>8</v>
      </c>
      <c r="R305" s="18">
        <f>VLOOKUP($A305,'MG Universe'!$A$2:$R$9992,18)</f>
        <v>0</v>
      </c>
      <c r="S305" s="18">
        <f>VLOOKUP($A305,'MG Universe'!$A$2:$U$9992,19)</f>
        <v>16334778254</v>
      </c>
      <c r="T305" s="18" t="str">
        <f>VLOOKUP($A305,'MG Universe'!$A$2:$U$9992,20)</f>
        <v>Large</v>
      </c>
      <c r="U305" s="18" t="str">
        <f>VLOOKUP($A305,'MG Universe'!$A$2:$U$9992,21)</f>
        <v>Food Processing</v>
      </c>
    </row>
    <row r="306" spans="1:21" x14ac:dyDescent="0.55000000000000004">
      <c r="A306" s="15" t="s">
        <v>1112</v>
      </c>
      <c r="B306" s="122" t="str">
        <f>VLOOKUP($A306,'MG Universe'!$A$2:$R$9992,2)</f>
        <v>McCormick &amp; Company, Incorporated</v>
      </c>
      <c r="C306" s="15" t="str">
        <f>VLOOKUP($A306,'MG Universe'!$A$2:$R$9992,3)</f>
        <v>C-</v>
      </c>
      <c r="D306" s="15" t="str">
        <f>VLOOKUP($A306,'MG Universe'!$A$2:$R$9992,4)</f>
        <v>S</v>
      </c>
      <c r="E306" s="15" t="str">
        <f>VLOOKUP($A306,'MG Universe'!$A$2:$R$9992,5)</f>
        <v>O</v>
      </c>
      <c r="F306" s="16" t="str">
        <f>VLOOKUP($A306,'MG Universe'!$A$2:$R$9992,6)</f>
        <v>SO</v>
      </c>
      <c r="G306" s="85">
        <f>VLOOKUP($A306,'MG Universe'!$A$2:$R$9992,7)</f>
        <v>42738</v>
      </c>
      <c r="H306" s="18">
        <f>VLOOKUP($A306,'MG Universe'!$A$2:$R$9992,8)</f>
        <v>49.74</v>
      </c>
      <c r="I306" s="18">
        <f>VLOOKUP($A306,'MG Universe'!$A$2:$R$9992,9)</f>
        <v>100.35</v>
      </c>
      <c r="J306" s="19">
        <f>VLOOKUP($A306,'MG Universe'!$A$2:$R$9992,10)</f>
        <v>2.0175000000000001</v>
      </c>
      <c r="K306" s="86">
        <f>VLOOKUP($A306,'MG Universe'!$A$2:$R$9992,11)</f>
        <v>30.14</v>
      </c>
      <c r="L306" s="19">
        <f>VLOOKUP($A306,'MG Universe'!$A$2:$R$9992,12)</f>
        <v>1.6799999999999999E-2</v>
      </c>
      <c r="M306" s="87">
        <f>VLOOKUP($A306,'MG Universe'!$A$2:$R$9992,13)</f>
        <v>0.5</v>
      </c>
      <c r="N306" s="88">
        <f>VLOOKUP($A306,'MG Universe'!$A$2:$R$9992,14)</f>
        <v>1.0900000000000001</v>
      </c>
      <c r="O306" s="18">
        <f>VLOOKUP($A306,'MG Universe'!$A$2:$R$9992,15)</f>
        <v>-11.66</v>
      </c>
      <c r="P306" s="19">
        <f>VLOOKUP($A306,'MG Universe'!$A$2:$R$9992,16)</f>
        <v>0.1082</v>
      </c>
      <c r="Q306" s="89">
        <f>VLOOKUP($A306,'MG Universe'!$A$2:$R$9992,17)</f>
        <v>20</v>
      </c>
      <c r="R306" s="18">
        <f>VLOOKUP($A306,'MG Universe'!$A$2:$R$9992,18)</f>
        <v>34.159999999999997</v>
      </c>
      <c r="S306" s="18">
        <f>VLOOKUP($A306,'MG Universe'!$A$2:$U$9992,19)</f>
        <v>12416539127</v>
      </c>
      <c r="T306" s="18" t="str">
        <f>VLOOKUP($A306,'MG Universe'!$A$2:$U$9992,20)</f>
        <v>Large</v>
      </c>
      <c r="U306" s="18" t="str">
        <f>VLOOKUP($A306,'MG Universe'!$A$2:$U$9992,21)</f>
        <v>Food Processing</v>
      </c>
    </row>
    <row r="307" spans="1:21" x14ac:dyDescent="0.55000000000000004">
      <c r="A307" s="15" t="s">
        <v>1114</v>
      </c>
      <c r="B307" s="122" t="str">
        <f>VLOOKUP($A307,'MG Universe'!$A$2:$R$9992,2)</f>
        <v>Martin Marietta Materials, Inc.</v>
      </c>
      <c r="C307" s="15" t="str">
        <f>VLOOKUP($A307,'MG Universe'!$A$2:$R$9992,3)</f>
        <v>C-</v>
      </c>
      <c r="D307" s="15" t="str">
        <f>VLOOKUP($A307,'MG Universe'!$A$2:$R$9992,4)</f>
        <v>E</v>
      </c>
      <c r="E307" s="15" t="str">
        <f>VLOOKUP($A307,'MG Universe'!$A$2:$R$9992,5)</f>
        <v>O</v>
      </c>
      <c r="F307" s="16" t="str">
        <f>VLOOKUP($A307,'MG Universe'!$A$2:$R$9992,6)</f>
        <v>EO</v>
      </c>
      <c r="G307" s="85">
        <f>VLOOKUP($A307,'MG Universe'!$A$2:$R$9992,7)</f>
        <v>42725</v>
      </c>
      <c r="H307" s="18">
        <f>VLOOKUP($A307,'MG Universe'!$A$2:$R$9992,8)</f>
        <v>167.96</v>
      </c>
      <c r="I307" s="18">
        <f>VLOOKUP($A307,'MG Universe'!$A$2:$R$9992,9)</f>
        <v>224.77</v>
      </c>
      <c r="J307" s="19">
        <f>VLOOKUP($A307,'MG Universe'!$A$2:$R$9992,10)</f>
        <v>1.3382000000000001</v>
      </c>
      <c r="K307" s="86">
        <f>VLOOKUP($A307,'MG Universe'!$A$2:$R$9992,11)</f>
        <v>51.55</v>
      </c>
      <c r="L307" s="19">
        <f>VLOOKUP($A307,'MG Universe'!$A$2:$R$9992,12)</f>
        <v>7.1999999999999998E-3</v>
      </c>
      <c r="M307" s="87">
        <f>VLOOKUP($A307,'MG Universe'!$A$2:$R$9992,13)</f>
        <v>1.4</v>
      </c>
      <c r="N307" s="88">
        <f>VLOOKUP($A307,'MG Universe'!$A$2:$R$9992,14)</f>
        <v>1.97</v>
      </c>
      <c r="O307" s="18">
        <f>VLOOKUP($A307,'MG Universe'!$A$2:$R$9992,15)</f>
        <v>-31.8</v>
      </c>
      <c r="P307" s="19">
        <f>VLOOKUP($A307,'MG Universe'!$A$2:$R$9992,16)</f>
        <v>0.21529999999999999</v>
      </c>
      <c r="Q307" s="89">
        <f>VLOOKUP($A307,'MG Universe'!$A$2:$R$9992,17)</f>
        <v>1</v>
      </c>
      <c r="R307" s="18">
        <f>VLOOKUP($A307,'MG Universe'!$A$2:$R$9992,18)</f>
        <v>98.75</v>
      </c>
      <c r="S307" s="18">
        <f>VLOOKUP($A307,'MG Universe'!$A$2:$U$9992,19)</f>
        <v>13981814295</v>
      </c>
      <c r="T307" s="18" t="str">
        <f>VLOOKUP($A307,'MG Universe'!$A$2:$U$9992,20)</f>
        <v>Large</v>
      </c>
      <c r="U307" s="18" t="str">
        <f>VLOOKUP($A307,'MG Universe'!$A$2:$U$9992,21)</f>
        <v>Construction</v>
      </c>
    </row>
    <row r="308" spans="1:21" x14ac:dyDescent="0.55000000000000004">
      <c r="A308" s="15" t="s">
        <v>1116</v>
      </c>
      <c r="B308" s="122" t="str">
        <f>VLOOKUP($A308,'MG Universe'!$A$2:$R$9992,2)</f>
        <v>Marsh &amp; McLennan Companies, Inc.</v>
      </c>
      <c r="C308" s="15" t="str">
        <f>VLOOKUP($A308,'MG Universe'!$A$2:$R$9992,3)</f>
        <v>B-</v>
      </c>
      <c r="D308" s="15" t="str">
        <f>VLOOKUP($A308,'MG Universe'!$A$2:$R$9992,4)</f>
        <v>E</v>
      </c>
      <c r="E308" s="15" t="str">
        <f>VLOOKUP($A308,'MG Universe'!$A$2:$R$9992,5)</f>
        <v>U</v>
      </c>
      <c r="F308" s="16" t="str">
        <f>VLOOKUP($A308,'MG Universe'!$A$2:$R$9992,6)</f>
        <v>EU</v>
      </c>
      <c r="G308" s="85">
        <f>VLOOKUP($A308,'MG Universe'!$A$2:$R$9992,7)</f>
        <v>42563</v>
      </c>
      <c r="H308" s="18">
        <f>VLOOKUP($A308,'MG Universe'!$A$2:$R$9992,8)</f>
        <v>100.81</v>
      </c>
      <c r="I308" s="18">
        <f>VLOOKUP($A308,'MG Universe'!$A$2:$R$9992,9)</f>
        <v>73.709999999999994</v>
      </c>
      <c r="J308" s="19">
        <f>VLOOKUP($A308,'MG Universe'!$A$2:$R$9992,10)</f>
        <v>0.73119999999999996</v>
      </c>
      <c r="K308" s="86">
        <f>VLOOKUP($A308,'MG Universe'!$A$2:$R$9992,11)</f>
        <v>25.42</v>
      </c>
      <c r="L308" s="19">
        <f>VLOOKUP($A308,'MG Universe'!$A$2:$R$9992,12)</f>
        <v>2.06E-2</v>
      </c>
      <c r="M308" s="87">
        <f>VLOOKUP($A308,'MG Universe'!$A$2:$R$9992,13)</f>
        <v>1</v>
      </c>
      <c r="N308" s="88">
        <f>VLOOKUP($A308,'MG Universe'!$A$2:$R$9992,14)</f>
        <v>1.52</v>
      </c>
      <c r="O308" s="18">
        <f>VLOOKUP($A308,'MG Universe'!$A$2:$R$9992,15)</f>
        <v>-12.64</v>
      </c>
      <c r="P308" s="19">
        <f>VLOOKUP($A308,'MG Universe'!$A$2:$R$9992,16)</f>
        <v>8.4599999999999995E-2</v>
      </c>
      <c r="Q308" s="89">
        <f>VLOOKUP($A308,'MG Universe'!$A$2:$R$9992,17)</f>
        <v>7</v>
      </c>
      <c r="R308" s="18">
        <f>VLOOKUP($A308,'MG Universe'!$A$2:$R$9992,18)</f>
        <v>30.93</v>
      </c>
      <c r="S308" s="18">
        <f>VLOOKUP($A308,'MG Universe'!$A$2:$U$9992,19)</f>
        <v>38037365421</v>
      </c>
      <c r="T308" s="18" t="str">
        <f>VLOOKUP($A308,'MG Universe'!$A$2:$U$9992,20)</f>
        <v>Large</v>
      </c>
      <c r="U308" s="18" t="str">
        <f>VLOOKUP($A308,'MG Universe'!$A$2:$U$9992,21)</f>
        <v>Insurance</v>
      </c>
    </row>
    <row r="309" spans="1:21" x14ac:dyDescent="0.55000000000000004">
      <c r="A309" s="15" t="s">
        <v>1118</v>
      </c>
      <c r="B309" s="122" t="str">
        <f>VLOOKUP($A309,'MG Universe'!$A$2:$R$9992,2)</f>
        <v>3M Co</v>
      </c>
      <c r="C309" s="15" t="str">
        <f>VLOOKUP($A309,'MG Universe'!$A$2:$R$9992,3)</f>
        <v>B</v>
      </c>
      <c r="D309" s="15" t="str">
        <f>VLOOKUP($A309,'MG Universe'!$A$2:$R$9992,4)</f>
        <v>E</v>
      </c>
      <c r="E309" s="15" t="str">
        <f>VLOOKUP($A309,'MG Universe'!$A$2:$R$9992,5)</f>
        <v>O</v>
      </c>
      <c r="F309" s="16" t="str">
        <f>VLOOKUP($A309,'MG Universe'!$A$2:$R$9992,6)</f>
        <v>EO</v>
      </c>
      <c r="G309" s="85">
        <f>VLOOKUP($A309,'MG Universe'!$A$2:$R$9992,7)</f>
        <v>42717</v>
      </c>
      <c r="H309" s="18">
        <f>VLOOKUP($A309,'MG Universe'!$A$2:$R$9992,8)</f>
        <v>135.24</v>
      </c>
      <c r="I309" s="18">
        <f>VLOOKUP($A309,'MG Universe'!$A$2:$R$9992,9)</f>
        <v>194.84</v>
      </c>
      <c r="J309" s="19">
        <f>VLOOKUP($A309,'MG Universe'!$A$2:$R$9992,10)</f>
        <v>1.4407000000000001</v>
      </c>
      <c r="K309" s="86">
        <f>VLOOKUP($A309,'MG Universe'!$A$2:$R$9992,11)</f>
        <v>25.81</v>
      </c>
      <c r="L309" s="19">
        <f>VLOOKUP($A309,'MG Universe'!$A$2:$R$9992,12)</f>
        <v>2.24E-2</v>
      </c>
      <c r="M309" s="87">
        <f>VLOOKUP($A309,'MG Universe'!$A$2:$R$9992,13)</f>
        <v>1.1000000000000001</v>
      </c>
      <c r="N309" s="88">
        <f>VLOOKUP($A309,'MG Universe'!$A$2:$R$9992,14)</f>
        <v>1.9</v>
      </c>
      <c r="O309" s="18">
        <f>VLOOKUP($A309,'MG Universe'!$A$2:$R$9992,15)</f>
        <v>-15.95</v>
      </c>
      <c r="P309" s="19">
        <f>VLOOKUP($A309,'MG Universe'!$A$2:$R$9992,16)</f>
        <v>8.6499999999999994E-2</v>
      </c>
      <c r="Q309" s="89">
        <f>VLOOKUP($A309,'MG Universe'!$A$2:$R$9992,17)</f>
        <v>20</v>
      </c>
      <c r="R309" s="18">
        <f>VLOOKUP($A309,'MG Universe'!$A$2:$R$9992,18)</f>
        <v>60.49</v>
      </c>
      <c r="S309" s="18">
        <f>VLOOKUP($A309,'MG Universe'!$A$2:$U$9992,19)</f>
        <v>116531038394</v>
      </c>
      <c r="T309" s="18" t="str">
        <f>VLOOKUP($A309,'MG Universe'!$A$2:$U$9992,20)</f>
        <v>Large</v>
      </c>
      <c r="U309" s="18" t="str">
        <f>VLOOKUP($A309,'MG Universe'!$A$2:$U$9992,21)</f>
        <v>Conglomerates</v>
      </c>
    </row>
    <row r="310" spans="1:21" x14ac:dyDescent="0.55000000000000004">
      <c r="A310" s="15" t="s">
        <v>1122</v>
      </c>
      <c r="B310" s="122" t="str">
        <f>VLOOKUP($A310,'MG Universe'!$A$2:$R$9992,2)</f>
        <v>Mallinckrodt PLC</v>
      </c>
      <c r="C310" s="15" t="str">
        <f>VLOOKUP($A310,'MG Universe'!$A$2:$R$9992,3)</f>
        <v>C</v>
      </c>
      <c r="D310" s="15" t="str">
        <f>VLOOKUP($A310,'MG Universe'!$A$2:$R$9992,4)</f>
        <v>S</v>
      </c>
      <c r="E310" s="15" t="str">
        <f>VLOOKUP($A310,'MG Universe'!$A$2:$R$9992,5)</f>
        <v>F</v>
      </c>
      <c r="F310" s="16" t="str">
        <f>VLOOKUP($A310,'MG Universe'!$A$2:$R$9992,6)</f>
        <v>SF</v>
      </c>
      <c r="G310" s="85">
        <f>VLOOKUP($A310,'MG Universe'!$A$2:$R$9992,7)</f>
        <v>42610</v>
      </c>
      <c r="H310" s="18">
        <f>VLOOKUP($A310,'MG Universe'!$A$2:$R$9992,8)</f>
        <v>55.27</v>
      </c>
      <c r="I310" s="18">
        <f>VLOOKUP($A310,'MG Universe'!$A$2:$R$9992,9)</f>
        <v>42.37</v>
      </c>
      <c r="J310" s="19">
        <f>VLOOKUP($A310,'MG Universe'!$A$2:$R$9992,10)</f>
        <v>0.76659999999999995</v>
      </c>
      <c r="K310" s="86">
        <f>VLOOKUP($A310,'MG Universe'!$A$2:$R$9992,11)</f>
        <v>18.75</v>
      </c>
      <c r="L310" s="19">
        <f>VLOOKUP($A310,'MG Universe'!$A$2:$R$9992,12)</f>
        <v>0</v>
      </c>
      <c r="M310" s="87">
        <f>VLOOKUP($A310,'MG Universe'!$A$2:$R$9992,13)</f>
        <v>1.5</v>
      </c>
      <c r="N310" s="88">
        <f>VLOOKUP($A310,'MG Universe'!$A$2:$R$9992,14)</f>
        <v>1.68</v>
      </c>
      <c r="O310" s="18">
        <f>VLOOKUP($A310,'MG Universe'!$A$2:$R$9992,15)</f>
        <v>-82.25</v>
      </c>
      <c r="P310" s="19">
        <f>VLOOKUP($A310,'MG Universe'!$A$2:$R$9992,16)</f>
        <v>5.1200000000000002E-2</v>
      </c>
      <c r="Q310" s="89">
        <f>VLOOKUP($A310,'MG Universe'!$A$2:$R$9992,17)</f>
        <v>0</v>
      </c>
      <c r="R310" s="18">
        <f>VLOOKUP($A310,'MG Universe'!$A$2:$R$9992,18)</f>
        <v>85.08</v>
      </c>
      <c r="S310" s="18">
        <f>VLOOKUP($A310,'MG Universe'!$A$2:$U$9992,19)</f>
        <v>4033852145</v>
      </c>
      <c r="T310" s="18" t="str">
        <f>VLOOKUP($A310,'MG Universe'!$A$2:$U$9992,20)</f>
        <v>Mid</v>
      </c>
      <c r="U310" s="18" t="str">
        <f>VLOOKUP($A310,'MG Universe'!$A$2:$U$9992,21)</f>
        <v>Pharmaceuticals</v>
      </c>
    </row>
    <row r="311" spans="1:21" x14ac:dyDescent="0.55000000000000004">
      <c r="A311" s="15" t="s">
        <v>1124</v>
      </c>
      <c r="B311" s="122" t="str">
        <f>VLOOKUP($A311,'MG Universe'!$A$2:$R$9992,2)</f>
        <v>Monster Beverage Corporation</v>
      </c>
      <c r="C311" s="15" t="str">
        <f>VLOOKUP($A311,'MG Universe'!$A$2:$R$9992,3)</f>
        <v>C-</v>
      </c>
      <c r="D311" s="15" t="str">
        <f>VLOOKUP($A311,'MG Universe'!$A$2:$R$9992,4)</f>
        <v>E</v>
      </c>
      <c r="E311" s="15" t="str">
        <f>VLOOKUP($A311,'MG Universe'!$A$2:$R$9992,5)</f>
        <v>O</v>
      </c>
      <c r="F311" s="16" t="str">
        <f>VLOOKUP($A311,'MG Universe'!$A$2:$R$9992,6)</f>
        <v>EO</v>
      </c>
      <c r="G311" s="85">
        <f>VLOOKUP($A311,'MG Universe'!$A$2:$R$9992,7)</f>
        <v>42578</v>
      </c>
      <c r="H311" s="18">
        <f>VLOOKUP($A311,'MG Universe'!$A$2:$R$9992,8)</f>
        <v>37.58</v>
      </c>
      <c r="I311" s="18">
        <f>VLOOKUP($A311,'MG Universe'!$A$2:$R$9992,9)</f>
        <v>46.8</v>
      </c>
      <c r="J311" s="19">
        <f>VLOOKUP($A311,'MG Universe'!$A$2:$R$9992,10)</f>
        <v>1.2453000000000001</v>
      </c>
      <c r="K311" s="86">
        <f>VLOOKUP($A311,'MG Universe'!$A$2:$R$9992,11)</f>
        <v>47.9</v>
      </c>
      <c r="L311" s="19">
        <f>VLOOKUP($A311,'MG Universe'!$A$2:$R$9992,12)</f>
        <v>0</v>
      </c>
      <c r="M311" s="87">
        <f>VLOOKUP($A311,'MG Universe'!$A$2:$R$9992,13)</f>
        <v>0.7</v>
      </c>
      <c r="N311" s="88">
        <f>VLOOKUP($A311,'MG Universe'!$A$2:$R$9992,14)</f>
        <v>7.02</v>
      </c>
      <c r="O311" s="18">
        <f>VLOOKUP($A311,'MG Universe'!$A$2:$R$9992,15)</f>
        <v>4.67</v>
      </c>
      <c r="P311" s="19">
        <f>VLOOKUP($A311,'MG Universe'!$A$2:$R$9992,16)</f>
        <v>0.19700000000000001</v>
      </c>
      <c r="Q311" s="89">
        <f>VLOOKUP($A311,'MG Universe'!$A$2:$R$9992,17)</f>
        <v>0</v>
      </c>
      <c r="R311" s="18">
        <f>VLOOKUP($A311,'MG Universe'!$A$2:$R$9992,18)</f>
        <v>15.08</v>
      </c>
      <c r="S311" s="18">
        <f>VLOOKUP($A311,'MG Universe'!$A$2:$U$9992,19)</f>
        <v>26579270800</v>
      </c>
      <c r="T311" s="18" t="str">
        <f>VLOOKUP($A311,'MG Universe'!$A$2:$U$9992,20)</f>
        <v>Large</v>
      </c>
      <c r="U311" s="18" t="str">
        <f>VLOOKUP($A311,'MG Universe'!$A$2:$U$9992,21)</f>
        <v>Food Processing</v>
      </c>
    </row>
    <row r="312" spans="1:21" x14ac:dyDescent="0.55000000000000004">
      <c r="A312" s="15" t="s">
        <v>1126</v>
      </c>
      <c r="B312" s="122" t="str">
        <f>VLOOKUP($A312,'MG Universe'!$A$2:$R$9992,2)</f>
        <v>Altria Group Inc</v>
      </c>
      <c r="C312" s="15" t="str">
        <f>VLOOKUP($A312,'MG Universe'!$A$2:$R$9992,3)</f>
        <v>D</v>
      </c>
      <c r="D312" s="15" t="str">
        <f>VLOOKUP($A312,'MG Universe'!$A$2:$R$9992,4)</f>
        <v>S</v>
      </c>
      <c r="E312" s="15" t="str">
        <f>VLOOKUP($A312,'MG Universe'!$A$2:$R$9992,5)</f>
        <v>O</v>
      </c>
      <c r="F312" s="16" t="str">
        <f>VLOOKUP($A312,'MG Universe'!$A$2:$R$9992,6)</f>
        <v>SO</v>
      </c>
      <c r="G312" s="85">
        <f>VLOOKUP($A312,'MG Universe'!$A$2:$R$9992,7)</f>
        <v>42546</v>
      </c>
      <c r="H312" s="18">
        <f>VLOOKUP($A312,'MG Universe'!$A$2:$R$9992,8)</f>
        <v>57.92</v>
      </c>
      <c r="I312" s="18">
        <f>VLOOKUP($A312,'MG Universe'!$A$2:$R$9992,9)</f>
        <v>70.55</v>
      </c>
      <c r="J312" s="19">
        <f>VLOOKUP($A312,'MG Universe'!$A$2:$R$9992,10)</f>
        <v>1.2181</v>
      </c>
      <c r="K312" s="86">
        <f>VLOOKUP($A312,'MG Universe'!$A$2:$R$9992,11)</f>
        <v>26.32</v>
      </c>
      <c r="L312" s="19">
        <f>VLOOKUP($A312,'MG Universe'!$A$2:$R$9992,12)</f>
        <v>3.15E-2</v>
      </c>
      <c r="M312" s="87">
        <f>VLOOKUP($A312,'MG Universe'!$A$2:$R$9992,13)</f>
        <v>0.6</v>
      </c>
      <c r="N312" s="88">
        <f>VLOOKUP($A312,'MG Universe'!$A$2:$R$9992,14)</f>
        <v>0.87</v>
      </c>
      <c r="O312" s="18">
        <f>VLOOKUP($A312,'MG Universe'!$A$2:$R$9992,15)</f>
        <v>-12.18</v>
      </c>
      <c r="P312" s="19">
        <f>VLOOKUP($A312,'MG Universe'!$A$2:$R$9992,16)</f>
        <v>8.9099999999999999E-2</v>
      </c>
      <c r="Q312" s="89">
        <f>VLOOKUP($A312,'MG Universe'!$A$2:$R$9992,17)</f>
        <v>7</v>
      </c>
      <c r="R312" s="18">
        <f>VLOOKUP($A312,'MG Universe'!$A$2:$R$9992,18)</f>
        <v>9.8000000000000007</v>
      </c>
      <c r="S312" s="18">
        <f>VLOOKUP($A312,'MG Universe'!$A$2:$U$9992,19)</f>
        <v>136817589947</v>
      </c>
      <c r="T312" s="18" t="str">
        <f>VLOOKUP($A312,'MG Universe'!$A$2:$U$9992,20)</f>
        <v>Large</v>
      </c>
      <c r="U312" s="18" t="str">
        <f>VLOOKUP($A312,'MG Universe'!$A$2:$U$9992,21)</f>
        <v>Alcohol &amp; Tobacco</v>
      </c>
    </row>
    <row r="313" spans="1:21" x14ac:dyDescent="0.55000000000000004">
      <c r="A313" s="15" t="s">
        <v>59</v>
      </c>
      <c r="B313" s="122" t="str">
        <f>VLOOKUP($A313,'MG Universe'!$A$2:$R$9992,2)</f>
        <v>Monsanto Company</v>
      </c>
      <c r="C313" s="15" t="str">
        <f>VLOOKUP($A313,'MG Universe'!$A$2:$R$9992,3)</f>
        <v>F</v>
      </c>
      <c r="D313" s="15" t="str">
        <f>VLOOKUP($A313,'MG Universe'!$A$2:$R$9992,4)</f>
        <v>S</v>
      </c>
      <c r="E313" s="15" t="str">
        <f>VLOOKUP($A313,'MG Universe'!$A$2:$R$9992,5)</f>
        <v>O</v>
      </c>
      <c r="F313" s="16" t="str">
        <f>VLOOKUP($A313,'MG Universe'!$A$2:$R$9992,6)</f>
        <v>SO</v>
      </c>
      <c r="G313" s="85">
        <f>VLOOKUP($A313,'MG Universe'!$A$2:$R$9992,7)</f>
        <v>42821</v>
      </c>
      <c r="H313" s="18">
        <f>VLOOKUP($A313,'MG Universe'!$A$2:$R$9992,8)</f>
        <v>57.39</v>
      </c>
      <c r="I313" s="18">
        <f>VLOOKUP($A313,'MG Universe'!$A$2:$R$9992,9)</f>
        <v>115.82</v>
      </c>
      <c r="J313" s="19">
        <f>VLOOKUP($A313,'MG Universe'!$A$2:$R$9992,10)</f>
        <v>2.0181</v>
      </c>
      <c r="K313" s="86">
        <f>VLOOKUP($A313,'MG Universe'!$A$2:$R$9992,11)</f>
        <v>27.19</v>
      </c>
      <c r="L313" s="19">
        <f>VLOOKUP($A313,'MG Universe'!$A$2:$R$9992,12)</f>
        <v>1.8599999999999998E-2</v>
      </c>
      <c r="M313" s="87">
        <f>VLOOKUP($A313,'MG Universe'!$A$2:$R$9992,13)</f>
        <v>1</v>
      </c>
      <c r="N313" s="88">
        <f>VLOOKUP($A313,'MG Universe'!$A$2:$R$9992,14)</f>
        <v>1.29</v>
      </c>
      <c r="O313" s="18">
        <f>VLOOKUP($A313,'MG Universe'!$A$2:$R$9992,15)</f>
        <v>-15.63</v>
      </c>
      <c r="P313" s="19">
        <f>VLOOKUP($A313,'MG Universe'!$A$2:$R$9992,16)</f>
        <v>9.3399999999999997E-2</v>
      </c>
      <c r="Q313" s="89">
        <f>VLOOKUP($A313,'MG Universe'!$A$2:$R$9992,17)</f>
        <v>19</v>
      </c>
      <c r="R313" s="18">
        <f>VLOOKUP($A313,'MG Universe'!$A$2:$R$9992,18)</f>
        <v>31.86</v>
      </c>
      <c r="S313" s="18">
        <f>VLOOKUP($A313,'MG Universe'!$A$2:$U$9992,19)</f>
        <v>50844493190</v>
      </c>
      <c r="T313" s="18" t="str">
        <f>VLOOKUP($A313,'MG Universe'!$A$2:$U$9992,20)</f>
        <v>Large</v>
      </c>
      <c r="U313" s="18" t="str">
        <f>VLOOKUP($A313,'MG Universe'!$A$2:$U$9992,21)</f>
        <v>Fertilizer</v>
      </c>
    </row>
    <row r="314" spans="1:21" x14ac:dyDescent="0.55000000000000004">
      <c r="A314" s="15" t="s">
        <v>1128</v>
      </c>
      <c r="B314" s="122" t="str">
        <f>VLOOKUP($A314,'MG Universe'!$A$2:$R$9992,2)</f>
        <v>Mosaic Co</v>
      </c>
      <c r="C314" s="15" t="str">
        <f>VLOOKUP($A314,'MG Universe'!$A$2:$R$9992,3)</f>
        <v>D+</v>
      </c>
      <c r="D314" s="15" t="str">
        <f>VLOOKUP($A314,'MG Universe'!$A$2:$R$9992,4)</f>
        <v>S</v>
      </c>
      <c r="E314" s="15" t="str">
        <f>VLOOKUP($A314,'MG Universe'!$A$2:$R$9992,5)</f>
        <v>O</v>
      </c>
      <c r="F314" s="16" t="str">
        <f>VLOOKUP($A314,'MG Universe'!$A$2:$R$9992,6)</f>
        <v>SO</v>
      </c>
      <c r="G314" s="85">
        <f>VLOOKUP($A314,'MG Universe'!$A$2:$R$9992,7)</f>
        <v>42774</v>
      </c>
      <c r="H314" s="18">
        <f>VLOOKUP($A314,'MG Universe'!$A$2:$R$9992,8)</f>
        <v>0</v>
      </c>
      <c r="I314" s="18">
        <f>VLOOKUP($A314,'MG Universe'!$A$2:$R$9992,9)</f>
        <v>22.81</v>
      </c>
      <c r="J314" s="19" t="str">
        <f>VLOOKUP($A314,'MG Universe'!$A$2:$R$9992,10)</f>
        <v>N/A</v>
      </c>
      <c r="K314" s="86">
        <f>VLOOKUP($A314,'MG Universe'!$A$2:$R$9992,11)</f>
        <v>9.39</v>
      </c>
      <c r="L314" s="19">
        <f>VLOOKUP($A314,'MG Universe'!$A$2:$R$9992,12)</f>
        <v>4.82E-2</v>
      </c>
      <c r="M314" s="87">
        <f>VLOOKUP($A314,'MG Universe'!$A$2:$R$9992,13)</f>
        <v>1.3</v>
      </c>
      <c r="N314" s="88">
        <f>VLOOKUP($A314,'MG Universe'!$A$2:$R$9992,14)</f>
        <v>1.78</v>
      </c>
      <c r="O314" s="18">
        <f>VLOOKUP($A314,'MG Universe'!$A$2:$R$9992,15)</f>
        <v>-11.32</v>
      </c>
      <c r="P314" s="19">
        <f>VLOOKUP($A314,'MG Universe'!$A$2:$R$9992,16)</f>
        <v>4.4000000000000003E-3</v>
      </c>
      <c r="Q314" s="89">
        <f>VLOOKUP($A314,'MG Universe'!$A$2:$R$9992,17)</f>
        <v>2</v>
      </c>
      <c r="R314" s="18">
        <f>VLOOKUP($A314,'MG Universe'!$A$2:$R$9992,18)</f>
        <v>22.48</v>
      </c>
      <c r="S314" s="18">
        <f>VLOOKUP($A314,'MG Universe'!$A$2:$U$9992,19)</f>
        <v>7993044019</v>
      </c>
      <c r="T314" s="18" t="str">
        <f>VLOOKUP($A314,'MG Universe'!$A$2:$U$9992,20)</f>
        <v>Mid</v>
      </c>
      <c r="U314" s="18" t="str">
        <f>VLOOKUP($A314,'MG Universe'!$A$2:$U$9992,21)</f>
        <v>Fertilizer</v>
      </c>
    </row>
    <row r="315" spans="1:21" x14ac:dyDescent="0.55000000000000004">
      <c r="A315" s="15" t="s">
        <v>1130</v>
      </c>
      <c r="B315" s="122" t="str">
        <f>VLOOKUP($A315,'MG Universe'!$A$2:$R$9992,2)</f>
        <v>Marathon Petroleum Corp</v>
      </c>
      <c r="C315" s="15" t="str">
        <f>VLOOKUP($A315,'MG Universe'!$A$2:$R$9992,3)</f>
        <v>B</v>
      </c>
      <c r="D315" s="15" t="str">
        <f>VLOOKUP($A315,'MG Universe'!$A$2:$R$9992,4)</f>
        <v>E</v>
      </c>
      <c r="E315" s="15" t="str">
        <f>VLOOKUP($A315,'MG Universe'!$A$2:$R$9992,5)</f>
        <v>U</v>
      </c>
      <c r="F315" s="16" t="str">
        <f>VLOOKUP($A315,'MG Universe'!$A$2:$R$9992,6)</f>
        <v>EU</v>
      </c>
      <c r="G315" s="85">
        <f>VLOOKUP($A315,'MG Universe'!$A$2:$R$9992,7)</f>
        <v>42611</v>
      </c>
      <c r="H315" s="18">
        <f>VLOOKUP($A315,'MG Universe'!$A$2:$R$9992,8)</f>
        <v>70.150000000000006</v>
      </c>
      <c r="I315" s="18">
        <f>VLOOKUP($A315,'MG Universe'!$A$2:$R$9992,9)</f>
        <v>52.05</v>
      </c>
      <c r="J315" s="19">
        <f>VLOOKUP($A315,'MG Universe'!$A$2:$R$9992,10)</f>
        <v>0.74199999999999999</v>
      </c>
      <c r="K315" s="86">
        <f>VLOOKUP($A315,'MG Universe'!$A$2:$R$9992,11)</f>
        <v>14.18</v>
      </c>
      <c r="L315" s="19">
        <f>VLOOKUP($A315,'MG Universe'!$A$2:$R$9992,12)</f>
        <v>2.46E-2</v>
      </c>
      <c r="M315" s="87">
        <f>VLOOKUP($A315,'MG Universe'!$A$2:$R$9992,13)</f>
        <v>1.7</v>
      </c>
      <c r="N315" s="88">
        <f>VLOOKUP($A315,'MG Universe'!$A$2:$R$9992,14)</f>
        <v>1.52</v>
      </c>
      <c r="O315" s="18">
        <f>VLOOKUP($A315,'MG Universe'!$A$2:$R$9992,15)</f>
        <v>-38.299999999999997</v>
      </c>
      <c r="P315" s="19">
        <f>VLOOKUP($A315,'MG Universe'!$A$2:$R$9992,16)</f>
        <v>2.8400000000000002E-2</v>
      </c>
      <c r="Q315" s="89">
        <f>VLOOKUP($A315,'MG Universe'!$A$2:$R$9992,17)</f>
        <v>6</v>
      </c>
      <c r="R315" s="18">
        <f>VLOOKUP($A315,'MG Universe'!$A$2:$R$9992,18)</f>
        <v>32.64</v>
      </c>
      <c r="S315" s="18">
        <f>VLOOKUP($A315,'MG Universe'!$A$2:$U$9992,19)</f>
        <v>26740419467</v>
      </c>
      <c r="T315" s="18" t="str">
        <f>VLOOKUP($A315,'MG Universe'!$A$2:$U$9992,20)</f>
        <v>Large</v>
      </c>
      <c r="U315" s="18" t="str">
        <f>VLOOKUP($A315,'MG Universe'!$A$2:$U$9992,21)</f>
        <v>Oil &amp; Gas</v>
      </c>
    </row>
    <row r="316" spans="1:21" x14ac:dyDescent="0.55000000000000004">
      <c r="A316" s="15" t="s">
        <v>1132</v>
      </c>
      <c r="B316" s="122" t="str">
        <f>VLOOKUP($A316,'MG Universe'!$A$2:$R$9992,2)</f>
        <v>Merck &amp; Co., Inc.</v>
      </c>
      <c r="C316" s="15" t="str">
        <f>VLOOKUP($A316,'MG Universe'!$A$2:$R$9992,3)</f>
        <v>C+</v>
      </c>
      <c r="D316" s="15" t="str">
        <f>VLOOKUP($A316,'MG Universe'!$A$2:$R$9992,4)</f>
        <v>E</v>
      </c>
      <c r="E316" s="15" t="str">
        <f>VLOOKUP($A316,'MG Universe'!$A$2:$R$9992,5)</f>
        <v>O</v>
      </c>
      <c r="F316" s="16" t="str">
        <f>VLOOKUP($A316,'MG Universe'!$A$2:$R$9992,6)</f>
        <v>EO</v>
      </c>
      <c r="G316" s="85">
        <f>VLOOKUP($A316,'MG Universe'!$A$2:$R$9992,7)</f>
        <v>42611</v>
      </c>
      <c r="H316" s="18">
        <f>VLOOKUP($A316,'MG Universe'!$A$2:$R$9992,8)</f>
        <v>26.8</v>
      </c>
      <c r="I316" s="18">
        <f>VLOOKUP($A316,'MG Universe'!$A$2:$R$9992,9)</f>
        <v>63</v>
      </c>
      <c r="J316" s="19">
        <f>VLOOKUP($A316,'MG Universe'!$A$2:$R$9992,10)</f>
        <v>2.3506999999999998</v>
      </c>
      <c r="K316" s="86">
        <f>VLOOKUP($A316,'MG Universe'!$A$2:$R$9992,11)</f>
        <v>25.82</v>
      </c>
      <c r="L316" s="19">
        <f>VLOOKUP($A316,'MG Universe'!$A$2:$R$9992,12)</f>
        <v>2.9000000000000001E-2</v>
      </c>
      <c r="M316" s="87">
        <f>VLOOKUP($A316,'MG Universe'!$A$2:$R$9992,13)</f>
        <v>0.9</v>
      </c>
      <c r="N316" s="88">
        <f>VLOOKUP($A316,'MG Universe'!$A$2:$R$9992,14)</f>
        <v>1.87</v>
      </c>
      <c r="O316" s="18">
        <f>VLOOKUP($A316,'MG Universe'!$A$2:$R$9992,15)</f>
        <v>-9.0299999999999994</v>
      </c>
      <c r="P316" s="19">
        <f>VLOOKUP($A316,'MG Universe'!$A$2:$R$9992,16)</f>
        <v>8.6599999999999996E-2</v>
      </c>
      <c r="Q316" s="89">
        <f>VLOOKUP($A316,'MG Universe'!$A$2:$R$9992,17)</f>
        <v>6</v>
      </c>
      <c r="R316" s="18">
        <f>VLOOKUP($A316,'MG Universe'!$A$2:$R$9992,18)</f>
        <v>30.56</v>
      </c>
      <c r="S316" s="18">
        <f>VLOOKUP($A316,'MG Universe'!$A$2:$U$9992,19)</f>
        <v>173075016555</v>
      </c>
      <c r="T316" s="18" t="str">
        <f>VLOOKUP($A316,'MG Universe'!$A$2:$U$9992,20)</f>
        <v>Large</v>
      </c>
      <c r="U316" s="18" t="str">
        <f>VLOOKUP($A316,'MG Universe'!$A$2:$U$9992,21)</f>
        <v>Pharmaceuticals</v>
      </c>
    </row>
    <row r="317" spans="1:21" x14ac:dyDescent="0.55000000000000004">
      <c r="A317" s="15" t="s">
        <v>1134</v>
      </c>
      <c r="B317" s="122" t="str">
        <f>VLOOKUP($A317,'MG Universe'!$A$2:$R$9992,2)</f>
        <v>Marathon Oil Corporation</v>
      </c>
      <c r="C317" s="15" t="str">
        <f>VLOOKUP($A317,'MG Universe'!$A$2:$R$9992,3)</f>
        <v>D</v>
      </c>
      <c r="D317" s="15" t="str">
        <f>VLOOKUP($A317,'MG Universe'!$A$2:$R$9992,4)</f>
        <v>S</v>
      </c>
      <c r="E317" s="15" t="str">
        <f>VLOOKUP($A317,'MG Universe'!$A$2:$R$9992,5)</f>
        <v>O</v>
      </c>
      <c r="F317" s="16" t="str">
        <f>VLOOKUP($A317,'MG Universe'!$A$2:$R$9992,6)</f>
        <v>SO</v>
      </c>
      <c r="G317" s="85">
        <f>VLOOKUP($A317,'MG Universe'!$A$2:$R$9992,7)</f>
        <v>42563</v>
      </c>
      <c r="H317" s="18">
        <f>VLOOKUP($A317,'MG Universe'!$A$2:$R$9992,8)</f>
        <v>0</v>
      </c>
      <c r="I317" s="18">
        <f>VLOOKUP($A317,'MG Universe'!$A$2:$R$9992,9)</f>
        <v>14.35</v>
      </c>
      <c r="J317" s="19" t="str">
        <f>VLOOKUP($A317,'MG Universe'!$A$2:$R$9992,10)</f>
        <v>N/A</v>
      </c>
      <c r="K317" s="86">
        <f>VLOOKUP($A317,'MG Universe'!$A$2:$R$9992,11)</f>
        <v>717.5</v>
      </c>
      <c r="L317" s="19">
        <f>VLOOKUP($A317,'MG Universe'!$A$2:$R$9992,12)</f>
        <v>3.6200000000000003E-2</v>
      </c>
      <c r="M317" s="87">
        <f>VLOOKUP($A317,'MG Universe'!$A$2:$R$9992,13)</f>
        <v>2.2000000000000002</v>
      </c>
      <c r="N317" s="88">
        <f>VLOOKUP($A317,'MG Universe'!$A$2:$R$9992,14)</f>
        <v>2.14</v>
      </c>
      <c r="O317" s="18">
        <f>VLOOKUP($A317,'MG Universe'!$A$2:$R$9992,15)</f>
        <v>-14.04</v>
      </c>
      <c r="P317" s="19">
        <f>VLOOKUP($A317,'MG Universe'!$A$2:$R$9992,16)</f>
        <v>3.5449999999999999</v>
      </c>
      <c r="Q317" s="89">
        <f>VLOOKUP($A317,'MG Universe'!$A$2:$R$9992,17)</f>
        <v>0</v>
      </c>
      <c r="R317" s="18">
        <f>VLOOKUP($A317,'MG Universe'!$A$2:$R$9992,18)</f>
        <v>0</v>
      </c>
      <c r="S317" s="18">
        <f>VLOOKUP($A317,'MG Universe'!$A$2:$U$9992,19)</f>
        <v>12105103685</v>
      </c>
      <c r="T317" s="18" t="str">
        <f>VLOOKUP($A317,'MG Universe'!$A$2:$U$9992,20)</f>
        <v>Large</v>
      </c>
      <c r="U317" s="18" t="str">
        <f>VLOOKUP($A317,'MG Universe'!$A$2:$U$9992,21)</f>
        <v>Oil &amp; Gas</v>
      </c>
    </row>
    <row r="318" spans="1:21" x14ac:dyDescent="0.55000000000000004">
      <c r="A318" s="15" t="s">
        <v>1136</v>
      </c>
      <c r="B318" s="122" t="str">
        <f>VLOOKUP($A318,'MG Universe'!$A$2:$R$9992,2)</f>
        <v>Morgan Stanley</v>
      </c>
      <c r="C318" s="15" t="str">
        <f>VLOOKUP($A318,'MG Universe'!$A$2:$R$9992,3)</f>
        <v>C-</v>
      </c>
      <c r="D318" s="15" t="str">
        <f>VLOOKUP($A318,'MG Universe'!$A$2:$R$9992,4)</f>
        <v>S</v>
      </c>
      <c r="E318" s="15" t="str">
        <f>VLOOKUP($A318,'MG Universe'!$A$2:$R$9992,5)</f>
        <v>U</v>
      </c>
      <c r="F318" s="16" t="str">
        <f>VLOOKUP($A318,'MG Universe'!$A$2:$R$9992,6)</f>
        <v>SU</v>
      </c>
      <c r="G318" s="85">
        <f>VLOOKUP($A318,'MG Universe'!$A$2:$R$9992,7)</f>
        <v>42545</v>
      </c>
      <c r="H318" s="18">
        <f>VLOOKUP($A318,'MG Universe'!$A$2:$R$9992,8)</f>
        <v>74.69</v>
      </c>
      <c r="I318" s="18">
        <f>VLOOKUP($A318,'MG Universe'!$A$2:$R$9992,9)</f>
        <v>40.97</v>
      </c>
      <c r="J318" s="19">
        <f>VLOOKUP($A318,'MG Universe'!$A$2:$R$9992,10)</f>
        <v>0.54849999999999999</v>
      </c>
      <c r="K318" s="86">
        <f>VLOOKUP($A318,'MG Universe'!$A$2:$R$9992,11)</f>
        <v>21.12</v>
      </c>
      <c r="L318" s="19">
        <f>VLOOKUP($A318,'MG Universe'!$A$2:$R$9992,12)</f>
        <v>1.46E-2</v>
      </c>
      <c r="M318" s="87">
        <f>VLOOKUP($A318,'MG Universe'!$A$2:$R$9992,13)</f>
        <v>1.8</v>
      </c>
      <c r="N318" s="88" t="str">
        <f>VLOOKUP($A318,'MG Universe'!$A$2:$R$9992,14)</f>
        <v>N/A</v>
      </c>
      <c r="O318" s="18" t="str">
        <f>VLOOKUP($A318,'MG Universe'!$A$2:$R$9992,15)</f>
        <v>N/A</v>
      </c>
      <c r="P318" s="19">
        <f>VLOOKUP($A318,'MG Universe'!$A$2:$R$9992,16)</f>
        <v>6.3100000000000003E-2</v>
      </c>
      <c r="Q318" s="89">
        <f>VLOOKUP($A318,'MG Universe'!$A$2:$R$9992,17)</f>
        <v>3</v>
      </c>
      <c r="R318" s="18">
        <f>VLOOKUP($A318,'MG Universe'!$A$2:$R$9992,18)</f>
        <v>39.880000000000003</v>
      </c>
      <c r="S318" s="18">
        <f>VLOOKUP($A318,'MG Universe'!$A$2:$U$9992,19)</f>
        <v>75698326983</v>
      </c>
      <c r="T318" s="18" t="str">
        <f>VLOOKUP($A318,'MG Universe'!$A$2:$U$9992,20)</f>
        <v>Large</v>
      </c>
      <c r="U318" s="18" t="str">
        <f>VLOOKUP($A318,'MG Universe'!$A$2:$U$9992,21)</f>
        <v>Financial Services</v>
      </c>
    </row>
    <row r="319" spans="1:21" x14ac:dyDescent="0.55000000000000004">
      <c r="A319" s="15" t="s">
        <v>1138</v>
      </c>
      <c r="B319" s="122" t="str">
        <f>VLOOKUP($A319,'MG Universe'!$A$2:$R$9992,2)</f>
        <v>Microsoft Corporation</v>
      </c>
      <c r="C319" s="15" t="str">
        <f>VLOOKUP($A319,'MG Universe'!$A$2:$R$9992,3)</f>
        <v>C+</v>
      </c>
      <c r="D319" s="15" t="str">
        <f>VLOOKUP($A319,'MG Universe'!$A$2:$R$9992,4)</f>
        <v>E</v>
      </c>
      <c r="E319" s="15" t="str">
        <f>VLOOKUP($A319,'MG Universe'!$A$2:$R$9992,5)</f>
        <v>O</v>
      </c>
      <c r="F319" s="16" t="str">
        <f>VLOOKUP($A319,'MG Universe'!$A$2:$R$9992,6)</f>
        <v>EO</v>
      </c>
      <c r="G319" s="85">
        <f>VLOOKUP($A319,'MG Universe'!$A$2:$R$9992,7)</f>
        <v>42768</v>
      </c>
      <c r="H319" s="18">
        <f>VLOOKUP($A319,'MG Universe'!$A$2:$R$9992,8)</f>
        <v>15.97</v>
      </c>
      <c r="I319" s="18">
        <f>VLOOKUP($A319,'MG Universe'!$A$2:$R$9992,9)</f>
        <v>67.48</v>
      </c>
      <c r="J319" s="19">
        <f>VLOOKUP($A319,'MG Universe'!$A$2:$R$9992,10)</f>
        <v>4.2253999999999996</v>
      </c>
      <c r="K319" s="86">
        <f>VLOOKUP($A319,'MG Universe'!$A$2:$R$9992,11)</f>
        <v>30.4</v>
      </c>
      <c r="L319" s="19">
        <f>VLOOKUP($A319,'MG Universe'!$A$2:$R$9992,12)</f>
        <v>2.18E-2</v>
      </c>
      <c r="M319" s="87">
        <f>VLOOKUP($A319,'MG Universe'!$A$2:$R$9992,13)</f>
        <v>1</v>
      </c>
      <c r="N319" s="88">
        <f>VLOOKUP($A319,'MG Universe'!$A$2:$R$9992,14)</f>
        <v>2.0499999999999998</v>
      </c>
      <c r="O319" s="18">
        <f>VLOOKUP($A319,'MG Universe'!$A$2:$R$9992,15)</f>
        <v>-1.39</v>
      </c>
      <c r="P319" s="19">
        <f>VLOOKUP($A319,'MG Universe'!$A$2:$R$9992,16)</f>
        <v>0.1095</v>
      </c>
      <c r="Q319" s="89">
        <f>VLOOKUP($A319,'MG Universe'!$A$2:$R$9992,17)</f>
        <v>15</v>
      </c>
      <c r="R319" s="18">
        <f>VLOOKUP($A319,'MG Universe'!$A$2:$R$9992,18)</f>
        <v>22.47</v>
      </c>
      <c r="S319" s="18">
        <f>VLOOKUP($A319,'MG Universe'!$A$2:$U$9992,19)</f>
        <v>528441398958</v>
      </c>
      <c r="T319" s="18" t="str">
        <f>VLOOKUP($A319,'MG Universe'!$A$2:$U$9992,20)</f>
        <v>Large</v>
      </c>
      <c r="U319" s="18" t="str">
        <f>VLOOKUP($A319,'MG Universe'!$A$2:$U$9992,21)</f>
        <v>Software</v>
      </c>
    </row>
    <row r="320" spans="1:21" x14ac:dyDescent="0.55000000000000004">
      <c r="A320" s="15" t="s">
        <v>1140</v>
      </c>
      <c r="B320" s="122" t="str">
        <f>VLOOKUP($A320,'MG Universe'!$A$2:$R$9992,2)</f>
        <v>Motorola Solutions Inc</v>
      </c>
      <c r="C320" s="15" t="str">
        <f>VLOOKUP($A320,'MG Universe'!$A$2:$R$9992,3)</f>
        <v>B</v>
      </c>
      <c r="D320" s="15" t="str">
        <f>VLOOKUP($A320,'MG Universe'!$A$2:$R$9992,4)</f>
        <v>E</v>
      </c>
      <c r="E320" s="15" t="str">
        <f>VLOOKUP($A320,'MG Universe'!$A$2:$R$9992,5)</f>
        <v>U</v>
      </c>
      <c r="F320" s="16" t="str">
        <f>VLOOKUP($A320,'MG Universe'!$A$2:$R$9992,6)</f>
        <v>EU</v>
      </c>
      <c r="G320" s="85">
        <f>VLOOKUP($A320,'MG Universe'!$A$2:$R$9992,7)</f>
        <v>42725</v>
      </c>
      <c r="H320" s="18">
        <f>VLOOKUP($A320,'MG Universe'!$A$2:$R$9992,8)</f>
        <v>146.88999999999999</v>
      </c>
      <c r="I320" s="18">
        <f>VLOOKUP($A320,'MG Universe'!$A$2:$R$9992,9)</f>
        <v>81.849999999999994</v>
      </c>
      <c r="J320" s="19">
        <f>VLOOKUP($A320,'MG Universe'!$A$2:$R$9992,10)</f>
        <v>0.55720000000000003</v>
      </c>
      <c r="K320" s="86">
        <f>VLOOKUP($A320,'MG Universe'!$A$2:$R$9992,11)</f>
        <v>21.43</v>
      </c>
      <c r="L320" s="19">
        <f>VLOOKUP($A320,'MG Universe'!$A$2:$R$9992,12)</f>
        <v>0.02</v>
      </c>
      <c r="M320" s="87">
        <f>VLOOKUP($A320,'MG Universe'!$A$2:$R$9992,13)</f>
        <v>0.4</v>
      </c>
      <c r="N320" s="88">
        <f>VLOOKUP($A320,'MG Universe'!$A$2:$R$9992,14)</f>
        <v>1.76</v>
      </c>
      <c r="O320" s="18">
        <f>VLOOKUP($A320,'MG Universe'!$A$2:$R$9992,15)</f>
        <v>-32.28</v>
      </c>
      <c r="P320" s="19">
        <f>VLOOKUP($A320,'MG Universe'!$A$2:$R$9992,16)</f>
        <v>6.4600000000000005E-2</v>
      </c>
      <c r="Q320" s="89">
        <f>VLOOKUP($A320,'MG Universe'!$A$2:$R$9992,17)</f>
        <v>6</v>
      </c>
      <c r="R320" s="18">
        <f>VLOOKUP($A320,'MG Universe'!$A$2:$R$9992,18)</f>
        <v>0</v>
      </c>
      <c r="S320" s="18">
        <f>VLOOKUP($A320,'MG Universe'!$A$2:$U$9992,19)</f>
        <v>13256386219</v>
      </c>
      <c r="T320" s="18" t="str">
        <f>VLOOKUP($A320,'MG Universe'!$A$2:$U$9992,20)</f>
        <v>Large</v>
      </c>
      <c r="U320" s="18" t="str">
        <f>VLOOKUP($A320,'MG Universe'!$A$2:$U$9992,21)</f>
        <v>Information Technology</v>
      </c>
    </row>
    <row r="321" spans="1:21" x14ac:dyDescent="0.55000000000000004">
      <c r="A321" s="15" t="s">
        <v>1142</v>
      </c>
      <c r="B321" s="122" t="str">
        <f>VLOOKUP($A321,'MG Universe'!$A$2:$R$9992,2)</f>
        <v>M&amp;T Bank Corporation</v>
      </c>
      <c r="C321" s="15" t="str">
        <f>VLOOKUP($A321,'MG Universe'!$A$2:$R$9992,3)</f>
        <v>C</v>
      </c>
      <c r="D321" s="15" t="str">
        <f>VLOOKUP($A321,'MG Universe'!$A$2:$R$9992,4)</f>
        <v>D</v>
      </c>
      <c r="E321" s="15" t="str">
        <f>VLOOKUP($A321,'MG Universe'!$A$2:$R$9992,5)</f>
        <v>O</v>
      </c>
      <c r="F321" s="16" t="str">
        <f>VLOOKUP($A321,'MG Universe'!$A$2:$R$9992,6)</f>
        <v>DO</v>
      </c>
      <c r="G321" s="85">
        <f>VLOOKUP($A321,'MG Universe'!$A$2:$R$9992,7)</f>
        <v>42573</v>
      </c>
      <c r="H321" s="18">
        <f>VLOOKUP($A321,'MG Universe'!$A$2:$R$9992,8)</f>
        <v>119.4</v>
      </c>
      <c r="I321" s="18">
        <f>VLOOKUP($A321,'MG Universe'!$A$2:$R$9992,9)</f>
        <v>156.53</v>
      </c>
      <c r="J321" s="19">
        <f>VLOOKUP($A321,'MG Universe'!$A$2:$R$9992,10)</f>
        <v>1.3109999999999999</v>
      </c>
      <c r="K321" s="86">
        <f>VLOOKUP($A321,'MG Universe'!$A$2:$R$9992,11)</f>
        <v>20.76</v>
      </c>
      <c r="L321" s="19">
        <f>VLOOKUP($A321,'MG Universe'!$A$2:$R$9992,12)</f>
        <v>1.7899999999999999E-2</v>
      </c>
      <c r="M321" s="87">
        <f>VLOOKUP($A321,'MG Universe'!$A$2:$R$9992,13)</f>
        <v>0.8</v>
      </c>
      <c r="N321" s="88" t="str">
        <f>VLOOKUP($A321,'MG Universe'!$A$2:$R$9992,14)</f>
        <v>N/A</v>
      </c>
      <c r="O321" s="18" t="str">
        <f>VLOOKUP($A321,'MG Universe'!$A$2:$R$9992,15)</f>
        <v>N/A</v>
      </c>
      <c r="P321" s="19">
        <f>VLOOKUP($A321,'MG Universe'!$A$2:$R$9992,16)</f>
        <v>6.13E-2</v>
      </c>
      <c r="Q321" s="89">
        <f>VLOOKUP($A321,'MG Universe'!$A$2:$R$9992,17)</f>
        <v>0</v>
      </c>
      <c r="R321" s="18">
        <f>VLOOKUP($A321,'MG Universe'!$A$2:$R$9992,18)</f>
        <v>128.44</v>
      </c>
      <c r="S321" s="18">
        <f>VLOOKUP($A321,'MG Universe'!$A$2:$U$9992,19)</f>
        <v>24358852479</v>
      </c>
      <c r="T321" s="18" t="str">
        <f>VLOOKUP($A321,'MG Universe'!$A$2:$U$9992,20)</f>
        <v>Large</v>
      </c>
      <c r="U321" s="18" t="str">
        <f>VLOOKUP($A321,'MG Universe'!$A$2:$U$9992,21)</f>
        <v>Banks</v>
      </c>
    </row>
    <row r="322" spans="1:21" x14ac:dyDescent="0.55000000000000004">
      <c r="A322" s="15" t="s">
        <v>1144</v>
      </c>
      <c r="B322" s="122" t="str">
        <f>VLOOKUP($A322,'MG Universe'!$A$2:$R$9992,2)</f>
        <v>Mettler-Toledo International Inc.</v>
      </c>
      <c r="C322" s="15" t="str">
        <f>VLOOKUP($A322,'MG Universe'!$A$2:$R$9992,3)</f>
        <v>F</v>
      </c>
      <c r="D322" s="15" t="str">
        <f>VLOOKUP($A322,'MG Universe'!$A$2:$R$9992,4)</f>
        <v>S</v>
      </c>
      <c r="E322" s="15" t="str">
        <f>VLOOKUP($A322,'MG Universe'!$A$2:$R$9992,5)</f>
        <v>O</v>
      </c>
      <c r="F322" s="16" t="str">
        <f>VLOOKUP($A322,'MG Universe'!$A$2:$R$9992,6)</f>
        <v>SO</v>
      </c>
      <c r="G322" s="85">
        <f>VLOOKUP($A322,'MG Universe'!$A$2:$R$9992,7)</f>
        <v>42799</v>
      </c>
      <c r="H322" s="18">
        <f>VLOOKUP($A322,'MG Universe'!$A$2:$R$9992,8)</f>
        <v>369.97</v>
      </c>
      <c r="I322" s="18">
        <f>VLOOKUP($A322,'MG Universe'!$A$2:$R$9992,9)</f>
        <v>558.34</v>
      </c>
      <c r="J322" s="19">
        <f>VLOOKUP($A322,'MG Universe'!$A$2:$R$9992,10)</f>
        <v>1.5091000000000001</v>
      </c>
      <c r="K322" s="86">
        <f>VLOOKUP($A322,'MG Universe'!$A$2:$R$9992,11)</f>
        <v>40.26</v>
      </c>
      <c r="L322" s="19">
        <f>VLOOKUP($A322,'MG Universe'!$A$2:$R$9992,12)</f>
        <v>0</v>
      </c>
      <c r="M322" s="87">
        <f>VLOOKUP($A322,'MG Universe'!$A$2:$R$9992,13)</f>
        <v>1.2</v>
      </c>
      <c r="N322" s="88">
        <f>VLOOKUP($A322,'MG Universe'!$A$2:$R$9992,14)</f>
        <v>1.53</v>
      </c>
      <c r="O322" s="18">
        <f>VLOOKUP($A322,'MG Universe'!$A$2:$R$9992,15)</f>
        <v>-30.9</v>
      </c>
      <c r="P322" s="19">
        <f>VLOOKUP($A322,'MG Universe'!$A$2:$R$9992,16)</f>
        <v>0.1588</v>
      </c>
      <c r="Q322" s="89">
        <f>VLOOKUP($A322,'MG Universe'!$A$2:$R$9992,17)</f>
        <v>0</v>
      </c>
      <c r="R322" s="18">
        <f>VLOOKUP($A322,'MG Universe'!$A$2:$R$9992,18)</f>
        <v>78.03</v>
      </c>
      <c r="S322" s="18">
        <f>VLOOKUP($A322,'MG Universe'!$A$2:$U$9992,19)</f>
        <v>14453725942</v>
      </c>
      <c r="T322" s="18" t="str">
        <f>VLOOKUP($A322,'MG Universe'!$A$2:$U$9992,20)</f>
        <v>Large</v>
      </c>
      <c r="U322" s="18" t="str">
        <f>VLOOKUP($A322,'MG Universe'!$A$2:$U$9992,21)</f>
        <v>Medical</v>
      </c>
    </row>
    <row r="323" spans="1:21" x14ac:dyDescent="0.55000000000000004">
      <c r="A323" s="15" t="s">
        <v>1148</v>
      </c>
      <c r="B323" s="122" t="str">
        <f>VLOOKUP($A323,'MG Universe'!$A$2:$R$9992,2)</f>
        <v>Micron Technology, Inc.</v>
      </c>
      <c r="C323" s="15" t="str">
        <f>VLOOKUP($A323,'MG Universe'!$A$2:$R$9992,3)</f>
        <v>C-</v>
      </c>
      <c r="D323" s="15" t="str">
        <f>VLOOKUP($A323,'MG Universe'!$A$2:$R$9992,4)</f>
        <v>S</v>
      </c>
      <c r="E323" s="15" t="str">
        <f>VLOOKUP($A323,'MG Universe'!$A$2:$R$9992,5)</f>
        <v>U</v>
      </c>
      <c r="F323" s="16" t="str">
        <f>VLOOKUP($A323,'MG Universe'!$A$2:$R$9992,6)</f>
        <v>SU</v>
      </c>
      <c r="G323" s="85">
        <f>VLOOKUP($A323,'MG Universe'!$A$2:$R$9992,7)</f>
        <v>42790</v>
      </c>
      <c r="H323" s="18">
        <f>VLOOKUP($A323,'MG Universe'!$A$2:$R$9992,8)</f>
        <v>59.14</v>
      </c>
      <c r="I323" s="18">
        <f>VLOOKUP($A323,'MG Universe'!$A$2:$R$9992,9)</f>
        <v>27</v>
      </c>
      <c r="J323" s="19">
        <f>VLOOKUP($A323,'MG Universe'!$A$2:$R$9992,10)</f>
        <v>0.45650000000000002</v>
      </c>
      <c r="K323" s="86">
        <f>VLOOKUP($A323,'MG Universe'!$A$2:$R$9992,11)</f>
        <v>17.53</v>
      </c>
      <c r="L323" s="19">
        <f>VLOOKUP($A323,'MG Universe'!$A$2:$R$9992,12)</f>
        <v>0</v>
      </c>
      <c r="M323" s="87">
        <f>VLOOKUP($A323,'MG Universe'!$A$2:$R$9992,13)</f>
        <v>1.8</v>
      </c>
      <c r="N323" s="88">
        <f>VLOOKUP($A323,'MG Universe'!$A$2:$R$9992,14)</f>
        <v>1.71</v>
      </c>
      <c r="O323" s="18">
        <f>VLOOKUP($A323,'MG Universe'!$A$2:$R$9992,15)</f>
        <v>-5.51</v>
      </c>
      <c r="P323" s="19">
        <f>VLOOKUP($A323,'MG Universe'!$A$2:$R$9992,16)</f>
        <v>4.5199999999999997E-2</v>
      </c>
      <c r="Q323" s="89">
        <f>VLOOKUP($A323,'MG Universe'!$A$2:$R$9992,17)</f>
        <v>0</v>
      </c>
      <c r="R323" s="18">
        <f>VLOOKUP($A323,'MG Universe'!$A$2:$R$9992,18)</f>
        <v>23.61</v>
      </c>
      <c r="S323" s="18">
        <f>VLOOKUP($A323,'MG Universe'!$A$2:$U$9992,19)</f>
        <v>30067145676</v>
      </c>
      <c r="T323" s="18" t="str">
        <f>VLOOKUP($A323,'MG Universe'!$A$2:$U$9992,20)</f>
        <v>Large</v>
      </c>
      <c r="U323" s="18" t="str">
        <f>VLOOKUP($A323,'MG Universe'!$A$2:$U$9992,21)</f>
        <v>IT Hardware</v>
      </c>
    </row>
    <row r="324" spans="1:21" x14ac:dyDescent="0.55000000000000004">
      <c r="A324" s="15" t="s">
        <v>1150</v>
      </c>
      <c r="B324" s="122" t="str">
        <f>VLOOKUP($A324,'MG Universe'!$A$2:$R$9992,2)</f>
        <v>Murphy Oil Corporation</v>
      </c>
      <c r="C324" s="15" t="str">
        <f>VLOOKUP($A324,'MG Universe'!$A$2:$R$9992,3)</f>
        <v>D+</v>
      </c>
      <c r="D324" s="15" t="str">
        <f>VLOOKUP($A324,'MG Universe'!$A$2:$R$9992,4)</f>
        <v>S</v>
      </c>
      <c r="E324" s="15" t="str">
        <f>VLOOKUP($A324,'MG Universe'!$A$2:$R$9992,5)</f>
        <v>O</v>
      </c>
      <c r="F324" s="16" t="str">
        <f>VLOOKUP($A324,'MG Universe'!$A$2:$R$9992,6)</f>
        <v>SO</v>
      </c>
      <c r="G324" s="85">
        <f>VLOOKUP($A324,'MG Universe'!$A$2:$R$9992,7)</f>
        <v>42796</v>
      </c>
      <c r="H324" s="18">
        <f>VLOOKUP($A324,'MG Universe'!$A$2:$R$9992,8)</f>
        <v>0</v>
      </c>
      <c r="I324" s="18">
        <f>VLOOKUP($A324,'MG Universe'!$A$2:$R$9992,9)</f>
        <v>25.98</v>
      </c>
      <c r="J324" s="19" t="str">
        <f>VLOOKUP($A324,'MG Universe'!$A$2:$R$9992,10)</f>
        <v>N/A</v>
      </c>
      <c r="K324" s="86">
        <f>VLOOKUP($A324,'MG Universe'!$A$2:$R$9992,11)</f>
        <v>12.14</v>
      </c>
      <c r="L324" s="19">
        <f>VLOOKUP($A324,'MG Universe'!$A$2:$R$9992,12)</f>
        <v>4.6199999999999998E-2</v>
      </c>
      <c r="M324" s="87">
        <f>VLOOKUP($A324,'MG Universe'!$A$2:$R$9992,13)</f>
        <v>2.1</v>
      </c>
      <c r="N324" s="88">
        <f>VLOOKUP($A324,'MG Universe'!$A$2:$R$9992,14)</f>
        <v>1.04</v>
      </c>
      <c r="O324" s="18">
        <f>VLOOKUP($A324,'MG Universe'!$A$2:$R$9992,15)</f>
        <v>-22.19</v>
      </c>
      <c r="P324" s="19">
        <f>VLOOKUP($A324,'MG Universe'!$A$2:$R$9992,16)</f>
        <v>1.8200000000000001E-2</v>
      </c>
      <c r="Q324" s="89">
        <f>VLOOKUP($A324,'MG Universe'!$A$2:$R$9992,17)</f>
        <v>0</v>
      </c>
      <c r="R324" s="18">
        <f>VLOOKUP($A324,'MG Universe'!$A$2:$R$9992,18)</f>
        <v>0</v>
      </c>
      <c r="S324" s="18">
        <f>VLOOKUP($A324,'MG Universe'!$A$2:$U$9992,19)</f>
        <v>4408653680</v>
      </c>
      <c r="T324" s="18" t="str">
        <f>VLOOKUP($A324,'MG Universe'!$A$2:$U$9992,20)</f>
        <v>Mid</v>
      </c>
      <c r="U324" s="18" t="str">
        <f>VLOOKUP($A324,'MG Universe'!$A$2:$U$9992,21)</f>
        <v>Oil &amp; Gas</v>
      </c>
    </row>
    <row r="325" spans="1:21" x14ac:dyDescent="0.55000000000000004">
      <c r="A325" s="15" t="s">
        <v>124</v>
      </c>
      <c r="B325" s="122" t="str">
        <f>VLOOKUP($A325,'MG Universe'!$A$2:$R$9992,2)</f>
        <v>Mylan N.V.</v>
      </c>
      <c r="C325" s="15" t="str">
        <f>VLOOKUP($A325,'MG Universe'!$A$2:$R$9992,3)</f>
        <v>C+</v>
      </c>
      <c r="D325" s="15" t="str">
        <f>VLOOKUP($A325,'MG Universe'!$A$2:$R$9992,4)</f>
        <v>S</v>
      </c>
      <c r="E325" s="15" t="str">
        <f>VLOOKUP($A325,'MG Universe'!$A$2:$R$9992,5)</f>
        <v>U</v>
      </c>
      <c r="F325" s="16" t="str">
        <f>VLOOKUP($A325,'MG Universe'!$A$2:$R$9992,6)</f>
        <v>SU</v>
      </c>
      <c r="G325" s="85">
        <f>VLOOKUP($A325,'MG Universe'!$A$2:$R$9992,7)</f>
        <v>42819</v>
      </c>
      <c r="H325" s="18">
        <f>VLOOKUP($A325,'MG Universe'!$A$2:$R$9992,8)</f>
        <v>104.69</v>
      </c>
      <c r="I325" s="18">
        <f>VLOOKUP($A325,'MG Universe'!$A$2:$R$9992,9)</f>
        <v>38.65</v>
      </c>
      <c r="J325" s="19">
        <f>VLOOKUP($A325,'MG Universe'!$A$2:$R$9992,10)</f>
        <v>0.36919999999999997</v>
      </c>
      <c r="K325" s="86">
        <f>VLOOKUP($A325,'MG Universe'!$A$2:$R$9992,11)</f>
        <v>14.21</v>
      </c>
      <c r="L325" s="19">
        <f>VLOOKUP($A325,'MG Universe'!$A$2:$R$9992,12)</f>
        <v>0</v>
      </c>
      <c r="M325" s="87">
        <f>VLOOKUP($A325,'MG Universe'!$A$2:$R$9992,13)</f>
        <v>1.1000000000000001</v>
      </c>
      <c r="N325" s="88">
        <f>VLOOKUP($A325,'MG Universe'!$A$2:$R$9992,14)</f>
        <v>1.49</v>
      </c>
      <c r="O325" s="18">
        <f>VLOOKUP($A325,'MG Universe'!$A$2:$R$9992,15)</f>
        <v>-30.91</v>
      </c>
      <c r="P325" s="19">
        <f>VLOOKUP($A325,'MG Universe'!$A$2:$R$9992,16)</f>
        <v>2.8500000000000001E-2</v>
      </c>
      <c r="Q325" s="89">
        <f>VLOOKUP($A325,'MG Universe'!$A$2:$R$9992,17)</f>
        <v>0</v>
      </c>
      <c r="R325" s="18">
        <f>VLOOKUP($A325,'MG Universe'!$A$2:$R$9992,18)</f>
        <v>49.05</v>
      </c>
      <c r="S325" s="18">
        <f>VLOOKUP($A325,'MG Universe'!$A$2:$U$9992,19)</f>
        <v>20982461700</v>
      </c>
      <c r="T325" s="18" t="str">
        <f>VLOOKUP($A325,'MG Universe'!$A$2:$U$9992,20)</f>
        <v>Large</v>
      </c>
      <c r="U325" s="18" t="str">
        <f>VLOOKUP($A325,'MG Universe'!$A$2:$U$9992,21)</f>
        <v>Pharmaceuticals</v>
      </c>
    </row>
    <row r="326" spans="1:21" x14ac:dyDescent="0.55000000000000004">
      <c r="A326" s="15" t="s">
        <v>1152</v>
      </c>
      <c r="B326" s="122" t="str">
        <f>VLOOKUP($A326,'MG Universe'!$A$2:$R$9992,2)</f>
        <v>Navient Corp</v>
      </c>
      <c r="C326" s="15" t="str">
        <f>VLOOKUP($A326,'MG Universe'!$A$2:$R$9992,3)</f>
        <v>A-</v>
      </c>
      <c r="D326" s="15" t="str">
        <f>VLOOKUP($A326,'MG Universe'!$A$2:$R$9992,4)</f>
        <v>E</v>
      </c>
      <c r="E326" s="15" t="str">
        <f>VLOOKUP($A326,'MG Universe'!$A$2:$R$9992,5)</f>
        <v>U</v>
      </c>
      <c r="F326" s="16" t="str">
        <f>VLOOKUP($A326,'MG Universe'!$A$2:$R$9992,6)</f>
        <v>EU</v>
      </c>
      <c r="G326" s="85">
        <f>VLOOKUP($A326,'MG Universe'!$A$2:$R$9992,7)</f>
        <v>42613</v>
      </c>
      <c r="H326" s="18">
        <f>VLOOKUP($A326,'MG Universe'!$A$2:$R$9992,8)</f>
        <v>92.14</v>
      </c>
      <c r="I326" s="18">
        <f>VLOOKUP($A326,'MG Universe'!$A$2:$R$9992,9)</f>
        <v>13.64</v>
      </c>
      <c r="J326" s="19">
        <f>VLOOKUP($A326,'MG Universe'!$A$2:$R$9992,10)</f>
        <v>0.14799999999999999</v>
      </c>
      <c r="K326" s="86">
        <f>VLOOKUP($A326,'MG Universe'!$A$2:$R$9992,11)</f>
        <v>5.71</v>
      </c>
      <c r="L326" s="19">
        <f>VLOOKUP($A326,'MG Universe'!$A$2:$R$9992,12)</f>
        <v>4.6899999999999997E-2</v>
      </c>
      <c r="M326" s="87">
        <f>VLOOKUP($A326,'MG Universe'!$A$2:$R$9992,13)</f>
        <v>2.5</v>
      </c>
      <c r="N326" s="88" t="str">
        <f>VLOOKUP($A326,'MG Universe'!$A$2:$R$9992,14)</f>
        <v>N/A</v>
      </c>
      <c r="O326" s="18" t="str">
        <f>VLOOKUP($A326,'MG Universe'!$A$2:$R$9992,15)</f>
        <v>N/A</v>
      </c>
      <c r="P326" s="19">
        <f>VLOOKUP($A326,'MG Universe'!$A$2:$R$9992,16)</f>
        <v>-1.4E-2</v>
      </c>
      <c r="Q326" s="89">
        <f>VLOOKUP($A326,'MG Universe'!$A$2:$R$9992,17)</f>
        <v>3</v>
      </c>
      <c r="R326" s="18">
        <f>VLOOKUP($A326,'MG Universe'!$A$2:$R$9992,18)</f>
        <v>21.98</v>
      </c>
      <c r="S326" s="18">
        <f>VLOOKUP($A326,'MG Universe'!$A$2:$U$9992,19)</f>
        <v>3891994132</v>
      </c>
      <c r="T326" s="18" t="str">
        <f>VLOOKUP($A326,'MG Universe'!$A$2:$U$9992,20)</f>
        <v>Mid</v>
      </c>
      <c r="U326" s="18" t="str">
        <f>VLOOKUP($A326,'MG Universe'!$A$2:$U$9992,21)</f>
        <v>Financial Services</v>
      </c>
    </row>
    <row r="327" spans="1:21" x14ac:dyDescent="0.55000000000000004">
      <c r="A327" s="15" t="s">
        <v>1154</v>
      </c>
      <c r="B327" s="122" t="str">
        <f>VLOOKUP($A327,'MG Universe'!$A$2:$R$9992,2)</f>
        <v>Noble Energy, Inc.</v>
      </c>
      <c r="C327" s="15" t="str">
        <f>VLOOKUP($A327,'MG Universe'!$A$2:$R$9992,3)</f>
        <v>D</v>
      </c>
      <c r="D327" s="15" t="str">
        <f>VLOOKUP($A327,'MG Universe'!$A$2:$R$9992,4)</f>
        <v>S</v>
      </c>
      <c r="E327" s="15" t="str">
        <f>VLOOKUP($A327,'MG Universe'!$A$2:$R$9992,5)</f>
        <v>O</v>
      </c>
      <c r="F327" s="16" t="str">
        <f>VLOOKUP($A327,'MG Universe'!$A$2:$R$9992,6)</f>
        <v>SO</v>
      </c>
      <c r="G327" s="85">
        <f>VLOOKUP($A327,'MG Universe'!$A$2:$R$9992,7)</f>
        <v>42565</v>
      </c>
      <c r="H327" s="18">
        <f>VLOOKUP($A327,'MG Universe'!$A$2:$R$9992,8)</f>
        <v>0</v>
      </c>
      <c r="I327" s="18">
        <f>VLOOKUP($A327,'MG Universe'!$A$2:$R$9992,9)</f>
        <v>31.36</v>
      </c>
      <c r="J327" s="19" t="str">
        <f>VLOOKUP($A327,'MG Universe'!$A$2:$R$9992,10)</f>
        <v>N/A</v>
      </c>
      <c r="K327" s="86" t="str">
        <f>VLOOKUP($A327,'MG Universe'!$A$2:$R$9992,11)</f>
        <v>N/A</v>
      </c>
      <c r="L327" s="19">
        <f>VLOOKUP($A327,'MG Universe'!$A$2:$R$9992,12)</f>
        <v>2.0400000000000001E-2</v>
      </c>
      <c r="M327" s="87">
        <f>VLOOKUP($A327,'MG Universe'!$A$2:$R$9992,13)</f>
        <v>1.2</v>
      </c>
      <c r="N327" s="88">
        <f>VLOOKUP($A327,'MG Universe'!$A$2:$R$9992,14)</f>
        <v>1.3</v>
      </c>
      <c r="O327" s="18">
        <f>VLOOKUP($A327,'MG Universe'!$A$2:$R$9992,15)</f>
        <v>-26.27</v>
      </c>
      <c r="P327" s="19">
        <f>VLOOKUP($A327,'MG Universe'!$A$2:$R$9992,16)</f>
        <v>-0.2041</v>
      </c>
      <c r="Q327" s="89">
        <f>VLOOKUP($A327,'MG Universe'!$A$2:$R$9992,17)</f>
        <v>0</v>
      </c>
      <c r="R327" s="18">
        <f>VLOOKUP($A327,'MG Universe'!$A$2:$R$9992,18)</f>
        <v>0</v>
      </c>
      <c r="S327" s="18">
        <f>VLOOKUP($A327,'MG Universe'!$A$2:$U$9992,19)</f>
        <v>13376810815</v>
      </c>
      <c r="T327" s="18" t="str">
        <f>VLOOKUP($A327,'MG Universe'!$A$2:$U$9992,20)</f>
        <v>Large</v>
      </c>
      <c r="U327" s="18" t="str">
        <f>VLOOKUP($A327,'MG Universe'!$A$2:$U$9992,21)</f>
        <v>Oil &amp; Gas</v>
      </c>
    </row>
    <row r="328" spans="1:21" x14ac:dyDescent="0.55000000000000004">
      <c r="A328" s="15" t="s">
        <v>1158</v>
      </c>
      <c r="B328" s="122" t="str">
        <f>VLOOKUP($A328,'MG Universe'!$A$2:$R$9992,2)</f>
        <v>Nasdaq Inc</v>
      </c>
      <c r="C328" s="15" t="str">
        <f>VLOOKUP($A328,'MG Universe'!$A$2:$R$9992,3)</f>
        <v>D</v>
      </c>
      <c r="D328" s="15" t="str">
        <f>VLOOKUP($A328,'MG Universe'!$A$2:$R$9992,4)</f>
        <v>S</v>
      </c>
      <c r="E328" s="15" t="str">
        <f>VLOOKUP($A328,'MG Universe'!$A$2:$R$9992,5)</f>
        <v>F</v>
      </c>
      <c r="F328" s="16" t="str">
        <f>VLOOKUP($A328,'MG Universe'!$A$2:$R$9992,6)</f>
        <v>SF</v>
      </c>
      <c r="G328" s="85">
        <f>VLOOKUP($A328,'MG Universe'!$A$2:$R$9992,7)</f>
        <v>42572</v>
      </c>
      <c r="H328" s="18">
        <f>VLOOKUP($A328,'MG Universe'!$A$2:$R$9992,8)</f>
        <v>62.05</v>
      </c>
      <c r="I328" s="18">
        <f>VLOOKUP($A328,'MG Universe'!$A$2:$R$9992,9)</f>
        <v>66.73</v>
      </c>
      <c r="J328" s="19">
        <f>VLOOKUP($A328,'MG Universe'!$A$2:$R$9992,10)</f>
        <v>1.0753999999999999</v>
      </c>
      <c r="K328" s="86">
        <f>VLOOKUP($A328,'MG Universe'!$A$2:$R$9992,11)</f>
        <v>24</v>
      </c>
      <c r="L328" s="19">
        <f>VLOOKUP($A328,'MG Universe'!$A$2:$R$9992,12)</f>
        <v>1.4999999999999999E-2</v>
      </c>
      <c r="M328" s="87">
        <f>VLOOKUP($A328,'MG Universe'!$A$2:$R$9992,13)</f>
        <v>0.9</v>
      </c>
      <c r="N328" s="88">
        <f>VLOOKUP($A328,'MG Universe'!$A$2:$R$9992,14)</f>
        <v>1.07</v>
      </c>
      <c r="O328" s="18">
        <f>VLOOKUP($A328,'MG Universe'!$A$2:$R$9992,15)</f>
        <v>-19.59</v>
      </c>
      <c r="P328" s="19">
        <f>VLOOKUP($A328,'MG Universe'!$A$2:$R$9992,16)</f>
        <v>7.7499999999999999E-2</v>
      </c>
      <c r="Q328" s="89">
        <f>VLOOKUP($A328,'MG Universe'!$A$2:$R$9992,17)</f>
        <v>5</v>
      </c>
      <c r="R328" s="18">
        <f>VLOOKUP($A328,'MG Universe'!$A$2:$R$9992,18)</f>
        <v>53.04</v>
      </c>
      <c r="S328" s="18">
        <f>VLOOKUP($A328,'MG Universe'!$A$2:$U$9992,19)</f>
        <v>10957298905</v>
      </c>
      <c r="T328" s="18" t="str">
        <f>VLOOKUP($A328,'MG Universe'!$A$2:$U$9992,20)</f>
        <v>Large</v>
      </c>
      <c r="U328" s="18" t="str">
        <f>VLOOKUP($A328,'MG Universe'!$A$2:$U$9992,21)</f>
        <v>Financial Services</v>
      </c>
    </row>
    <row r="329" spans="1:21" x14ac:dyDescent="0.55000000000000004">
      <c r="A329" s="15" t="s">
        <v>1162</v>
      </c>
      <c r="B329" s="122" t="str">
        <f>VLOOKUP($A329,'MG Universe'!$A$2:$R$9992,2)</f>
        <v>NextEra Energy Inc</v>
      </c>
      <c r="C329" s="15" t="str">
        <f>VLOOKUP($A329,'MG Universe'!$A$2:$R$9992,3)</f>
        <v>C</v>
      </c>
      <c r="D329" s="15" t="str">
        <f>VLOOKUP($A329,'MG Universe'!$A$2:$R$9992,4)</f>
        <v>S</v>
      </c>
      <c r="E329" s="15" t="str">
        <f>VLOOKUP($A329,'MG Universe'!$A$2:$R$9992,5)</f>
        <v>O</v>
      </c>
      <c r="F329" s="16" t="str">
        <f>VLOOKUP($A329,'MG Universe'!$A$2:$R$9992,6)</f>
        <v>SO</v>
      </c>
      <c r="G329" s="85">
        <f>VLOOKUP($A329,'MG Universe'!$A$2:$R$9992,7)</f>
        <v>42725</v>
      </c>
      <c r="H329" s="18">
        <f>VLOOKUP($A329,'MG Universe'!$A$2:$R$9992,8)</f>
        <v>79.430000000000007</v>
      </c>
      <c r="I329" s="18">
        <f>VLOOKUP($A329,'MG Universe'!$A$2:$R$9992,9)</f>
        <v>136.44999999999999</v>
      </c>
      <c r="J329" s="19">
        <f>VLOOKUP($A329,'MG Universe'!$A$2:$R$9992,10)</f>
        <v>1.7179</v>
      </c>
      <c r="K329" s="86">
        <f>VLOOKUP($A329,'MG Universe'!$A$2:$R$9992,11)</f>
        <v>25.18</v>
      </c>
      <c r="L329" s="19">
        <f>VLOOKUP($A329,'MG Universe'!$A$2:$R$9992,12)</f>
        <v>2.4799999999999999E-2</v>
      </c>
      <c r="M329" s="87">
        <f>VLOOKUP($A329,'MG Universe'!$A$2:$R$9992,13)</f>
        <v>0.3</v>
      </c>
      <c r="N329" s="88">
        <f>VLOOKUP($A329,'MG Universe'!$A$2:$R$9992,14)</f>
        <v>0.65</v>
      </c>
      <c r="O329" s="18">
        <f>VLOOKUP($A329,'MG Universe'!$A$2:$R$9992,15)</f>
        <v>-122.77</v>
      </c>
      <c r="P329" s="19">
        <f>VLOOKUP($A329,'MG Universe'!$A$2:$R$9992,16)</f>
        <v>8.3400000000000002E-2</v>
      </c>
      <c r="Q329" s="89">
        <f>VLOOKUP($A329,'MG Universe'!$A$2:$R$9992,17)</f>
        <v>20</v>
      </c>
      <c r="R329" s="18">
        <f>VLOOKUP($A329,'MG Universe'!$A$2:$R$9992,18)</f>
        <v>78.400000000000006</v>
      </c>
      <c r="S329" s="18">
        <f>VLOOKUP($A329,'MG Universe'!$A$2:$U$9992,19)</f>
        <v>63772867584</v>
      </c>
      <c r="T329" s="18" t="str">
        <f>VLOOKUP($A329,'MG Universe'!$A$2:$U$9992,20)</f>
        <v>Large</v>
      </c>
      <c r="U329" s="18" t="str">
        <f>VLOOKUP($A329,'MG Universe'!$A$2:$U$9992,21)</f>
        <v>Utilities</v>
      </c>
    </row>
    <row r="330" spans="1:21" x14ac:dyDescent="0.55000000000000004">
      <c r="A330" s="15" t="s">
        <v>1164</v>
      </c>
      <c r="B330" s="122" t="str">
        <f>VLOOKUP($A330,'MG Universe'!$A$2:$R$9992,2)</f>
        <v>Newmont Mining Corp</v>
      </c>
      <c r="C330" s="15" t="str">
        <f>VLOOKUP($A330,'MG Universe'!$A$2:$R$9992,3)</f>
        <v>F</v>
      </c>
      <c r="D330" s="15" t="str">
        <f>VLOOKUP($A330,'MG Universe'!$A$2:$R$9992,4)</f>
        <v>S</v>
      </c>
      <c r="E330" s="15" t="str">
        <f>VLOOKUP($A330,'MG Universe'!$A$2:$R$9992,5)</f>
        <v>O</v>
      </c>
      <c r="F330" s="16" t="str">
        <f>VLOOKUP($A330,'MG Universe'!$A$2:$R$9992,6)</f>
        <v>SO</v>
      </c>
      <c r="G330" s="85">
        <f>VLOOKUP($A330,'MG Universe'!$A$2:$R$9992,7)</f>
        <v>42549</v>
      </c>
      <c r="H330" s="18">
        <f>VLOOKUP($A330,'MG Universe'!$A$2:$R$9992,8)</f>
        <v>0</v>
      </c>
      <c r="I330" s="18">
        <f>VLOOKUP($A330,'MG Universe'!$A$2:$R$9992,9)</f>
        <v>34.26</v>
      </c>
      <c r="J330" s="19" t="str">
        <f>VLOOKUP($A330,'MG Universe'!$A$2:$R$9992,10)</f>
        <v>N/A</v>
      </c>
      <c r="K330" s="86">
        <f>VLOOKUP($A330,'MG Universe'!$A$2:$R$9992,11)</f>
        <v>155.72999999999999</v>
      </c>
      <c r="L330" s="19">
        <f>VLOOKUP($A330,'MG Universe'!$A$2:$R$9992,12)</f>
        <v>2.8999999999999998E-3</v>
      </c>
      <c r="M330" s="87">
        <f>VLOOKUP($A330,'MG Universe'!$A$2:$R$9992,13)</f>
        <v>0.2</v>
      </c>
      <c r="N330" s="88">
        <f>VLOOKUP($A330,'MG Universe'!$A$2:$R$9992,14)</f>
        <v>3.28</v>
      </c>
      <c r="O330" s="18">
        <f>VLOOKUP($A330,'MG Universe'!$A$2:$R$9992,15)</f>
        <v>-15.86</v>
      </c>
      <c r="P330" s="19">
        <f>VLOOKUP($A330,'MG Universe'!$A$2:$R$9992,16)</f>
        <v>0.73609999999999998</v>
      </c>
      <c r="Q330" s="89">
        <f>VLOOKUP($A330,'MG Universe'!$A$2:$R$9992,17)</f>
        <v>0</v>
      </c>
      <c r="R330" s="18">
        <f>VLOOKUP($A330,'MG Universe'!$A$2:$R$9992,18)</f>
        <v>21.3</v>
      </c>
      <c r="S330" s="18">
        <f>VLOOKUP($A330,'MG Universe'!$A$2:$U$9992,19)</f>
        <v>18203843246</v>
      </c>
      <c r="T330" s="18" t="str">
        <f>VLOOKUP($A330,'MG Universe'!$A$2:$U$9992,20)</f>
        <v>Large</v>
      </c>
      <c r="U330" s="18" t="str">
        <f>VLOOKUP($A330,'MG Universe'!$A$2:$U$9992,21)</f>
        <v>Mining</v>
      </c>
    </row>
    <row r="331" spans="1:21" x14ac:dyDescent="0.55000000000000004">
      <c r="A331" s="15" t="s">
        <v>1166</v>
      </c>
      <c r="B331" s="122" t="str">
        <f>VLOOKUP($A331,'MG Universe'!$A$2:$R$9992,2)</f>
        <v>Netflix, Inc.</v>
      </c>
      <c r="C331" s="15" t="str">
        <f>VLOOKUP($A331,'MG Universe'!$A$2:$R$9992,3)</f>
        <v>F</v>
      </c>
      <c r="D331" s="15" t="str">
        <f>VLOOKUP($A331,'MG Universe'!$A$2:$R$9992,4)</f>
        <v>S</v>
      </c>
      <c r="E331" s="15" t="str">
        <f>VLOOKUP($A331,'MG Universe'!$A$2:$R$9992,5)</f>
        <v>O</v>
      </c>
      <c r="F331" s="16" t="str">
        <f>VLOOKUP($A331,'MG Universe'!$A$2:$R$9992,6)</f>
        <v>SO</v>
      </c>
      <c r="G331" s="85">
        <f>VLOOKUP($A331,'MG Universe'!$A$2:$R$9992,7)</f>
        <v>42792</v>
      </c>
      <c r="H331" s="18">
        <f>VLOOKUP($A331,'MG Universe'!$A$2:$R$9992,8)</f>
        <v>23.13</v>
      </c>
      <c r="I331" s="18">
        <f>VLOOKUP($A331,'MG Universe'!$A$2:$R$9992,9)</f>
        <v>153.19999999999999</v>
      </c>
      <c r="J331" s="19">
        <f>VLOOKUP($A331,'MG Universe'!$A$2:$R$9992,10)</f>
        <v>6.6234000000000002</v>
      </c>
      <c r="K331" s="86">
        <f>VLOOKUP($A331,'MG Universe'!$A$2:$R$9992,11)</f>
        <v>255.33</v>
      </c>
      <c r="L331" s="19">
        <f>VLOOKUP($A331,'MG Universe'!$A$2:$R$9992,12)</f>
        <v>0</v>
      </c>
      <c r="M331" s="87">
        <f>VLOOKUP($A331,'MG Universe'!$A$2:$R$9992,13)</f>
        <v>1.2</v>
      </c>
      <c r="N331" s="88">
        <f>VLOOKUP($A331,'MG Universe'!$A$2:$R$9992,14)</f>
        <v>1.25</v>
      </c>
      <c r="O331" s="18">
        <f>VLOOKUP($A331,'MG Universe'!$A$2:$R$9992,15)</f>
        <v>-11.82</v>
      </c>
      <c r="P331" s="19">
        <f>VLOOKUP($A331,'MG Universe'!$A$2:$R$9992,16)</f>
        <v>1.2342</v>
      </c>
      <c r="Q331" s="89">
        <f>VLOOKUP($A331,'MG Universe'!$A$2:$R$9992,17)</f>
        <v>0</v>
      </c>
      <c r="R331" s="18">
        <f>VLOOKUP($A331,'MG Universe'!$A$2:$R$9992,18)</f>
        <v>11.79</v>
      </c>
      <c r="S331" s="18">
        <f>VLOOKUP($A331,'MG Universe'!$A$2:$U$9992,19)</f>
        <v>65778163944</v>
      </c>
      <c r="T331" s="18" t="str">
        <f>VLOOKUP($A331,'MG Universe'!$A$2:$U$9992,20)</f>
        <v>Large</v>
      </c>
      <c r="U331" s="18" t="str">
        <f>VLOOKUP($A331,'MG Universe'!$A$2:$U$9992,21)</f>
        <v>Internet Services</v>
      </c>
    </row>
    <row r="332" spans="1:21" x14ac:dyDescent="0.55000000000000004">
      <c r="A332" s="15" t="s">
        <v>1168</v>
      </c>
      <c r="B332" s="122" t="str">
        <f>VLOOKUP($A332,'MG Universe'!$A$2:$R$9992,2)</f>
        <v>Newfield Exploration Co.</v>
      </c>
      <c r="C332" s="15" t="str">
        <f>VLOOKUP($A332,'MG Universe'!$A$2:$R$9992,3)</f>
        <v>F</v>
      </c>
      <c r="D332" s="15" t="str">
        <f>VLOOKUP($A332,'MG Universe'!$A$2:$R$9992,4)</f>
        <v>S</v>
      </c>
      <c r="E332" s="15" t="str">
        <f>VLOOKUP($A332,'MG Universe'!$A$2:$R$9992,5)</f>
        <v>O</v>
      </c>
      <c r="F332" s="16" t="str">
        <f>VLOOKUP($A332,'MG Universe'!$A$2:$R$9992,6)</f>
        <v>SO</v>
      </c>
      <c r="G332" s="85">
        <f>VLOOKUP($A332,'MG Universe'!$A$2:$R$9992,7)</f>
        <v>42726</v>
      </c>
      <c r="H332" s="18">
        <f>VLOOKUP($A332,'MG Universe'!$A$2:$R$9992,8)</f>
        <v>0</v>
      </c>
      <c r="I332" s="18">
        <f>VLOOKUP($A332,'MG Universe'!$A$2:$R$9992,9)</f>
        <v>33.82</v>
      </c>
      <c r="J332" s="19" t="str">
        <f>VLOOKUP($A332,'MG Universe'!$A$2:$R$9992,10)</f>
        <v>N/A</v>
      </c>
      <c r="K332" s="86" t="str">
        <f>VLOOKUP($A332,'MG Universe'!$A$2:$R$9992,11)</f>
        <v>N/A</v>
      </c>
      <c r="L332" s="19">
        <f>VLOOKUP($A332,'MG Universe'!$A$2:$R$9992,12)</f>
        <v>0</v>
      </c>
      <c r="M332" s="87">
        <f>VLOOKUP($A332,'MG Universe'!$A$2:$R$9992,13)</f>
        <v>1.5</v>
      </c>
      <c r="N332" s="88">
        <f>VLOOKUP($A332,'MG Universe'!$A$2:$R$9992,14)</f>
        <v>1.54</v>
      </c>
      <c r="O332" s="18">
        <f>VLOOKUP($A332,'MG Universe'!$A$2:$R$9992,15)</f>
        <v>-11.99</v>
      </c>
      <c r="P332" s="19">
        <f>VLOOKUP($A332,'MG Universe'!$A$2:$R$9992,16)</f>
        <v>-6.6799999999999998E-2</v>
      </c>
      <c r="Q332" s="89">
        <f>VLOOKUP($A332,'MG Universe'!$A$2:$R$9992,17)</f>
        <v>0</v>
      </c>
      <c r="R332" s="18">
        <f>VLOOKUP($A332,'MG Universe'!$A$2:$R$9992,18)</f>
        <v>0</v>
      </c>
      <c r="S332" s="18">
        <f>VLOOKUP($A332,'MG Universe'!$A$2:$U$9992,19)</f>
        <v>6631318534</v>
      </c>
      <c r="T332" s="18" t="str">
        <f>VLOOKUP($A332,'MG Universe'!$A$2:$U$9992,20)</f>
        <v>Mid</v>
      </c>
      <c r="U332" s="18" t="str">
        <f>VLOOKUP($A332,'MG Universe'!$A$2:$U$9992,21)</f>
        <v>Oil &amp; Gas</v>
      </c>
    </row>
    <row r="333" spans="1:21" x14ac:dyDescent="0.55000000000000004">
      <c r="A333" s="15" t="s">
        <v>1170</v>
      </c>
      <c r="B333" s="122" t="str">
        <f>VLOOKUP($A333,'MG Universe'!$A$2:$R$9992,2)</f>
        <v>NiSource Inc.</v>
      </c>
      <c r="C333" s="15" t="str">
        <f>VLOOKUP($A333,'MG Universe'!$A$2:$R$9992,3)</f>
        <v>D+</v>
      </c>
      <c r="D333" s="15" t="str">
        <f>VLOOKUP($A333,'MG Universe'!$A$2:$R$9992,4)</f>
        <v>S</v>
      </c>
      <c r="E333" s="15" t="str">
        <f>VLOOKUP($A333,'MG Universe'!$A$2:$R$9992,5)</f>
        <v>O</v>
      </c>
      <c r="F333" s="16" t="str">
        <f>VLOOKUP($A333,'MG Universe'!$A$2:$R$9992,6)</f>
        <v>SO</v>
      </c>
      <c r="G333" s="85">
        <f>VLOOKUP($A333,'MG Universe'!$A$2:$R$9992,7)</f>
        <v>42808</v>
      </c>
      <c r="H333" s="18">
        <f>VLOOKUP($A333,'MG Universe'!$A$2:$R$9992,8)</f>
        <v>5.64</v>
      </c>
      <c r="I333" s="18">
        <f>VLOOKUP($A333,'MG Universe'!$A$2:$R$9992,9)</f>
        <v>24.25</v>
      </c>
      <c r="J333" s="19">
        <f>VLOOKUP($A333,'MG Universe'!$A$2:$R$9992,10)</f>
        <v>4.2995999999999999</v>
      </c>
      <c r="K333" s="86">
        <f>VLOOKUP($A333,'MG Universe'!$A$2:$R$9992,11)</f>
        <v>20.73</v>
      </c>
      <c r="L333" s="19">
        <f>VLOOKUP($A333,'MG Universe'!$A$2:$R$9992,12)</f>
        <v>2.64E-2</v>
      </c>
      <c r="M333" s="87">
        <f>VLOOKUP($A333,'MG Universe'!$A$2:$R$9992,13)</f>
        <v>0.4</v>
      </c>
      <c r="N333" s="88">
        <f>VLOOKUP($A333,'MG Universe'!$A$2:$R$9992,14)</f>
        <v>0.51</v>
      </c>
      <c r="O333" s="18">
        <f>VLOOKUP($A333,'MG Universe'!$A$2:$R$9992,15)</f>
        <v>-39.75</v>
      </c>
      <c r="P333" s="19">
        <f>VLOOKUP($A333,'MG Universe'!$A$2:$R$9992,16)</f>
        <v>6.1100000000000002E-2</v>
      </c>
      <c r="Q333" s="89">
        <f>VLOOKUP($A333,'MG Universe'!$A$2:$R$9992,17)</f>
        <v>0</v>
      </c>
      <c r="R333" s="18">
        <f>VLOOKUP($A333,'MG Universe'!$A$2:$R$9992,18)</f>
        <v>17.989999999999998</v>
      </c>
      <c r="S333" s="18">
        <f>VLOOKUP($A333,'MG Universe'!$A$2:$U$9992,19)</f>
        <v>7773638152</v>
      </c>
      <c r="T333" s="18" t="str">
        <f>VLOOKUP($A333,'MG Universe'!$A$2:$U$9992,20)</f>
        <v>Mid</v>
      </c>
      <c r="U333" s="18" t="str">
        <f>VLOOKUP($A333,'MG Universe'!$A$2:$U$9992,21)</f>
        <v>Utilities</v>
      </c>
    </row>
    <row r="334" spans="1:21" x14ac:dyDescent="0.55000000000000004">
      <c r="A334" s="15" t="s">
        <v>1172</v>
      </c>
      <c r="B334" s="122" t="str">
        <f>VLOOKUP($A334,'MG Universe'!$A$2:$R$9992,2)</f>
        <v>Nike Inc</v>
      </c>
      <c r="C334" s="15" t="str">
        <f>VLOOKUP($A334,'MG Universe'!$A$2:$R$9992,3)</f>
        <v>C+</v>
      </c>
      <c r="D334" s="15" t="str">
        <f>VLOOKUP($A334,'MG Universe'!$A$2:$R$9992,4)</f>
        <v>E</v>
      </c>
      <c r="E334" s="15" t="str">
        <f>VLOOKUP($A334,'MG Universe'!$A$2:$R$9992,5)</f>
        <v>F</v>
      </c>
      <c r="F334" s="16" t="str">
        <f>VLOOKUP($A334,'MG Universe'!$A$2:$R$9992,6)</f>
        <v>EF</v>
      </c>
      <c r="G334" s="85">
        <f>VLOOKUP($A334,'MG Universe'!$A$2:$R$9992,7)</f>
        <v>42693</v>
      </c>
      <c r="H334" s="18">
        <f>VLOOKUP($A334,'MG Universe'!$A$2:$R$9992,8)</f>
        <v>59.52</v>
      </c>
      <c r="I334" s="18">
        <f>VLOOKUP($A334,'MG Universe'!$A$2:$R$9992,9)</f>
        <v>51.8</v>
      </c>
      <c r="J334" s="19">
        <f>VLOOKUP($A334,'MG Universe'!$A$2:$R$9992,10)</f>
        <v>0.87029999999999996</v>
      </c>
      <c r="K334" s="86">
        <f>VLOOKUP($A334,'MG Universe'!$A$2:$R$9992,11)</f>
        <v>26.03</v>
      </c>
      <c r="L334" s="19">
        <f>VLOOKUP($A334,'MG Universe'!$A$2:$R$9992,12)</f>
        <v>1.24E-2</v>
      </c>
      <c r="M334" s="87">
        <f>VLOOKUP($A334,'MG Universe'!$A$2:$R$9992,13)</f>
        <v>0.5</v>
      </c>
      <c r="N334" s="88">
        <f>VLOOKUP($A334,'MG Universe'!$A$2:$R$9992,14)</f>
        <v>2.72</v>
      </c>
      <c r="O334" s="18">
        <f>VLOOKUP($A334,'MG Universe'!$A$2:$R$9992,15)</f>
        <v>3.28</v>
      </c>
      <c r="P334" s="19">
        <f>VLOOKUP($A334,'MG Universe'!$A$2:$R$9992,16)</f>
        <v>8.77E-2</v>
      </c>
      <c r="Q334" s="89">
        <f>VLOOKUP($A334,'MG Universe'!$A$2:$R$9992,17)</f>
        <v>9</v>
      </c>
      <c r="R334" s="18">
        <f>VLOOKUP($A334,'MG Universe'!$A$2:$R$9992,18)</f>
        <v>19.3</v>
      </c>
      <c r="S334" s="18">
        <f>VLOOKUP($A334,'MG Universe'!$A$2:$U$9992,19)</f>
        <v>84123988711</v>
      </c>
      <c r="T334" s="18" t="str">
        <f>VLOOKUP($A334,'MG Universe'!$A$2:$U$9992,20)</f>
        <v>Large</v>
      </c>
      <c r="U334" s="18" t="str">
        <f>VLOOKUP($A334,'MG Universe'!$A$2:$U$9992,21)</f>
        <v>Apparel</v>
      </c>
    </row>
    <row r="335" spans="1:21" x14ac:dyDescent="0.55000000000000004">
      <c r="A335" s="15" t="s">
        <v>1174</v>
      </c>
      <c r="B335" s="122" t="str">
        <f>VLOOKUP($A335,'MG Universe'!$A$2:$R$9992,2)</f>
        <v>Nielsen N.V. Ordinary Shares</v>
      </c>
      <c r="C335" s="15" t="str">
        <f>VLOOKUP($A335,'MG Universe'!$A$2:$R$9992,3)</f>
        <v>C-</v>
      </c>
      <c r="D335" s="15" t="str">
        <f>VLOOKUP($A335,'MG Universe'!$A$2:$R$9992,4)</f>
        <v>S</v>
      </c>
      <c r="E335" s="15" t="str">
        <f>VLOOKUP($A335,'MG Universe'!$A$2:$R$9992,5)</f>
        <v>U</v>
      </c>
      <c r="F335" s="16" t="str">
        <f>VLOOKUP($A335,'MG Universe'!$A$2:$R$9992,6)</f>
        <v>SU</v>
      </c>
      <c r="G335" s="85">
        <f>VLOOKUP($A335,'MG Universe'!$A$2:$R$9992,7)</f>
        <v>42608</v>
      </c>
      <c r="H335" s="18">
        <f>VLOOKUP($A335,'MG Universe'!$A$2:$R$9992,8)</f>
        <v>62.6</v>
      </c>
      <c r="I335" s="18">
        <f>VLOOKUP($A335,'MG Universe'!$A$2:$R$9992,9)</f>
        <v>40.21</v>
      </c>
      <c r="J335" s="19">
        <f>VLOOKUP($A335,'MG Universe'!$A$2:$R$9992,10)</f>
        <v>0.64229999999999998</v>
      </c>
      <c r="K335" s="86">
        <f>VLOOKUP($A335,'MG Universe'!$A$2:$R$9992,11)</f>
        <v>24.67</v>
      </c>
      <c r="L335" s="19">
        <f>VLOOKUP($A335,'MG Universe'!$A$2:$R$9992,12)</f>
        <v>2.86E-2</v>
      </c>
      <c r="M335" s="87">
        <f>VLOOKUP($A335,'MG Universe'!$A$2:$R$9992,13)</f>
        <v>0.9</v>
      </c>
      <c r="N335" s="88">
        <f>VLOOKUP($A335,'MG Universe'!$A$2:$R$9992,14)</f>
        <v>0.84</v>
      </c>
      <c r="O335" s="18">
        <f>VLOOKUP($A335,'MG Universe'!$A$2:$R$9992,15)</f>
        <v>-25.9</v>
      </c>
      <c r="P335" s="19">
        <f>VLOOKUP($A335,'MG Universe'!$A$2:$R$9992,16)</f>
        <v>8.0799999999999997E-2</v>
      </c>
      <c r="Q335" s="89">
        <f>VLOOKUP($A335,'MG Universe'!$A$2:$R$9992,17)</f>
        <v>4</v>
      </c>
      <c r="R335" s="18">
        <f>VLOOKUP($A335,'MG Universe'!$A$2:$R$9992,18)</f>
        <v>23.89</v>
      </c>
      <c r="S335" s="18">
        <f>VLOOKUP($A335,'MG Universe'!$A$2:$U$9992,19)</f>
        <v>14481458800</v>
      </c>
      <c r="T335" s="18" t="str">
        <f>VLOOKUP($A335,'MG Universe'!$A$2:$U$9992,20)</f>
        <v>Large</v>
      </c>
      <c r="U335" s="18" t="str">
        <f>VLOOKUP($A335,'MG Universe'!$A$2:$U$9992,21)</f>
        <v>Marketing</v>
      </c>
    </row>
    <row r="336" spans="1:21" x14ac:dyDescent="0.55000000000000004">
      <c r="A336" s="15" t="s">
        <v>1178</v>
      </c>
      <c r="B336" s="122" t="str">
        <f>VLOOKUP($A336,'MG Universe'!$A$2:$R$9992,2)</f>
        <v>Northrop Grumman Corporation</v>
      </c>
      <c r="C336" s="15" t="str">
        <f>VLOOKUP($A336,'MG Universe'!$A$2:$R$9992,3)</f>
        <v>D+</v>
      </c>
      <c r="D336" s="15" t="str">
        <f>VLOOKUP($A336,'MG Universe'!$A$2:$R$9992,4)</f>
        <v>S</v>
      </c>
      <c r="E336" s="15" t="str">
        <f>VLOOKUP($A336,'MG Universe'!$A$2:$R$9992,5)</f>
        <v>F</v>
      </c>
      <c r="F336" s="16" t="str">
        <f>VLOOKUP($A336,'MG Universe'!$A$2:$R$9992,6)</f>
        <v>SF</v>
      </c>
      <c r="G336" s="85">
        <f>VLOOKUP($A336,'MG Universe'!$A$2:$R$9992,7)</f>
        <v>42786</v>
      </c>
      <c r="H336" s="18">
        <f>VLOOKUP($A336,'MG Universe'!$A$2:$R$9992,8)</f>
        <v>240.68</v>
      </c>
      <c r="I336" s="18">
        <f>VLOOKUP($A336,'MG Universe'!$A$2:$R$9992,9)</f>
        <v>246.32</v>
      </c>
      <c r="J336" s="19">
        <f>VLOOKUP($A336,'MG Universe'!$A$2:$R$9992,10)</f>
        <v>1.0234000000000001</v>
      </c>
      <c r="K336" s="86">
        <f>VLOOKUP($A336,'MG Universe'!$A$2:$R$9992,11)</f>
        <v>22.35</v>
      </c>
      <c r="L336" s="19">
        <f>VLOOKUP($A336,'MG Universe'!$A$2:$R$9992,12)</f>
        <v>1.4200000000000001E-2</v>
      </c>
      <c r="M336" s="87">
        <f>VLOOKUP($A336,'MG Universe'!$A$2:$R$9992,13)</f>
        <v>0.7</v>
      </c>
      <c r="N336" s="88">
        <f>VLOOKUP($A336,'MG Universe'!$A$2:$R$9992,14)</f>
        <v>1.22</v>
      </c>
      <c r="O336" s="18">
        <f>VLOOKUP($A336,'MG Universe'!$A$2:$R$9992,15)</f>
        <v>-74.790000000000006</v>
      </c>
      <c r="P336" s="19">
        <f>VLOOKUP($A336,'MG Universe'!$A$2:$R$9992,16)</f>
        <v>6.93E-2</v>
      </c>
      <c r="Q336" s="89">
        <f>VLOOKUP($A336,'MG Universe'!$A$2:$R$9992,17)</f>
        <v>14</v>
      </c>
      <c r="R336" s="18">
        <f>VLOOKUP($A336,'MG Universe'!$A$2:$R$9992,18)</f>
        <v>88.16</v>
      </c>
      <c r="S336" s="18">
        <f>VLOOKUP($A336,'MG Universe'!$A$2:$U$9992,19)</f>
        <v>42850066666</v>
      </c>
      <c r="T336" s="18" t="str">
        <f>VLOOKUP($A336,'MG Universe'!$A$2:$U$9992,20)</f>
        <v>Large</v>
      </c>
      <c r="U336" s="18" t="str">
        <f>VLOOKUP($A336,'MG Universe'!$A$2:$U$9992,21)</f>
        <v>Defense</v>
      </c>
    </row>
    <row r="337" spans="1:21" x14ac:dyDescent="0.55000000000000004">
      <c r="A337" s="15" t="s">
        <v>1180</v>
      </c>
      <c r="B337" s="122" t="str">
        <f>VLOOKUP($A337,'MG Universe'!$A$2:$R$9992,2)</f>
        <v>National-Oilwell Varco, Inc.</v>
      </c>
      <c r="C337" s="15" t="str">
        <f>VLOOKUP($A337,'MG Universe'!$A$2:$R$9992,3)</f>
        <v>D</v>
      </c>
      <c r="D337" s="15" t="str">
        <f>VLOOKUP($A337,'MG Universe'!$A$2:$R$9992,4)</f>
        <v>S</v>
      </c>
      <c r="E337" s="15" t="str">
        <f>VLOOKUP($A337,'MG Universe'!$A$2:$R$9992,5)</f>
        <v>O</v>
      </c>
      <c r="F337" s="16" t="str">
        <f>VLOOKUP($A337,'MG Universe'!$A$2:$R$9992,6)</f>
        <v>SO</v>
      </c>
      <c r="G337" s="85">
        <f>VLOOKUP($A337,'MG Universe'!$A$2:$R$9992,7)</f>
        <v>42732</v>
      </c>
      <c r="H337" s="18">
        <f>VLOOKUP($A337,'MG Universe'!$A$2:$R$9992,8)</f>
        <v>3.55</v>
      </c>
      <c r="I337" s="18">
        <f>VLOOKUP($A337,'MG Universe'!$A$2:$R$9992,9)</f>
        <v>33.380000000000003</v>
      </c>
      <c r="J337" s="19">
        <f>VLOOKUP($A337,'MG Universe'!$A$2:$R$9992,10)</f>
        <v>9.4027999999999992</v>
      </c>
      <c r="K337" s="86">
        <f>VLOOKUP($A337,'MG Universe'!$A$2:$R$9992,11)</f>
        <v>333.8</v>
      </c>
      <c r="L337" s="19">
        <f>VLOOKUP($A337,'MG Universe'!$A$2:$R$9992,12)</f>
        <v>3.0599999999999999E-2</v>
      </c>
      <c r="M337" s="87">
        <f>VLOOKUP($A337,'MG Universe'!$A$2:$R$9992,13)</f>
        <v>1</v>
      </c>
      <c r="N337" s="88">
        <f>VLOOKUP($A337,'MG Universe'!$A$2:$R$9992,14)</f>
        <v>3.33</v>
      </c>
      <c r="O337" s="18">
        <f>VLOOKUP($A337,'MG Universe'!$A$2:$R$9992,15)</f>
        <v>3.55</v>
      </c>
      <c r="P337" s="19">
        <f>VLOOKUP($A337,'MG Universe'!$A$2:$R$9992,16)</f>
        <v>1.6265000000000001</v>
      </c>
      <c r="Q337" s="89">
        <f>VLOOKUP($A337,'MG Universe'!$A$2:$R$9992,17)</f>
        <v>0</v>
      </c>
      <c r="R337" s="18">
        <f>VLOOKUP($A337,'MG Universe'!$A$2:$R$9992,18)</f>
        <v>0</v>
      </c>
      <c r="S337" s="18">
        <f>VLOOKUP($A337,'MG Universe'!$A$2:$U$9992,19)</f>
        <v>12749388531</v>
      </c>
      <c r="T337" s="18" t="str">
        <f>VLOOKUP($A337,'MG Universe'!$A$2:$U$9992,20)</f>
        <v>Large</v>
      </c>
      <c r="U337" s="18" t="str">
        <f>VLOOKUP($A337,'MG Universe'!$A$2:$U$9992,21)</f>
        <v>Oil &amp; Gas</v>
      </c>
    </row>
    <row r="338" spans="1:21" x14ac:dyDescent="0.55000000000000004">
      <c r="A338" s="15" t="s">
        <v>1800</v>
      </c>
      <c r="B338" s="122" t="str">
        <f>VLOOKUP($A338,'MG Universe'!$A$2:$R$9992,2)</f>
        <v>National Presto Industries Inc.</v>
      </c>
      <c r="C338" s="15" t="str">
        <f>VLOOKUP($A338,'MG Universe'!$A$2:$R$9992,3)</f>
        <v>C</v>
      </c>
      <c r="D338" s="15" t="str">
        <f>VLOOKUP($A338,'MG Universe'!$A$2:$R$9992,4)</f>
        <v>E</v>
      </c>
      <c r="E338" s="15" t="str">
        <f>VLOOKUP($A338,'MG Universe'!$A$2:$R$9992,5)</f>
        <v>O</v>
      </c>
      <c r="F338" s="16" t="str">
        <f>VLOOKUP($A338,'MG Universe'!$A$2:$R$9992,6)</f>
        <v>EO</v>
      </c>
      <c r="G338" s="85">
        <f>VLOOKUP($A338,'MG Universe'!$A$2:$R$9992,7)</f>
        <v>42565</v>
      </c>
      <c r="H338" s="18">
        <f>VLOOKUP($A338,'MG Universe'!$A$2:$R$9992,8)</f>
        <v>27.14</v>
      </c>
      <c r="I338" s="18">
        <f>VLOOKUP($A338,'MG Universe'!$A$2:$R$9992,9)</f>
        <v>103.85</v>
      </c>
      <c r="J338" s="19">
        <f>VLOOKUP($A338,'MG Universe'!$A$2:$R$9992,10)</f>
        <v>3.8264999999999998</v>
      </c>
      <c r="K338" s="86">
        <f>VLOOKUP($A338,'MG Universe'!$A$2:$R$9992,11)</f>
        <v>19.27</v>
      </c>
      <c r="L338" s="19">
        <f>VLOOKUP($A338,'MG Universe'!$A$2:$R$9992,12)</f>
        <v>9.5999999999999992E-3</v>
      </c>
      <c r="M338" s="87">
        <f>VLOOKUP($A338,'MG Universe'!$A$2:$R$9992,13)</f>
        <v>0.6</v>
      </c>
      <c r="N338" s="88">
        <f>VLOOKUP($A338,'MG Universe'!$A$2:$R$9992,14)</f>
        <v>4.9000000000000004</v>
      </c>
      <c r="O338" s="18">
        <f>VLOOKUP($A338,'MG Universe'!$A$2:$R$9992,15)</f>
        <v>27.14</v>
      </c>
      <c r="P338" s="19">
        <f>VLOOKUP($A338,'MG Universe'!$A$2:$R$9992,16)</f>
        <v>5.3800000000000001E-2</v>
      </c>
      <c r="Q338" s="89">
        <f>VLOOKUP($A338,'MG Universe'!$A$2:$R$9992,17)</f>
        <v>0</v>
      </c>
      <c r="R338" s="18">
        <f>VLOOKUP($A338,'MG Universe'!$A$2:$R$9992,18)</f>
        <v>75.94</v>
      </c>
      <c r="S338" s="18">
        <f>VLOOKUP($A338,'MG Universe'!$A$2:$U$9992,19)</f>
        <v>715949367</v>
      </c>
      <c r="T338" s="18" t="str">
        <f>VLOOKUP($A338,'MG Universe'!$A$2:$U$9992,20)</f>
        <v>Small</v>
      </c>
      <c r="U338" s="18" t="str">
        <f>VLOOKUP($A338,'MG Universe'!$A$2:$U$9992,21)</f>
        <v>Household Goods</v>
      </c>
    </row>
    <row r="339" spans="1:21" x14ac:dyDescent="0.55000000000000004">
      <c r="A339" s="15" t="s">
        <v>1186</v>
      </c>
      <c r="B339" s="122" t="str">
        <f>VLOOKUP($A339,'MG Universe'!$A$2:$R$9992,2)</f>
        <v>Norfolk Southern Corp.</v>
      </c>
      <c r="C339" s="15" t="str">
        <f>VLOOKUP($A339,'MG Universe'!$A$2:$R$9992,3)</f>
        <v>D+</v>
      </c>
      <c r="D339" s="15" t="str">
        <f>VLOOKUP($A339,'MG Universe'!$A$2:$R$9992,4)</f>
        <v>S</v>
      </c>
      <c r="E339" s="15" t="str">
        <f>VLOOKUP($A339,'MG Universe'!$A$2:$R$9992,5)</f>
        <v>O</v>
      </c>
      <c r="F339" s="16" t="str">
        <f>VLOOKUP($A339,'MG Universe'!$A$2:$R$9992,6)</f>
        <v>SO</v>
      </c>
      <c r="G339" s="85">
        <f>VLOOKUP($A339,'MG Universe'!$A$2:$R$9992,7)</f>
        <v>42718</v>
      </c>
      <c r="H339" s="18">
        <f>VLOOKUP($A339,'MG Universe'!$A$2:$R$9992,8)</f>
        <v>79.8</v>
      </c>
      <c r="I339" s="18">
        <f>VLOOKUP($A339,'MG Universe'!$A$2:$R$9992,9)</f>
        <v>112.12</v>
      </c>
      <c r="J339" s="19">
        <f>VLOOKUP($A339,'MG Universe'!$A$2:$R$9992,10)</f>
        <v>1.405</v>
      </c>
      <c r="K339" s="86">
        <f>VLOOKUP($A339,'MG Universe'!$A$2:$R$9992,11)</f>
        <v>19.989999999999998</v>
      </c>
      <c r="L339" s="19">
        <f>VLOOKUP($A339,'MG Universe'!$A$2:$R$9992,12)</f>
        <v>2.1000000000000001E-2</v>
      </c>
      <c r="M339" s="87">
        <f>VLOOKUP($A339,'MG Universe'!$A$2:$R$9992,13)</f>
        <v>1.4</v>
      </c>
      <c r="N339" s="88">
        <f>VLOOKUP($A339,'MG Universe'!$A$2:$R$9992,14)</f>
        <v>1.04</v>
      </c>
      <c r="O339" s="18">
        <f>VLOOKUP($A339,'MG Universe'!$A$2:$R$9992,15)</f>
        <v>-67.59</v>
      </c>
      <c r="P339" s="19">
        <f>VLOOKUP($A339,'MG Universe'!$A$2:$R$9992,16)</f>
        <v>5.74E-2</v>
      </c>
      <c r="Q339" s="89">
        <f>VLOOKUP($A339,'MG Universe'!$A$2:$R$9992,17)</f>
        <v>15</v>
      </c>
      <c r="R339" s="18">
        <f>VLOOKUP($A339,'MG Universe'!$A$2:$R$9992,18)</f>
        <v>72.03</v>
      </c>
      <c r="S339" s="18">
        <f>VLOOKUP($A339,'MG Universe'!$A$2:$U$9992,19)</f>
        <v>32415536361</v>
      </c>
      <c r="T339" s="18" t="str">
        <f>VLOOKUP($A339,'MG Universe'!$A$2:$U$9992,20)</f>
        <v>Large</v>
      </c>
      <c r="U339" s="18" t="str">
        <f>VLOOKUP($A339,'MG Universe'!$A$2:$U$9992,21)</f>
        <v>Railroads</v>
      </c>
    </row>
    <row r="340" spans="1:21" x14ac:dyDescent="0.55000000000000004">
      <c r="A340" s="15" t="s">
        <v>1188</v>
      </c>
      <c r="B340" s="122" t="str">
        <f>VLOOKUP($A340,'MG Universe'!$A$2:$R$9992,2)</f>
        <v>NetApp Inc.</v>
      </c>
      <c r="C340" s="15" t="str">
        <f>VLOOKUP($A340,'MG Universe'!$A$2:$R$9992,3)</f>
        <v>C</v>
      </c>
      <c r="D340" s="15" t="str">
        <f>VLOOKUP($A340,'MG Universe'!$A$2:$R$9992,4)</f>
        <v>E</v>
      </c>
      <c r="E340" s="15" t="str">
        <f>VLOOKUP($A340,'MG Universe'!$A$2:$R$9992,5)</f>
        <v>O</v>
      </c>
      <c r="F340" s="16" t="str">
        <f>VLOOKUP($A340,'MG Universe'!$A$2:$R$9992,6)</f>
        <v>EO</v>
      </c>
      <c r="G340" s="85">
        <f>VLOOKUP($A340,'MG Universe'!$A$2:$R$9992,7)</f>
        <v>42613</v>
      </c>
      <c r="H340" s="18">
        <f>VLOOKUP($A340,'MG Universe'!$A$2:$R$9992,8)</f>
        <v>20.67</v>
      </c>
      <c r="I340" s="18">
        <f>VLOOKUP($A340,'MG Universe'!$A$2:$R$9992,9)</f>
        <v>40.340000000000003</v>
      </c>
      <c r="J340" s="19">
        <f>VLOOKUP($A340,'MG Universe'!$A$2:$R$9992,10)</f>
        <v>1.9516</v>
      </c>
      <c r="K340" s="86">
        <f>VLOOKUP($A340,'MG Universe'!$A$2:$R$9992,11)</f>
        <v>25.37</v>
      </c>
      <c r="L340" s="19">
        <f>VLOOKUP($A340,'MG Universe'!$A$2:$R$9992,12)</f>
        <v>1.8100000000000002E-2</v>
      </c>
      <c r="M340" s="87">
        <f>VLOOKUP($A340,'MG Universe'!$A$2:$R$9992,13)</f>
        <v>1.4</v>
      </c>
      <c r="N340" s="88">
        <f>VLOOKUP($A340,'MG Universe'!$A$2:$R$9992,14)</f>
        <v>2.0699999999999998</v>
      </c>
      <c r="O340" s="18">
        <f>VLOOKUP($A340,'MG Universe'!$A$2:$R$9992,15)</f>
        <v>-2.74</v>
      </c>
      <c r="P340" s="19">
        <f>VLOOKUP($A340,'MG Universe'!$A$2:$R$9992,16)</f>
        <v>8.4400000000000003E-2</v>
      </c>
      <c r="Q340" s="89">
        <f>VLOOKUP($A340,'MG Universe'!$A$2:$R$9992,17)</f>
        <v>4</v>
      </c>
      <c r="R340" s="18">
        <f>VLOOKUP($A340,'MG Universe'!$A$2:$R$9992,18)</f>
        <v>21.7</v>
      </c>
      <c r="S340" s="18">
        <f>VLOOKUP($A340,'MG Universe'!$A$2:$U$9992,19)</f>
        <v>10961777799</v>
      </c>
      <c r="T340" s="18" t="str">
        <f>VLOOKUP($A340,'MG Universe'!$A$2:$U$9992,20)</f>
        <v>Large</v>
      </c>
      <c r="U340" s="18" t="str">
        <f>VLOOKUP($A340,'MG Universe'!$A$2:$U$9992,21)</f>
        <v>IT Hardware</v>
      </c>
    </row>
    <row r="341" spans="1:21" x14ac:dyDescent="0.55000000000000004">
      <c r="A341" s="15" t="s">
        <v>1190</v>
      </c>
      <c r="B341" s="122" t="str">
        <f>VLOOKUP($A341,'MG Universe'!$A$2:$R$9992,2)</f>
        <v>Northern Trust Corporation</v>
      </c>
      <c r="C341" s="15" t="str">
        <f>VLOOKUP($A341,'MG Universe'!$A$2:$R$9992,3)</f>
        <v>C-</v>
      </c>
      <c r="D341" s="15" t="str">
        <f>VLOOKUP($A341,'MG Universe'!$A$2:$R$9992,4)</f>
        <v>E</v>
      </c>
      <c r="E341" s="15" t="str">
        <f>VLOOKUP($A341,'MG Universe'!$A$2:$R$9992,5)</f>
        <v>O</v>
      </c>
      <c r="F341" s="16" t="str">
        <f>VLOOKUP($A341,'MG Universe'!$A$2:$R$9992,6)</f>
        <v>EO</v>
      </c>
      <c r="G341" s="85">
        <f>VLOOKUP($A341,'MG Universe'!$A$2:$R$9992,7)</f>
        <v>42579</v>
      </c>
      <c r="H341" s="18">
        <f>VLOOKUP($A341,'MG Universe'!$A$2:$R$9992,8)</f>
        <v>68.349999999999994</v>
      </c>
      <c r="I341" s="18">
        <f>VLOOKUP($A341,'MG Universe'!$A$2:$R$9992,9)</f>
        <v>85.76</v>
      </c>
      <c r="J341" s="19">
        <f>VLOOKUP($A341,'MG Universe'!$A$2:$R$9992,10)</f>
        <v>1.2546999999999999</v>
      </c>
      <c r="K341" s="86">
        <f>VLOOKUP($A341,'MG Universe'!$A$2:$R$9992,11)</f>
        <v>23.05</v>
      </c>
      <c r="L341" s="19">
        <f>VLOOKUP($A341,'MG Universe'!$A$2:$R$9992,12)</f>
        <v>1.6799999999999999E-2</v>
      </c>
      <c r="M341" s="87">
        <f>VLOOKUP($A341,'MG Universe'!$A$2:$R$9992,13)</f>
        <v>1</v>
      </c>
      <c r="N341" s="88" t="str">
        <f>VLOOKUP($A341,'MG Universe'!$A$2:$R$9992,14)</f>
        <v>N/A</v>
      </c>
      <c r="O341" s="18" t="str">
        <f>VLOOKUP($A341,'MG Universe'!$A$2:$R$9992,15)</f>
        <v>N/A</v>
      </c>
      <c r="P341" s="19">
        <f>VLOOKUP($A341,'MG Universe'!$A$2:$R$9992,16)</f>
        <v>7.2800000000000004E-2</v>
      </c>
      <c r="Q341" s="89">
        <f>VLOOKUP($A341,'MG Universe'!$A$2:$R$9992,17)</f>
        <v>5</v>
      </c>
      <c r="R341" s="18">
        <f>VLOOKUP($A341,'MG Universe'!$A$2:$R$9992,18)</f>
        <v>60.74</v>
      </c>
      <c r="S341" s="18">
        <f>VLOOKUP($A341,'MG Universe'!$A$2:$U$9992,19)</f>
        <v>19787576984</v>
      </c>
      <c r="T341" s="18" t="str">
        <f>VLOOKUP($A341,'MG Universe'!$A$2:$U$9992,20)</f>
        <v>Large</v>
      </c>
      <c r="U341" s="18" t="str">
        <f>VLOOKUP($A341,'MG Universe'!$A$2:$U$9992,21)</f>
        <v>Financial Services</v>
      </c>
    </row>
    <row r="342" spans="1:21" x14ac:dyDescent="0.55000000000000004">
      <c r="A342" s="15" t="s">
        <v>1192</v>
      </c>
      <c r="B342" s="122" t="str">
        <f>VLOOKUP($A342,'MG Universe'!$A$2:$R$9992,2)</f>
        <v>Nucor Corporation</v>
      </c>
      <c r="C342" s="15" t="str">
        <f>VLOOKUP($A342,'MG Universe'!$A$2:$R$9992,3)</f>
        <v>C</v>
      </c>
      <c r="D342" s="15" t="str">
        <f>VLOOKUP($A342,'MG Universe'!$A$2:$R$9992,4)</f>
        <v>E</v>
      </c>
      <c r="E342" s="15" t="str">
        <f>VLOOKUP($A342,'MG Universe'!$A$2:$R$9992,5)</f>
        <v>O</v>
      </c>
      <c r="F342" s="16" t="str">
        <f>VLOOKUP($A342,'MG Universe'!$A$2:$R$9992,6)</f>
        <v>EO</v>
      </c>
      <c r="G342" s="85">
        <f>VLOOKUP($A342,'MG Universe'!$A$2:$R$9992,7)</f>
        <v>42733</v>
      </c>
      <c r="H342" s="18">
        <f>VLOOKUP($A342,'MG Universe'!$A$2:$R$9992,8)</f>
        <v>22.51</v>
      </c>
      <c r="I342" s="18">
        <f>VLOOKUP($A342,'MG Universe'!$A$2:$R$9992,9)</f>
        <v>56.12</v>
      </c>
      <c r="J342" s="19">
        <f>VLOOKUP($A342,'MG Universe'!$A$2:$R$9992,10)</f>
        <v>2.4931000000000001</v>
      </c>
      <c r="K342" s="86">
        <f>VLOOKUP($A342,'MG Universe'!$A$2:$R$9992,11)</f>
        <v>31.89</v>
      </c>
      <c r="L342" s="19">
        <f>VLOOKUP($A342,'MG Universe'!$A$2:$R$9992,12)</f>
        <v>2.6700000000000002E-2</v>
      </c>
      <c r="M342" s="87">
        <f>VLOOKUP($A342,'MG Universe'!$A$2:$R$9992,13)</f>
        <v>1.5</v>
      </c>
      <c r="N342" s="88">
        <f>VLOOKUP($A342,'MG Universe'!$A$2:$R$9992,14)</f>
        <v>3.53</v>
      </c>
      <c r="O342" s="18">
        <f>VLOOKUP($A342,'MG Universe'!$A$2:$R$9992,15)</f>
        <v>-2.14</v>
      </c>
      <c r="P342" s="19">
        <f>VLOOKUP($A342,'MG Universe'!$A$2:$R$9992,16)</f>
        <v>0.1169</v>
      </c>
      <c r="Q342" s="89">
        <f>VLOOKUP($A342,'MG Universe'!$A$2:$R$9992,17)</f>
        <v>7</v>
      </c>
      <c r="R342" s="18">
        <f>VLOOKUP($A342,'MG Universe'!$A$2:$R$9992,18)</f>
        <v>34.1</v>
      </c>
      <c r="S342" s="18">
        <f>VLOOKUP($A342,'MG Universe'!$A$2:$U$9992,19)</f>
        <v>17958029491</v>
      </c>
      <c r="T342" s="18" t="str">
        <f>VLOOKUP($A342,'MG Universe'!$A$2:$U$9992,20)</f>
        <v>Large</v>
      </c>
      <c r="U342" s="18" t="str">
        <f>VLOOKUP($A342,'MG Universe'!$A$2:$U$9992,21)</f>
        <v>Steel</v>
      </c>
    </row>
    <row r="343" spans="1:21" x14ac:dyDescent="0.55000000000000004">
      <c r="A343" s="15" t="s">
        <v>1194</v>
      </c>
      <c r="B343" s="122" t="str">
        <f>VLOOKUP($A343,'MG Universe'!$A$2:$R$9992,2)</f>
        <v>NVIDIA Corporation</v>
      </c>
      <c r="C343" s="15" t="str">
        <f>VLOOKUP($A343,'MG Universe'!$A$2:$R$9992,3)</f>
        <v>C-</v>
      </c>
      <c r="D343" s="15" t="str">
        <f>VLOOKUP($A343,'MG Universe'!$A$2:$R$9992,4)</f>
        <v>E</v>
      </c>
      <c r="E343" s="15" t="str">
        <f>VLOOKUP($A343,'MG Universe'!$A$2:$R$9992,5)</f>
        <v>O</v>
      </c>
      <c r="F343" s="16" t="str">
        <f>VLOOKUP($A343,'MG Universe'!$A$2:$R$9992,6)</f>
        <v>EO</v>
      </c>
      <c r="G343" s="85">
        <f>VLOOKUP($A343,'MG Universe'!$A$2:$R$9992,7)</f>
        <v>42532</v>
      </c>
      <c r="H343" s="18">
        <f>VLOOKUP($A343,'MG Universe'!$A$2:$R$9992,8)</f>
        <v>39</v>
      </c>
      <c r="I343" s="18">
        <f>VLOOKUP($A343,'MG Universe'!$A$2:$R$9992,9)</f>
        <v>127.72</v>
      </c>
      <c r="J343" s="19">
        <f>VLOOKUP($A343,'MG Universe'!$A$2:$R$9992,10)</f>
        <v>3.2749000000000001</v>
      </c>
      <c r="K343" s="86">
        <f>VLOOKUP($A343,'MG Universe'!$A$2:$R$9992,11)</f>
        <v>112.04</v>
      </c>
      <c r="L343" s="19">
        <f>VLOOKUP($A343,'MG Universe'!$A$2:$R$9992,12)</f>
        <v>3.3999999999999998E-3</v>
      </c>
      <c r="M343" s="87">
        <f>VLOOKUP($A343,'MG Universe'!$A$2:$R$9992,13)</f>
        <v>1.2</v>
      </c>
      <c r="N343" s="88">
        <f>VLOOKUP($A343,'MG Universe'!$A$2:$R$9992,14)</f>
        <v>2.44</v>
      </c>
      <c r="O343" s="18">
        <f>VLOOKUP($A343,'MG Universe'!$A$2:$R$9992,15)</f>
        <v>4.82</v>
      </c>
      <c r="P343" s="19">
        <f>VLOOKUP($A343,'MG Universe'!$A$2:$R$9992,16)</f>
        <v>0.51770000000000005</v>
      </c>
      <c r="Q343" s="89">
        <f>VLOOKUP($A343,'MG Universe'!$A$2:$R$9992,17)</f>
        <v>5</v>
      </c>
      <c r="R343" s="18">
        <f>VLOOKUP($A343,'MG Universe'!$A$2:$R$9992,18)</f>
        <v>15.73</v>
      </c>
      <c r="S343" s="18">
        <f>VLOOKUP($A343,'MG Universe'!$A$2:$U$9992,19)</f>
        <v>77347674012</v>
      </c>
      <c r="T343" s="18" t="str">
        <f>VLOOKUP($A343,'MG Universe'!$A$2:$U$9992,20)</f>
        <v>Large</v>
      </c>
      <c r="U343" s="18" t="str">
        <f>VLOOKUP($A343,'MG Universe'!$A$2:$U$9992,21)</f>
        <v>IT Hardware</v>
      </c>
    </row>
    <row r="344" spans="1:21" x14ac:dyDescent="0.55000000000000004">
      <c r="A344" s="15" t="s">
        <v>1196</v>
      </c>
      <c r="B344" s="122" t="str">
        <f>VLOOKUP($A344,'MG Universe'!$A$2:$R$9992,2)</f>
        <v>Newell Brands Inc</v>
      </c>
      <c r="C344" s="15" t="str">
        <f>VLOOKUP($A344,'MG Universe'!$A$2:$R$9992,3)</f>
        <v>C-</v>
      </c>
      <c r="D344" s="15" t="str">
        <f>VLOOKUP($A344,'MG Universe'!$A$2:$R$9992,4)</f>
        <v>E</v>
      </c>
      <c r="E344" s="15" t="str">
        <f>VLOOKUP($A344,'MG Universe'!$A$2:$R$9992,5)</f>
        <v>O</v>
      </c>
      <c r="F344" s="16" t="str">
        <f>VLOOKUP($A344,'MG Universe'!$A$2:$R$9992,6)</f>
        <v>EO</v>
      </c>
      <c r="G344" s="85">
        <f>VLOOKUP($A344,'MG Universe'!$A$2:$R$9992,7)</f>
        <v>42775</v>
      </c>
      <c r="H344" s="18">
        <f>VLOOKUP($A344,'MG Universe'!$A$2:$R$9992,8)</f>
        <v>46.13</v>
      </c>
      <c r="I344" s="18">
        <f>VLOOKUP($A344,'MG Universe'!$A$2:$R$9992,9)</f>
        <v>52.17</v>
      </c>
      <c r="J344" s="19">
        <f>VLOOKUP($A344,'MG Universe'!$A$2:$R$9992,10)</f>
        <v>1.1309</v>
      </c>
      <c r="K344" s="86">
        <f>VLOOKUP($A344,'MG Universe'!$A$2:$R$9992,11)</f>
        <v>28.35</v>
      </c>
      <c r="L344" s="19">
        <f>VLOOKUP($A344,'MG Universe'!$A$2:$R$9992,12)</f>
        <v>1.46E-2</v>
      </c>
      <c r="M344" s="87">
        <f>VLOOKUP($A344,'MG Universe'!$A$2:$R$9992,13)</f>
        <v>1</v>
      </c>
      <c r="N344" s="88">
        <f>VLOOKUP($A344,'MG Universe'!$A$2:$R$9992,14)</f>
        <v>1.74</v>
      </c>
      <c r="O344" s="18">
        <f>VLOOKUP($A344,'MG Universe'!$A$2:$R$9992,15)</f>
        <v>-30.88</v>
      </c>
      <c r="P344" s="19">
        <f>VLOOKUP($A344,'MG Universe'!$A$2:$R$9992,16)</f>
        <v>9.9299999999999999E-2</v>
      </c>
      <c r="Q344" s="89">
        <f>VLOOKUP($A344,'MG Universe'!$A$2:$R$9992,17)</f>
        <v>0</v>
      </c>
      <c r="R344" s="18">
        <f>VLOOKUP($A344,'MG Universe'!$A$2:$R$9992,18)</f>
        <v>39.15</v>
      </c>
      <c r="S344" s="18">
        <f>VLOOKUP($A344,'MG Universe'!$A$2:$U$9992,19)</f>
        <v>25236616469</v>
      </c>
      <c r="T344" s="18" t="str">
        <f>VLOOKUP($A344,'MG Universe'!$A$2:$U$9992,20)</f>
        <v>Large</v>
      </c>
      <c r="U344" s="18" t="str">
        <f>VLOOKUP($A344,'MG Universe'!$A$2:$U$9992,21)</f>
        <v>Household Goods</v>
      </c>
    </row>
    <row r="345" spans="1:21" x14ac:dyDescent="0.55000000000000004">
      <c r="A345" s="15" t="s">
        <v>1198</v>
      </c>
      <c r="B345" s="122" t="str">
        <f>VLOOKUP($A345,'MG Universe'!$A$2:$R$9992,2)</f>
        <v>News Corp</v>
      </c>
      <c r="C345" s="15" t="str">
        <f>VLOOKUP($A345,'MG Universe'!$A$2:$R$9992,3)</f>
        <v>C-</v>
      </c>
      <c r="D345" s="15" t="str">
        <f>VLOOKUP($A345,'MG Universe'!$A$2:$R$9992,4)</f>
        <v>E</v>
      </c>
      <c r="E345" s="15" t="str">
        <f>VLOOKUP($A345,'MG Universe'!$A$2:$R$9992,5)</f>
        <v>O</v>
      </c>
      <c r="F345" s="16" t="str">
        <f>VLOOKUP($A345,'MG Universe'!$A$2:$R$9992,6)</f>
        <v>EO</v>
      </c>
      <c r="G345" s="85">
        <f>VLOOKUP($A345,'MG Universe'!$A$2:$R$9992,7)</f>
        <v>42800</v>
      </c>
      <c r="H345" s="18">
        <f>VLOOKUP($A345,'MG Universe'!$A$2:$R$9992,8)</f>
        <v>0</v>
      </c>
      <c r="I345" s="18">
        <f>VLOOKUP($A345,'MG Universe'!$A$2:$R$9992,9)</f>
        <v>13.05</v>
      </c>
      <c r="J345" s="19" t="str">
        <f>VLOOKUP($A345,'MG Universe'!$A$2:$R$9992,10)</f>
        <v>N/A</v>
      </c>
      <c r="K345" s="86" t="str">
        <f>VLOOKUP($A345,'MG Universe'!$A$2:$R$9992,11)</f>
        <v>N/A</v>
      </c>
      <c r="L345" s="19">
        <f>VLOOKUP($A345,'MG Universe'!$A$2:$R$9992,12)</f>
        <v>1.5299999999999999E-2</v>
      </c>
      <c r="M345" s="87">
        <f>VLOOKUP($A345,'MG Universe'!$A$2:$R$9992,13)</f>
        <v>1.8</v>
      </c>
      <c r="N345" s="88">
        <f>VLOOKUP($A345,'MG Universe'!$A$2:$R$9992,14)</f>
        <v>1.54</v>
      </c>
      <c r="O345" s="18">
        <f>VLOOKUP($A345,'MG Universe'!$A$2:$R$9992,15)</f>
        <v>0.03</v>
      </c>
      <c r="P345" s="19">
        <f>VLOOKUP($A345,'MG Universe'!$A$2:$R$9992,16)</f>
        <v>-1.6738</v>
      </c>
      <c r="Q345" s="89">
        <f>VLOOKUP($A345,'MG Universe'!$A$2:$R$9992,17)</f>
        <v>2</v>
      </c>
      <c r="R345" s="18">
        <f>VLOOKUP($A345,'MG Universe'!$A$2:$R$9992,18)</f>
        <v>0</v>
      </c>
      <c r="S345" s="18">
        <f>VLOOKUP($A345,'MG Universe'!$A$2:$U$9992,19)</f>
        <v>7453892245</v>
      </c>
      <c r="T345" s="18" t="str">
        <f>VLOOKUP($A345,'MG Universe'!$A$2:$U$9992,20)</f>
        <v>Mid</v>
      </c>
      <c r="U345" s="18" t="str">
        <f>VLOOKUP($A345,'MG Universe'!$A$2:$U$9992,21)</f>
        <v>Publishing</v>
      </c>
    </row>
    <row r="346" spans="1:21" x14ac:dyDescent="0.55000000000000004">
      <c r="A346" s="15" t="s">
        <v>1201</v>
      </c>
      <c r="B346" s="122" t="str">
        <f>VLOOKUP($A346,'MG Universe'!$A$2:$R$9992,2)</f>
        <v>News Corp</v>
      </c>
      <c r="C346" s="15" t="str">
        <f>VLOOKUP($A346,'MG Universe'!$A$2:$R$9992,3)</f>
        <v>C-</v>
      </c>
      <c r="D346" s="15" t="str">
        <f>VLOOKUP($A346,'MG Universe'!$A$2:$R$9992,4)</f>
        <v>E</v>
      </c>
      <c r="E346" s="15" t="str">
        <f>VLOOKUP($A346,'MG Universe'!$A$2:$R$9992,5)</f>
        <v>O</v>
      </c>
      <c r="F346" s="16" t="str">
        <f>VLOOKUP($A346,'MG Universe'!$A$2:$R$9992,6)</f>
        <v>EO</v>
      </c>
      <c r="G346" s="85">
        <f>VLOOKUP($A346,'MG Universe'!$A$2:$R$9992,7)</f>
        <v>42800</v>
      </c>
      <c r="H346" s="18">
        <f>VLOOKUP($A346,'MG Universe'!$A$2:$R$9992,8)</f>
        <v>0</v>
      </c>
      <c r="I346" s="18">
        <f>VLOOKUP($A346,'MG Universe'!$A$2:$R$9992,9)</f>
        <v>12.66</v>
      </c>
      <c r="J346" s="19" t="str">
        <f>VLOOKUP($A346,'MG Universe'!$A$2:$R$9992,10)</f>
        <v>N/A</v>
      </c>
      <c r="K346" s="86" t="str">
        <f>VLOOKUP($A346,'MG Universe'!$A$2:$R$9992,11)</f>
        <v>N/A</v>
      </c>
      <c r="L346" s="19">
        <f>VLOOKUP($A346,'MG Universe'!$A$2:$R$9992,12)</f>
        <v>1.5800000000000002E-2</v>
      </c>
      <c r="M346" s="87">
        <f>VLOOKUP($A346,'MG Universe'!$A$2:$R$9992,13)</f>
        <v>2</v>
      </c>
      <c r="N346" s="88">
        <f>VLOOKUP($A346,'MG Universe'!$A$2:$R$9992,14)</f>
        <v>1.54</v>
      </c>
      <c r="O346" s="18">
        <f>VLOOKUP($A346,'MG Universe'!$A$2:$R$9992,15)</f>
        <v>0.03</v>
      </c>
      <c r="P346" s="19">
        <f>VLOOKUP($A346,'MG Universe'!$A$2:$R$9992,16)</f>
        <v>-1.625</v>
      </c>
      <c r="Q346" s="89">
        <f>VLOOKUP($A346,'MG Universe'!$A$2:$R$9992,17)</f>
        <v>2</v>
      </c>
      <c r="R346" s="18">
        <f>VLOOKUP($A346,'MG Universe'!$A$2:$R$9992,18)</f>
        <v>0</v>
      </c>
      <c r="S346" s="18">
        <f>VLOOKUP($A346,'MG Universe'!$A$2:$U$9992,19)</f>
        <v>7461137032</v>
      </c>
      <c r="T346" s="18" t="str">
        <f>VLOOKUP($A346,'MG Universe'!$A$2:$U$9992,20)</f>
        <v>Mid</v>
      </c>
      <c r="U346" s="18" t="str">
        <f>VLOOKUP($A346,'MG Universe'!$A$2:$U$9992,21)</f>
        <v>Publishing</v>
      </c>
    </row>
    <row r="347" spans="1:21" x14ac:dyDescent="0.55000000000000004">
      <c r="A347" s="15" t="s">
        <v>46</v>
      </c>
      <c r="B347" s="122" t="str">
        <f>VLOOKUP($A347,'MG Universe'!$A$2:$R$9992,2)</f>
        <v>Realty Income Corp</v>
      </c>
      <c r="C347" s="15" t="str">
        <f>VLOOKUP($A347,'MG Universe'!$A$2:$R$9992,3)</f>
        <v>D+</v>
      </c>
      <c r="D347" s="15" t="str">
        <f>VLOOKUP($A347,'MG Universe'!$A$2:$R$9992,4)</f>
        <v>S</v>
      </c>
      <c r="E347" s="15" t="str">
        <f>VLOOKUP($A347,'MG Universe'!$A$2:$R$9992,5)</f>
        <v>O</v>
      </c>
      <c r="F347" s="16" t="str">
        <f>VLOOKUP($A347,'MG Universe'!$A$2:$R$9992,6)</f>
        <v>SO</v>
      </c>
      <c r="G347" s="85">
        <f>VLOOKUP($A347,'MG Universe'!$A$2:$R$9992,7)</f>
        <v>42695</v>
      </c>
      <c r="H347" s="18">
        <f>VLOOKUP($A347,'MG Universe'!$A$2:$R$9992,8)</f>
        <v>18.82</v>
      </c>
      <c r="I347" s="18">
        <f>VLOOKUP($A347,'MG Universe'!$A$2:$R$9992,9)</f>
        <v>53.76</v>
      </c>
      <c r="J347" s="19">
        <f>VLOOKUP($A347,'MG Universe'!$A$2:$R$9992,10)</f>
        <v>2.8565</v>
      </c>
      <c r="K347" s="86">
        <f>VLOOKUP($A347,'MG Universe'!$A$2:$R$9992,11)</f>
        <v>44.43</v>
      </c>
      <c r="L347" s="19">
        <f>VLOOKUP($A347,'MG Universe'!$A$2:$R$9992,12)</f>
        <v>4.41E-2</v>
      </c>
      <c r="M347" s="87">
        <f>VLOOKUP($A347,'MG Universe'!$A$2:$R$9992,13)</f>
        <v>0.4</v>
      </c>
      <c r="N347" s="88">
        <f>VLOOKUP($A347,'MG Universe'!$A$2:$R$9992,14)</f>
        <v>0.82</v>
      </c>
      <c r="O347" s="18">
        <f>VLOOKUP($A347,'MG Universe'!$A$2:$R$9992,15)</f>
        <v>-21.87</v>
      </c>
      <c r="P347" s="19">
        <f>VLOOKUP($A347,'MG Universe'!$A$2:$R$9992,16)</f>
        <v>0.17960000000000001</v>
      </c>
      <c r="Q347" s="89">
        <f>VLOOKUP($A347,'MG Universe'!$A$2:$R$9992,17)</f>
        <v>18</v>
      </c>
      <c r="R347" s="18">
        <f>VLOOKUP($A347,'MG Universe'!$A$2:$R$9992,18)</f>
        <v>29.1</v>
      </c>
      <c r="S347" s="18">
        <f>VLOOKUP($A347,'MG Universe'!$A$2:$U$9992,19)</f>
        <v>14384987509</v>
      </c>
      <c r="T347" s="18" t="str">
        <f>VLOOKUP($A347,'MG Universe'!$A$2:$U$9992,20)</f>
        <v>Large</v>
      </c>
      <c r="U347" s="18" t="str">
        <f>VLOOKUP($A347,'MG Universe'!$A$2:$U$9992,21)</f>
        <v>REIT</v>
      </c>
    </row>
    <row r="348" spans="1:21" x14ac:dyDescent="0.55000000000000004">
      <c r="A348" s="15" t="s">
        <v>1205</v>
      </c>
      <c r="B348" s="122" t="str">
        <f>VLOOKUP($A348,'MG Universe'!$A$2:$R$9992,2)</f>
        <v>ONEOK, Inc.</v>
      </c>
      <c r="C348" s="15" t="str">
        <f>VLOOKUP($A348,'MG Universe'!$A$2:$R$9992,3)</f>
        <v>D</v>
      </c>
      <c r="D348" s="15" t="str">
        <f>VLOOKUP($A348,'MG Universe'!$A$2:$R$9992,4)</f>
        <v>S</v>
      </c>
      <c r="E348" s="15" t="str">
        <f>VLOOKUP($A348,'MG Universe'!$A$2:$R$9992,5)</f>
        <v>O</v>
      </c>
      <c r="F348" s="16" t="str">
        <f>VLOOKUP($A348,'MG Universe'!$A$2:$R$9992,6)</f>
        <v>SO</v>
      </c>
      <c r="G348" s="85">
        <f>VLOOKUP($A348,'MG Universe'!$A$2:$R$9992,7)</f>
        <v>42563</v>
      </c>
      <c r="H348" s="18">
        <f>VLOOKUP($A348,'MG Universe'!$A$2:$R$9992,8)</f>
        <v>4.1399999999999997</v>
      </c>
      <c r="I348" s="18">
        <f>VLOOKUP($A348,'MG Universe'!$A$2:$R$9992,9)</f>
        <v>49.75</v>
      </c>
      <c r="J348" s="19">
        <f>VLOOKUP($A348,'MG Universe'!$A$2:$R$9992,10)</f>
        <v>12.0169</v>
      </c>
      <c r="K348" s="86">
        <f>VLOOKUP($A348,'MG Universe'!$A$2:$R$9992,11)</f>
        <v>37.409999999999997</v>
      </c>
      <c r="L348" s="19">
        <f>VLOOKUP($A348,'MG Universe'!$A$2:$R$9992,12)</f>
        <v>4.9000000000000002E-2</v>
      </c>
      <c r="M348" s="87">
        <f>VLOOKUP($A348,'MG Universe'!$A$2:$R$9992,13)</f>
        <v>1.2</v>
      </c>
      <c r="N348" s="88">
        <f>VLOOKUP($A348,'MG Universe'!$A$2:$R$9992,14)</f>
        <v>0.56000000000000005</v>
      </c>
      <c r="O348" s="18">
        <f>VLOOKUP($A348,'MG Universe'!$A$2:$R$9992,15)</f>
        <v>-67.39</v>
      </c>
      <c r="P348" s="19">
        <f>VLOOKUP($A348,'MG Universe'!$A$2:$R$9992,16)</f>
        <v>0.14449999999999999</v>
      </c>
      <c r="Q348" s="89">
        <f>VLOOKUP($A348,'MG Universe'!$A$2:$R$9992,17)</f>
        <v>14</v>
      </c>
      <c r="R348" s="18">
        <f>VLOOKUP($A348,'MG Universe'!$A$2:$R$9992,18)</f>
        <v>6.34</v>
      </c>
      <c r="S348" s="18">
        <f>VLOOKUP($A348,'MG Universe'!$A$2:$U$9992,19)</f>
        <v>10412942754</v>
      </c>
      <c r="T348" s="18" t="str">
        <f>VLOOKUP($A348,'MG Universe'!$A$2:$U$9992,20)</f>
        <v>Large</v>
      </c>
      <c r="U348" s="18" t="str">
        <f>VLOOKUP($A348,'MG Universe'!$A$2:$U$9992,21)</f>
        <v>Utilities</v>
      </c>
    </row>
    <row r="349" spans="1:21" x14ac:dyDescent="0.55000000000000004">
      <c r="A349" s="15" t="s">
        <v>1209</v>
      </c>
      <c r="B349" s="122" t="str">
        <f>VLOOKUP($A349,'MG Universe'!$A$2:$R$9992,2)</f>
        <v>Omnicom Group Inc.</v>
      </c>
      <c r="C349" s="15" t="str">
        <f>VLOOKUP($A349,'MG Universe'!$A$2:$R$9992,3)</f>
        <v>C-</v>
      </c>
      <c r="D349" s="15" t="str">
        <f>VLOOKUP($A349,'MG Universe'!$A$2:$R$9992,4)</f>
        <v>S</v>
      </c>
      <c r="E349" s="15" t="str">
        <f>VLOOKUP($A349,'MG Universe'!$A$2:$R$9992,5)</f>
        <v>F</v>
      </c>
      <c r="F349" s="16" t="str">
        <f>VLOOKUP($A349,'MG Universe'!$A$2:$R$9992,6)</f>
        <v>SF</v>
      </c>
      <c r="G349" s="85">
        <f>VLOOKUP($A349,'MG Universe'!$A$2:$R$9992,7)</f>
        <v>42575</v>
      </c>
      <c r="H349" s="18">
        <f>VLOOKUP($A349,'MG Universe'!$A$2:$R$9992,8)</f>
        <v>82.94</v>
      </c>
      <c r="I349" s="18">
        <f>VLOOKUP($A349,'MG Universe'!$A$2:$R$9992,9)</f>
        <v>81.680000000000007</v>
      </c>
      <c r="J349" s="19">
        <f>VLOOKUP($A349,'MG Universe'!$A$2:$R$9992,10)</f>
        <v>0.98480000000000001</v>
      </c>
      <c r="K349" s="86">
        <f>VLOOKUP($A349,'MG Universe'!$A$2:$R$9992,11)</f>
        <v>18.91</v>
      </c>
      <c r="L349" s="19">
        <f>VLOOKUP($A349,'MG Universe'!$A$2:$R$9992,12)</f>
        <v>2.5100000000000001E-2</v>
      </c>
      <c r="M349" s="87">
        <f>VLOOKUP($A349,'MG Universe'!$A$2:$R$9992,13)</f>
        <v>1.2</v>
      </c>
      <c r="N349" s="88">
        <f>VLOOKUP($A349,'MG Universe'!$A$2:$R$9992,14)</f>
        <v>0.89</v>
      </c>
      <c r="O349" s="18">
        <f>VLOOKUP($A349,'MG Universe'!$A$2:$R$9992,15)</f>
        <v>-34.89</v>
      </c>
      <c r="P349" s="19">
        <f>VLOOKUP($A349,'MG Universe'!$A$2:$R$9992,16)</f>
        <v>5.1999999999999998E-2</v>
      </c>
      <c r="Q349" s="89">
        <f>VLOOKUP($A349,'MG Universe'!$A$2:$R$9992,17)</f>
        <v>7</v>
      </c>
      <c r="R349" s="18">
        <f>VLOOKUP($A349,'MG Universe'!$A$2:$R$9992,18)</f>
        <v>31.76</v>
      </c>
      <c r="S349" s="18">
        <f>VLOOKUP($A349,'MG Universe'!$A$2:$U$9992,19)</f>
        <v>18920442587</v>
      </c>
      <c r="T349" s="18" t="str">
        <f>VLOOKUP($A349,'MG Universe'!$A$2:$U$9992,20)</f>
        <v>Large</v>
      </c>
      <c r="U349" s="18" t="str">
        <f>VLOOKUP($A349,'MG Universe'!$A$2:$U$9992,21)</f>
        <v>Business Support</v>
      </c>
    </row>
    <row r="350" spans="1:21" x14ac:dyDescent="0.55000000000000004">
      <c r="A350" s="15" t="s">
        <v>1211</v>
      </c>
      <c r="B350" s="122" t="str">
        <f>VLOOKUP($A350,'MG Universe'!$A$2:$R$9992,2)</f>
        <v>Oracle Corporation</v>
      </c>
      <c r="C350" s="15" t="str">
        <f>VLOOKUP($A350,'MG Universe'!$A$2:$R$9992,3)</f>
        <v>C</v>
      </c>
      <c r="D350" s="15" t="str">
        <f>VLOOKUP($A350,'MG Universe'!$A$2:$R$9992,4)</f>
        <v>E</v>
      </c>
      <c r="E350" s="15" t="str">
        <f>VLOOKUP($A350,'MG Universe'!$A$2:$R$9992,5)</f>
        <v>O</v>
      </c>
      <c r="F350" s="16" t="str">
        <f>VLOOKUP($A350,'MG Universe'!$A$2:$R$9992,6)</f>
        <v>EO</v>
      </c>
      <c r="G350" s="85">
        <f>VLOOKUP($A350,'MG Universe'!$A$2:$R$9992,7)</f>
        <v>42568</v>
      </c>
      <c r="H350" s="18">
        <f>VLOOKUP($A350,'MG Universe'!$A$2:$R$9992,8)</f>
        <v>39.25</v>
      </c>
      <c r="I350" s="18">
        <f>VLOOKUP($A350,'MG Universe'!$A$2:$R$9992,9)</f>
        <v>44.23</v>
      </c>
      <c r="J350" s="19">
        <f>VLOOKUP($A350,'MG Universe'!$A$2:$R$9992,10)</f>
        <v>1.1269</v>
      </c>
      <c r="K350" s="86">
        <f>VLOOKUP($A350,'MG Universe'!$A$2:$R$9992,11)</f>
        <v>18.82</v>
      </c>
      <c r="L350" s="19">
        <f>VLOOKUP($A350,'MG Universe'!$A$2:$R$9992,12)</f>
        <v>1.3599999999999999E-2</v>
      </c>
      <c r="M350" s="87">
        <f>VLOOKUP($A350,'MG Universe'!$A$2:$R$9992,13)</f>
        <v>1.2</v>
      </c>
      <c r="N350" s="88">
        <f>VLOOKUP($A350,'MG Universe'!$A$2:$R$9992,14)</f>
        <v>3.74</v>
      </c>
      <c r="O350" s="18">
        <f>VLOOKUP($A350,'MG Universe'!$A$2:$R$9992,15)</f>
        <v>-0.13</v>
      </c>
      <c r="P350" s="19">
        <f>VLOOKUP($A350,'MG Universe'!$A$2:$R$9992,16)</f>
        <v>5.16E-2</v>
      </c>
      <c r="Q350" s="89">
        <f>VLOOKUP($A350,'MG Universe'!$A$2:$R$9992,17)</f>
        <v>4</v>
      </c>
      <c r="R350" s="18">
        <f>VLOOKUP($A350,'MG Universe'!$A$2:$R$9992,18)</f>
        <v>26.17</v>
      </c>
      <c r="S350" s="18">
        <f>VLOOKUP($A350,'MG Universe'!$A$2:$U$9992,19)</f>
        <v>181871962380</v>
      </c>
      <c r="T350" s="18" t="str">
        <f>VLOOKUP($A350,'MG Universe'!$A$2:$U$9992,20)</f>
        <v>Large</v>
      </c>
      <c r="U350" s="18" t="str">
        <f>VLOOKUP($A350,'MG Universe'!$A$2:$U$9992,21)</f>
        <v>Software</v>
      </c>
    </row>
    <row r="351" spans="1:21" x14ac:dyDescent="0.55000000000000004">
      <c r="A351" s="15" t="s">
        <v>1213</v>
      </c>
      <c r="B351" s="122" t="str">
        <f>VLOOKUP($A351,'MG Universe'!$A$2:$R$9992,2)</f>
        <v>O'Reilly Automotive Inc</v>
      </c>
      <c r="C351" s="15" t="str">
        <f>VLOOKUP($A351,'MG Universe'!$A$2:$R$9992,3)</f>
        <v>D</v>
      </c>
      <c r="D351" s="15" t="str">
        <f>VLOOKUP($A351,'MG Universe'!$A$2:$R$9992,4)</f>
        <v>S</v>
      </c>
      <c r="E351" s="15" t="str">
        <f>VLOOKUP($A351,'MG Universe'!$A$2:$R$9992,5)</f>
        <v>F</v>
      </c>
      <c r="F351" s="16" t="str">
        <f>VLOOKUP($A351,'MG Universe'!$A$2:$R$9992,6)</f>
        <v>SF</v>
      </c>
      <c r="G351" s="85">
        <f>VLOOKUP($A351,'MG Universe'!$A$2:$R$9992,7)</f>
        <v>42575</v>
      </c>
      <c r="H351" s="18">
        <f>VLOOKUP($A351,'MG Universe'!$A$2:$R$9992,8)</f>
        <v>327.92</v>
      </c>
      <c r="I351" s="18">
        <f>VLOOKUP($A351,'MG Universe'!$A$2:$R$9992,9)</f>
        <v>248.91</v>
      </c>
      <c r="J351" s="19">
        <f>VLOOKUP($A351,'MG Universe'!$A$2:$R$9992,10)</f>
        <v>0.7591</v>
      </c>
      <c r="K351" s="86">
        <f>VLOOKUP($A351,'MG Universe'!$A$2:$R$9992,11)</f>
        <v>29.21</v>
      </c>
      <c r="L351" s="19">
        <f>VLOOKUP($A351,'MG Universe'!$A$2:$R$9992,12)</f>
        <v>0</v>
      </c>
      <c r="M351" s="87">
        <f>VLOOKUP($A351,'MG Universe'!$A$2:$R$9992,13)</f>
        <v>0.7</v>
      </c>
      <c r="N351" s="88">
        <f>VLOOKUP($A351,'MG Universe'!$A$2:$R$9992,14)</f>
        <v>1.1200000000000001</v>
      </c>
      <c r="O351" s="18">
        <f>VLOOKUP($A351,'MG Universe'!$A$2:$R$9992,15)</f>
        <v>-18.05</v>
      </c>
      <c r="P351" s="19">
        <f>VLOOKUP($A351,'MG Universe'!$A$2:$R$9992,16)</f>
        <v>0.1036</v>
      </c>
      <c r="Q351" s="89">
        <f>VLOOKUP($A351,'MG Universe'!$A$2:$R$9992,17)</f>
        <v>0</v>
      </c>
      <c r="R351" s="18">
        <f>VLOOKUP($A351,'MG Universe'!$A$2:$R$9992,18)</f>
        <v>68.67</v>
      </c>
      <c r="S351" s="18">
        <f>VLOOKUP($A351,'MG Universe'!$A$2:$U$9992,19)</f>
        <v>22369490754</v>
      </c>
      <c r="T351" s="18" t="str">
        <f>VLOOKUP($A351,'MG Universe'!$A$2:$U$9992,20)</f>
        <v>Large</v>
      </c>
      <c r="U351" s="18" t="str">
        <f>VLOOKUP($A351,'MG Universe'!$A$2:$U$9992,21)</f>
        <v>Auto</v>
      </c>
    </row>
    <row r="352" spans="1:21" x14ac:dyDescent="0.55000000000000004">
      <c r="A352" s="15" t="s">
        <v>1215</v>
      </c>
      <c r="B352" s="122" t="str">
        <f>VLOOKUP($A352,'MG Universe'!$A$2:$R$9992,2)</f>
        <v>Occidental Petroleum Corporation</v>
      </c>
      <c r="C352" s="15" t="str">
        <f>VLOOKUP($A352,'MG Universe'!$A$2:$R$9992,3)</f>
        <v>D</v>
      </c>
      <c r="D352" s="15" t="str">
        <f>VLOOKUP($A352,'MG Universe'!$A$2:$R$9992,4)</f>
        <v>S</v>
      </c>
      <c r="E352" s="15" t="str">
        <f>VLOOKUP($A352,'MG Universe'!$A$2:$R$9992,5)</f>
        <v>O</v>
      </c>
      <c r="F352" s="16" t="str">
        <f>VLOOKUP($A352,'MG Universe'!$A$2:$R$9992,6)</f>
        <v>SO</v>
      </c>
      <c r="G352" s="85">
        <f>VLOOKUP($A352,'MG Universe'!$A$2:$R$9992,7)</f>
        <v>42793</v>
      </c>
      <c r="H352" s="18">
        <f>VLOOKUP($A352,'MG Universe'!$A$2:$R$9992,8)</f>
        <v>0</v>
      </c>
      <c r="I352" s="18">
        <f>VLOOKUP($A352,'MG Universe'!$A$2:$R$9992,9)</f>
        <v>60.27</v>
      </c>
      <c r="J352" s="19" t="str">
        <f>VLOOKUP($A352,'MG Universe'!$A$2:$R$9992,10)</f>
        <v>N/A</v>
      </c>
      <c r="K352" s="86" t="str">
        <f>VLOOKUP($A352,'MG Universe'!$A$2:$R$9992,11)</f>
        <v>N/A</v>
      </c>
      <c r="L352" s="19">
        <f>VLOOKUP($A352,'MG Universe'!$A$2:$R$9992,12)</f>
        <v>5.0099999999999999E-2</v>
      </c>
      <c r="M352" s="87">
        <f>VLOOKUP($A352,'MG Universe'!$A$2:$R$9992,13)</f>
        <v>0.8</v>
      </c>
      <c r="N352" s="88">
        <f>VLOOKUP($A352,'MG Universe'!$A$2:$R$9992,14)</f>
        <v>1.32</v>
      </c>
      <c r="O352" s="18">
        <f>VLOOKUP($A352,'MG Universe'!$A$2:$R$9992,15)</f>
        <v>-17.260000000000002</v>
      </c>
      <c r="P352" s="19">
        <f>VLOOKUP($A352,'MG Universe'!$A$2:$R$9992,16)</f>
        <v>-0.2382</v>
      </c>
      <c r="Q352" s="89">
        <f>VLOOKUP($A352,'MG Universe'!$A$2:$R$9992,17)</f>
        <v>15</v>
      </c>
      <c r="R352" s="18">
        <f>VLOOKUP($A352,'MG Universe'!$A$2:$R$9992,18)</f>
        <v>14.88</v>
      </c>
      <c r="S352" s="18">
        <f>VLOOKUP($A352,'MG Universe'!$A$2:$U$9992,19)</f>
        <v>45495081663</v>
      </c>
      <c r="T352" s="18" t="str">
        <f>VLOOKUP($A352,'MG Universe'!$A$2:$U$9992,20)</f>
        <v>Large</v>
      </c>
      <c r="U352" s="18" t="str">
        <f>VLOOKUP($A352,'MG Universe'!$A$2:$U$9992,21)</f>
        <v>Oil &amp; Gas</v>
      </c>
    </row>
    <row r="353" spans="1:21" x14ac:dyDescent="0.55000000000000004">
      <c r="A353" s="15" t="s">
        <v>1217</v>
      </c>
      <c r="B353" s="122" t="str">
        <f>VLOOKUP($A353,'MG Universe'!$A$2:$R$9992,2)</f>
        <v>Paychex, Inc.</v>
      </c>
      <c r="C353" s="15" t="str">
        <f>VLOOKUP($A353,'MG Universe'!$A$2:$R$9992,3)</f>
        <v>C</v>
      </c>
      <c r="D353" s="15" t="str">
        <f>VLOOKUP($A353,'MG Universe'!$A$2:$R$9992,4)</f>
        <v>E</v>
      </c>
      <c r="E353" s="15" t="str">
        <f>VLOOKUP($A353,'MG Universe'!$A$2:$R$9992,5)</f>
        <v>O</v>
      </c>
      <c r="F353" s="16" t="str">
        <f>VLOOKUP($A353,'MG Universe'!$A$2:$R$9992,6)</f>
        <v>EO</v>
      </c>
      <c r="G353" s="85">
        <f>VLOOKUP($A353,'MG Universe'!$A$2:$R$9992,7)</f>
        <v>42533</v>
      </c>
      <c r="H353" s="18">
        <f>VLOOKUP($A353,'MG Universe'!$A$2:$R$9992,8)</f>
        <v>30.29</v>
      </c>
      <c r="I353" s="18">
        <f>VLOOKUP($A353,'MG Universe'!$A$2:$R$9992,9)</f>
        <v>56.94</v>
      </c>
      <c r="J353" s="19">
        <f>VLOOKUP($A353,'MG Universe'!$A$2:$R$9992,10)</f>
        <v>1.8797999999999999</v>
      </c>
      <c r="K353" s="86">
        <f>VLOOKUP($A353,'MG Universe'!$A$2:$R$9992,11)</f>
        <v>31.11</v>
      </c>
      <c r="L353" s="19">
        <f>VLOOKUP($A353,'MG Universe'!$A$2:$R$9992,12)</f>
        <v>2.8799999999999999E-2</v>
      </c>
      <c r="M353" s="87">
        <f>VLOOKUP($A353,'MG Universe'!$A$2:$R$9992,13)</f>
        <v>0.9</v>
      </c>
      <c r="N353" s="88">
        <f>VLOOKUP($A353,'MG Universe'!$A$2:$R$9992,14)</f>
        <v>1.0900000000000001</v>
      </c>
      <c r="O353" s="18">
        <f>VLOOKUP($A353,'MG Universe'!$A$2:$R$9992,15)</f>
        <v>0.86</v>
      </c>
      <c r="P353" s="19">
        <f>VLOOKUP($A353,'MG Universe'!$A$2:$R$9992,16)</f>
        <v>0.11310000000000001</v>
      </c>
      <c r="Q353" s="89">
        <f>VLOOKUP($A353,'MG Universe'!$A$2:$R$9992,17)</f>
        <v>3</v>
      </c>
      <c r="R353" s="18">
        <f>VLOOKUP($A353,'MG Universe'!$A$2:$R$9992,18)</f>
        <v>15.57</v>
      </c>
      <c r="S353" s="18">
        <f>VLOOKUP($A353,'MG Universe'!$A$2:$U$9992,19)</f>
        <v>20295823161</v>
      </c>
      <c r="T353" s="18" t="str">
        <f>VLOOKUP($A353,'MG Universe'!$A$2:$U$9992,20)</f>
        <v>Large</v>
      </c>
      <c r="U353" s="18" t="str">
        <f>VLOOKUP($A353,'MG Universe'!$A$2:$U$9992,21)</f>
        <v>Business Support</v>
      </c>
    </row>
    <row r="354" spans="1:21" x14ac:dyDescent="0.55000000000000004">
      <c r="A354" s="15" t="s">
        <v>1219</v>
      </c>
      <c r="B354" s="122" t="str">
        <f>VLOOKUP($A354,'MG Universe'!$A$2:$R$9992,2)</f>
        <v>People's United Financial, Inc.</v>
      </c>
      <c r="C354" s="15" t="str">
        <f>VLOOKUP($A354,'MG Universe'!$A$2:$R$9992,3)</f>
        <v>A+</v>
      </c>
      <c r="D354" s="15" t="str">
        <f>VLOOKUP($A354,'MG Universe'!$A$2:$R$9992,4)</f>
        <v>D</v>
      </c>
      <c r="E354" s="15" t="str">
        <f>VLOOKUP($A354,'MG Universe'!$A$2:$R$9992,5)</f>
        <v>U</v>
      </c>
      <c r="F354" s="16" t="str">
        <f>VLOOKUP($A354,'MG Universe'!$A$2:$R$9992,6)</f>
        <v>DU</v>
      </c>
      <c r="G354" s="85">
        <f>VLOOKUP($A354,'MG Universe'!$A$2:$R$9992,7)</f>
        <v>42541</v>
      </c>
      <c r="H354" s="18">
        <f>VLOOKUP($A354,'MG Universe'!$A$2:$R$9992,8)</f>
        <v>22.89</v>
      </c>
      <c r="I354" s="18">
        <f>VLOOKUP($A354,'MG Universe'!$A$2:$R$9992,9)</f>
        <v>16.68</v>
      </c>
      <c r="J354" s="19">
        <f>VLOOKUP($A354,'MG Universe'!$A$2:$R$9992,10)</f>
        <v>0.72870000000000001</v>
      </c>
      <c r="K354" s="86">
        <f>VLOOKUP($A354,'MG Universe'!$A$2:$R$9992,11)</f>
        <v>20.100000000000001</v>
      </c>
      <c r="L354" s="19">
        <f>VLOOKUP($A354,'MG Universe'!$A$2:$R$9992,12)</f>
        <v>4.02E-2</v>
      </c>
      <c r="M354" s="87">
        <f>VLOOKUP($A354,'MG Universe'!$A$2:$R$9992,13)</f>
        <v>0.8</v>
      </c>
      <c r="N354" s="88" t="str">
        <f>VLOOKUP($A354,'MG Universe'!$A$2:$R$9992,14)</f>
        <v>N/A</v>
      </c>
      <c r="O354" s="18" t="str">
        <f>VLOOKUP($A354,'MG Universe'!$A$2:$R$9992,15)</f>
        <v>N/A</v>
      </c>
      <c r="P354" s="19">
        <f>VLOOKUP($A354,'MG Universe'!$A$2:$R$9992,16)</f>
        <v>5.8000000000000003E-2</v>
      </c>
      <c r="Q354" s="89">
        <f>VLOOKUP($A354,'MG Universe'!$A$2:$R$9992,17)</f>
        <v>20</v>
      </c>
      <c r="R354" s="18">
        <f>VLOOKUP($A354,'MG Universe'!$A$2:$R$9992,18)</f>
        <v>17.28</v>
      </c>
      <c r="S354" s="18">
        <f>VLOOKUP($A354,'MG Universe'!$A$2:$U$9992,19)</f>
        <v>5726997607</v>
      </c>
      <c r="T354" s="18" t="str">
        <f>VLOOKUP($A354,'MG Universe'!$A$2:$U$9992,20)</f>
        <v>Mid</v>
      </c>
      <c r="U354" s="18" t="str">
        <f>VLOOKUP($A354,'MG Universe'!$A$2:$U$9992,21)</f>
        <v>Banks</v>
      </c>
    </row>
    <row r="355" spans="1:21" x14ac:dyDescent="0.55000000000000004">
      <c r="A355" s="15" t="s">
        <v>1221</v>
      </c>
      <c r="B355" s="122" t="str">
        <f>VLOOKUP($A355,'MG Universe'!$A$2:$R$9992,2)</f>
        <v>Pitney Bowes Inc.</v>
      </c>
      <c r="C355" s="15" t="str">
        <f>VLOOKUP($A355,'MG Universe'!$A$2:$R$9992,3)</f>
        <v>D+</v>
      </c>
      <c r="D355" s="15" t="str">
        <f>VLOOKUP($A355,'MG Universe'!$A$2:$R$9992,4)</f>
        <v>S</v>
      </c>
      <c r="E355" s="15" t="str">
        <f>VLOOKUP($A355,'MG Universe'!$A$2:$R$9992,5)</f>
        <v>O</v>
      </c>
      <c r="F355" s="16" t="str">
        <f>VLOOKUP($A355,'MG Universe'!$A$2:$R$9992,6)</f>
        <v>SO</v>
      </c>
      <c r="G355" s="85">
        <f>VLOOKUP($A355,'MG Universe'!$A$2:$R$9992,7)</f>
        <v>42570</v>
      </c>
      <c r="H355" s="18">
        <f>VLOOKUP($A355,'MG Universe'!$A$2:$R$9992,8)</f>
        <v>1.8</v>
      </c>
      <c r="I355" s="18">
        <f>VLOOKUP($A355,'MG Universe'!$A$2:$R$9992,9)</f>
        <v>15.03</v>
      </c>
      <c r="J355" s="19">
        <f>VLOOKUP($A355,'MG Universe'!$A$2:$R$9992,10)</f>
        <v>8.35</v>
      </c>
      <c r="K355" s="86">
        <f>VLOOKUP($A355,'MG Universe'!$A$2:$R$9992,11)</f>
        <v>8.9499999999999993</v>
      </c>
      <c r="L355" s="19">
        <f>VLOOKUP($A355,'MG Universe'!$A$2:$R$9992,12)</f>
        <v>4.99E-2</v>
      </c>
      <c r="M355" s="87">
        <f>VLOOKUP($A355,'MG Universe'!$A$2:$R$9992,13)</f>
        <v>1.3</v>
      </c>
      <c r="N355" s="88">
        <f>VLOOKUP($A355,'MG Universe'!$A$2:$R$9992,14)</f>
        <v>1.1299999999999999</v>
      </c>
      <c r="O355" s="18">
        <f>VLOOKUP($A355,'MG Universe'!$A$2:$R$9992,15)</f>
        <v>-18.989999999999998</v>
      </c>
      <c r="P355" s="19">
        <f>VLOOKUP($A355,'MG Universe'!$A$2:$R$9992,16)</f>
        <v>2.2000000000000001E-3</v>
      </c>
      <c r="Q355" s="89">
        <f>VLOOKUP($A355,'MG Universe'!$A$2:$R$9992,17)</f>
        <v>1</v>
      </c>
      <c r="R355" s="18">
        <f>VLOOKUP($A355,'MG Universe'!$A$2:$R$9992,18)</f>
        <v>4.97</v>
      </c>
      <c r="S355" s="18">
        <f>VLOOKUP($A355,'MG Universe'!$A$2:$U$9992,19)</f>
        <v>2774304339</v>
      </c>
      <c r="T355" s="18" t="str">
        <f>VLOOKUP($A355,'MG Universe'!$A$2:$U$9992,20)</f>
        <v>Mid</v>
      </c>
      <c r="U355" s="18" t="str">
        <f>VLOOKUP($A355,'MG Universe'!$A$2:$U$9992,21)</f>
        <v>Business Support</v>
      </c>
    </row>
    <row r="356" spans="1:21" x14ac:dyDescent="0.55000000000000004">
      <c r="A356" s="15" t="s">
        <v>1223</v>
      </c>
      <c r="B356" s="122" t="str">
        <f>VLOOKUP($A356,'MG Universe'!$A$2:$R$9992,2)</f>
        <v>PACCAR Inc</v>
      </c>
      <c r="C356" s="15" t="str">
        <f>VLOOKUP($A356,'MG Universe'!$A$2:$R$9992,3)</f>
        <v>C-</v>
      </c>
      <c r="D356" s="15" t="str">
        <f>VLOOKUP($A356,'MG Universe'!$A$2:$R$9992,4)</f>
        <v>E</v>
      </c>
      <c r="E356" s="15" t="str">
        <f>VLOOKUP($A356,'MG Universe'!$A$2:$R$9992,5)</f>
        <v>O</v>
      </c>
      <c r="F356" s="16" t="str">
        <f>VLOOKUP($A356,'MG Universe'!$A$2:$R$9992,6)</f>
        <v>EO</v>
      </c>
      <c r="G356" s="85">
        <f>VLOOKUP($A356,'MG Universe'!$A$2:$R$9992,7)</f>
        <v>42771</v>
      </c>
      <c r="H356" s="18">
        <f>VLOOKUP($A356,'MG Universe'!$A$2:$R$9992,8)</f>
        <v>41.72</v>
      </c>
      <c r="I356" s="18">
        <f>VLOOKUP($A356,'MG Universe'!$A$2:$R$9992,9)</f>
        <v>63.38</v>
      </c>
      <c r="J356" s="19">
        <f>VLOOKUP($A356,'MG Universe'!$A$2:$R$9992,10)</f>
        <v>1.5192000000000001</v>
      </c>
      <c r="K356" s="86">
        <f>VLOOKUP($A356,'MG Universe'!$A$2:$R$9992,11)</f>
        <v>20.25</v>
      </c>
      <c r="L356" s="19">
        <f>VLOOKUP($A356,'MG Universe'!$A$2:$R$9992,12)</f>
        <v>1.5100000000000001E-2</v>
      </c>
      <c r="M356" s="87">
        <f>VLOOKUP($A356,'MG Universe'!$A$2:$R$9992,13)</f>
        <v>1.2</v>
      </c>
      <c r="N356" s="88">
        <f>VLOOKUP($A356,'MG Universe'!$A$2:$R$9992,14)</f>
        <v>1.1100000000000001</v>
      </c>
      <c r="O356" s="18">
        <f>VLOOKUP($A356,'MG Universe'!$A$2:$R$9992,15)</f>
        <v>-26.57</v>
      </c>
      <c r="P356" s="19">
        <f>VLOOKUP($A356,'MG Universe'!$A$2:$R$9992,16)</f>
        <v>5.8700000000000002E-2</v>
      </c>
      <c r="Q356" s="89">
        <f>VLOOKUP($A356,'MG Universe'!$A$2:$R$9992,17)</f>
        <v>7</v>
      </c>
      <c r="R356" s="18">
        <f>VLOOKUP($A356,'MG Universe'!$A$2:$R$9992,18)</f>
        <v>37.880000000000003</v>
      </c>
      <c r="S356" s="18">
        <f>VLOOKUP($A356,'MG Universe'!$A$2:$U$9992,19)</f>
        <v>22494494509</v>
      </c>
      <c r="T356" s="18" t="str">
        <f>VLOOKUP($A356,'MG Universe'!$A$2:$U$9992,20)</f>
        <v>Large</v>
      </c>
      <c r="U356" s="18" t="str">
        <f>VLOOKUP($A356,'MG Universe'!$A$2:$U$9992,21)</f>
        <v>Auto</v>
      </c>
    </row>
    <row r="357" spans="1:21" x14ac:dyDescent="0.55000000000000004">
      <c r="A357" s="15" t="s">
        <v>1225</v>
      </c>
      <c r="B357" s="122" t="str">
        <f>VLOOKUP($A357,'MG Universe'!$A$2:$R$9992,2)</f>
        <v>PG&amp;E Corporation</v>
      </c>
      <c r="C357" s="15" t="str">
        <f>VLOOKUP($A357,'MG Universe'!$A$2:$R$9992,3)</f>
        <v>D+</v>
      </c>
      <c r="D357" s="15" t="str">
        <f>VLOOKUP($A357,'MG Universe'!$A$2:$R$9992,4)</f>
        <v>S</v>
      </c>
      <c r="E357" s="15" t="str">
        <f>VLOOKUP($A357,'MG Universe'!$A$2:$R$9992,5)</f>
        <v>O</v>
      </c>
      <c r="F357" s="16" t="str">
        <f>VLOOKUP($A357,'MG Universe'!$A$2:$R$9992,6)</f>
        <v>SO</v>
      </c>
      <c r="G357" s="85">
        <f>VLOOKUP($A357,'MG Universe'!$A$2:$R$9992,7)</f>
        <v>42582</v>
      </c>
      <c r="H357" s="18">
        <f>VLOOKUP($A357,'MG Universe'!$A$2:$R$9992,8)</f>
        <v>29.39</v>
      </c>
      <c r="I357" s="18">
        <f>VLOOKUP($A357,'MG Universe'!$A$2:$R$9992,9)</f>
        <v>65.33</v>
      </c>
      <c r="J357" s="19">
        <f>VLOOKUP($A357,'MG Universe'!$A$2:$R$9992,10)</f>
        <v>2.2229000000000001</v>
      </c>
      <c r="K357" s="86">
        <f>VLOOKUP($A357,'MG Universe'!$A$2:$R$9992,11)</f>
        <v>24.75</v>
      </c>
      <c r="L357" s="19">
        <f>VLOOKUP($A357,'MG Universe'!$A$2:$R$9992,12)</f>
        <v>2.7900000000000001E-2</v>
      </c>
      <c r="M357" s="87">
        <f>VLOOKUP($A357,'MG Universe'!$A$2:$R$9992,13)</f>
        <v>0.2</v>
      </c>
      <c r="N357" s="88">
        <f>VLOOKUP($A357,'MG Universe'!$A$2:$R$9992,14)</f>
        <v>0.94</v>
      </c>
      <c r="O357" s="18">
        <f>VLOOKUP($A357,'MG Universe'!$A$2:$R$9992,15)</f>
        <v>-85.66</v>
      </c>
      <c r="P357" s="19">
        <f>VLOOKUP($A357,'MG Universe'!$A$2:$R$9992,16)</f>
        <v>8.1199999999999994E-2</v>
      </c>
      <c r="Q357" s="89">
        <f>VLOOKUP($A357,'MG Universe'!$A$2:$R$9992,17)</f>
        <v>0</v>
      </c>
      <c r="R357" s="18">
        <f>VLOOKUP($A357,'MG Universe'!$A$2:$R$9992,18)</f>
        <v>51.74</v>
      </c>
      <c r="S357" s="18">
        <f>VLOOKUP($A357,'MG Universe'!$A$2:$U$9992,19)</f>
        <v>32901411769</v>
      </c>
      <c r="T357" s="18" t="str">
        <f>VLOOKUP($A357,'MG Universe'!$A$2:$U$9992,20)</f>
        <v>Large</v>
      </c>
      <c r="U357" s="18" t="str">
        <f>VLOOKUP($A357,'MG Universe'!$A$2:$U$9992,21)</f>
        <v>Utilities</v>
      </c>
    </row>
    <row r="358" spans="1:21" x14ac:dyDescent="0.55000000000000004">
      <c r="A358" s="15" t="s">
        <v>1227</v>
      </c>
      <c r="B358" s="122" t="str">
        <f>VLOOKUP($A358,'MG Universe'!$A$2:$R$9992,2)</f>
        <v>Priceline Group Inc</v>
      </c>
      <c r="C358" s="15" t="str">
        <f>VLOOKUP($A358,'MG Universe'!$A$2:$R$9992,3)</f>
        <v>D+</v>
      </c>
      <c r="D358" s="15" t="str">
        <f>VLOOKUP($A358,'MG Universe'!$A$2:$R$9992,4)</f>
        <v>S</v>
      </c>
      <c r="E358" s="15" t="str">
        <f>VLOOKUP($A358,'MG Universe'!$A$2:$R$9992,5)</f>
        <v>F</v>
      </c>
      <c r="F358" s="16" t="str">
        <f>VLOOKUP($A358,'MG Universe'!$A$2:$R$9992,6)</f>
        <v>SF</v>
      </c>
      <c r="G358" s="85">
        <f>VLOOKUP($A358,'MG Universe'!$A$2:$R$9992,7)</f>
        <v>42571</v>
      </c>
      <c r="H358" s="18">
        <f>VLOOKUP($A358,'MG Universe'!$A$2:$R$9992,8)</f>
        <v>1911.37</v>
      </c>
      <c r="I358" s="18">
        <f>VLOOKUP($A358,'MG Universe'!$A$2:$R$9992,9)</f>
        <v>1795.69</v>
      </c>
      <c r="J358" s="19">
        <f>VLOOKUP($A358,'MG Universe'!$A$2:$R$9992,10)</f>
        <v>0.9395</v>
      </c>
      <c r="K358" s="86">
        <f>VLOOKUP($A358,'MG Universe'!$A$2:$R$9992,11)</f>
        <v>36.17</v>
      </c>
      <c r="L358" s="19">
        <f>VLOOKUP($A358,'MG Universe'!$A$2:$R$9992,12)</f>
        <v>0</v>
      </c>
      <c r="M358" s="87">
        <f>VLOOKUP($A358,'MG Universe'!$A$2:$R$9992,13)</f>
        <v>1.6</v>
      </c>
      <c r="N358" s="88">
        <f>VLOOKUP($A358,'MG Universe'!$A$2:$R$9992,14)</f>
        <v>2.4500000000000002</v>
      </c>
      <c r="O358" s="18">
        <f>VLOOKUP($A358,'MG Universe'!$A$2:$R$9992,15)</f>
        <v>-88.12</v>
      </c>
      <c r="P358" s="19">
        <f>VLOOKUP($A358,'MG Universe'!$A$2:$R$9992,16)</f>
        <v>0.13830000000000001</v>
      </c>
      <c r="Q358" s="89">
        <f>VLOOKUP($A358,'MG Universe'!$A$2:$R$9992,17)</f>
        <v>0</v>
      </c>
      <c r="R358" s="18">
        <f>VLOOKUP($A358,'MG Universe'!$A$2:$R$9992,18)</f>
        <v>504.37</v>
      </c>
      <c r="S358" s="18">
        <f>VLOOKUP($A358,'MG Universe'!$A$2:$U$9992,19)</f>
        <v>89022515796</v>
      </c>
      <c r="T358" s="18" t="str">
        <f>VLOOKUP($A358,'MG Universe'!$A$2:$U$9992,20)</f>
        <v>Large</v>
      </c>
      <c r="U358" s="18" t="str">
        <f>VLOOKUP($A358,'MG Universe'!$A$2:$U$9992,21)</f>
        <v>Travel</v>
      </c>
    </row>
    <row r="359" spans="1:21" x14ac:dyDescent="0.55000000000000004">
      <c r="A359" s="15" t="s">
        <v>1229</v>
      </c>
      <c r="B359" s="122" t="str">
        <f>VLOOKUP($A359,'MG Universe'!$A$2:$R$9992,2)</f>
        <v>Patterson Companies, Inc.</v>
      </c>
      <c r="C359" s="15" t="str">
        <f>VLOOKUP($A359,'MG Universe'!$A$2:$R$9992,3)</f>
        <v>C+</v>
      </c>
      <c r="D359" s="15" t="str">
        <f>VLOOKUP($A359,'MG Universe'!$A$2:$R$9992,4)</f>
        <v>E</v>
      </c>
      <c r="E359" s="15" t="str">
        <f>VLOOKUP($A359,'MG Universe'!$A$2:$R$9992,5)</f>
        <v>O</v>
      </c>
      <c r="F359" s="16" t="str">
        <f>VLOOKUP($A359,'MG Universe'!$A$2:$R$9992,6)</f>
        <v>EO</v>
      </c>
      <c r="G359" s="85">
        <f>VLOOKUP($A359,'MG Universe'!$A$2:$R$9992,7)</f>
        <v>42833</v>
      </c>
      <c r="H359" s="18">
        <f>VLOOKUP($A359,'MG Universe'!$A$2:$R$9992,8)</f>
        <v>17.54</v>
      </c>
      <c r="I359" s="18">
        <f>VLOOKUP($A359,'MG Universe'!$A$2:$R$9992,9)</f>
        <v>42.83</v>
      </c>
      <c r="J359" s="19">
        <f>VLOOKUP($A359,'MG Universe'!$A$2:$R$9992,10)</f>
        <v>2.4418000000000002</v>
      </c>
      <c r="K359" s="86">
        <f>VLOOKUP($A359,'MG Universe'!$A$2:$R$9992,11)</f>
        <v>21.96</v>
      </c>
      <c r="L359" s="19">
        <f>VLOOKUP($A359,'MG Universe'!$A$2:$R$9992,12)</f>
        <v>2.24E-2</v>
      </c>
      <c r="M359" s="87">
        <f>VLOOKUP($A359,'MG Universe'!$A$2:$R$9992,13)</f>
        <v>0.9</v>
      </c>
      <c r="N359" s="88">
        <f>VLOOKUP($A359,'MG Universe'!$A$2:$R$9992,14)</f>
        <v>1.89</v>
      </c>
      <c r="O359" s="18">
        <f>VLOOKUP($A359,'MG Universe'!$A$2:$R$9992,15)</f>
        <v>-3.53</v>
      </c>
      <c r="P359" s="19">
        <f>VLOOKUP($A359,'MG Universe'!$A$2:$R$9992,16)</f>
        <v>6.7299999999999999E-2</v>
      </c>
      <c r="Q359" s="89">
        <f>VLOOKUP($A359,'MG Universe'!$A$2:$R$9992,17)</f>
        <v>8</v>
      </c>
      <c r="R359" s="18">
        <f>VLOOKUP($A359,'MG Universe'!$A$2:$R$9992,18)</f>
        <v>23.91</v>
      </c>
      <c r="S359" s="18">
        <f>VLOOKUP($A359,'MG Universe'!$A$2:$U$9992,19)</f>
        <v>4128754185</v>
      </c>
      <c r="T359" s="18" t="str">
        <f>VLOOKUP($A359,'MG Universe'!$A$2:$U$9992,20)</f>
        <v>Mid</v>
      </c>
      <c r="U359" s="18" t="str">
        <f>VLOOKUP($A359,'MG Universe'!$A$2:$U$9992,21)</f>
        <v>Medical</v>
      </c>
    </row>
    <row r="360" spans="1:21" x14ac:dyDescent="0.55000000000000004">
      <c r="A360" s="15" t="s">
        <v>1231</v>
      </c>
      <c r="B360" s="122" t="str">
        <f>VLOOKUP($A360,'MG Universe'!$A$2:$R$9992,2)</f>
        <v>Public Service Enterprise Group Inc.</v>
      </c>
      <c r="C360" s="15" t="str">
        <f>VLOOKUP($A360,'MG Universe'!$A$2:$R$9992,3)</f>
        <v>D+</v>
      </c>
      <c r="D360" s="15" t="str">
        <f>VLOOKUP($A360,'MG Universe'!$A$2:$R$9992,4)</f>
        <v>S</v>
      </c>
      <c r="E360" s="15" t="str">
        <f>VLOOKUP($A360,'MG Universe'!$A$2:$R$9992,5)</f>
        <v>O</v>
      </c>
      <c r="F360" s="16" t="str">
        <f>VLOOKUP($A360,'MG Universe'!$A$2:$R$9992,6)</f>
        <v>SO</v>
      </c>
      <c r="G360" s="85">
        <f>VLOOKUP($A360,'MG Universe'!$A$2:$R$9992,7)</f>
        <v>42608</v>
      </c>
      <c r="H360" s="18">
        <f>VLOOKUP($A360,'MG Universe'!$A$2:$R$9992,8)</f>
        <v>23.63</v>
      </c>
      <c r="I360" s="18">
        <f>VLOOKUP($A360,'MG Universe'!$A$2:$R$9992,9)</f>
        <v>43.64</v>
      </c>
      <c r="J360" s="19">
        <f>VLOOKUP($A360,'MG Universe'!$A$2:$R$9992,10)</f>
        <v>1.8468</v>
      </c>
      <c r="K360" s="86">
        <f>VLOOKUP($A360,'MG Universe'!$A$2:$R$9992,11)</f>
        <v>15.53</v>
      </c>
      <c r="L360" s="19">
        <f>VLOOKUP($A360,'MG Universe'!$A$2:$R$9992,12)</f>
        <v>3.6700000000000003E-2</v>
      </c>
      <c r="M360" s="87">
        <f>VLOOKUP($A360,'MG Universe'!$A$2:$R$9992,13)</f>
        <v>0.4</v>
      </c>
      <c r="N360" s="88">
        <f>VLOOKUP($A360,'MG Universe'!$A$2:$R$9992,14)</f>
        <v>1.1200000000000001</v>
      </c>
      <c r="O360" s="18">
        <f>VLOOKUP($A360,'MG Universe'!$A$2:$R$9992,15)</f>
        <v>-43.78</v>
      </c>
      <c r="P360" s="19">
        <f>VLOOKUP($A360,'MG Universe'!$A$2:$R$9992,16)</f>
        <v>3.5200000000000002E-2</v>
      </c>
      <c r="Q360" s="89">
        <f>VLOOKUP($A360,'MG Universe'!$A$2:$R$9992,17)</f>
        <v>5</v>
      </c>
      <c r="R360" s="18">
        <f>VLOOKUP($A360,'MG Universe'!$A$2:$R$9992,18)</f>
        <v>38.590000000000003</v>
      </c>
      <c r="S360" s="18">
        <f>VLOOKUP($A360,'MG Universe'!$A$2:$U$9992,19)</f>
        <v>22107330164</v>
      </c>
      <c r="T360" s="18" t="str">
        <f>VLOOKUP($A360,'MG Universe'!$A$2:$U$9992,20)</f>
        <v>Large</v>
      </c>
      <c r="U360" s="18" t="str">
        <f>VLOOKUP($A360,'MG Universe'!$A$2:$U$9992,21)</f>
        <v>Utilities</v>
      </c>
    </row>
    <row r="361" spans="1:21" x14ac:dyDescent="0.55000000000000004">
      <c r="A361" s="15" t="s">
        <v>1233</v>
      </c>
      <c r="B361" s="122" t="str">
        <f>VLOOKUP($A361,'MG Universe'!$A$2:$R$9992,2)</f>
        <v>PepsiCo, Inc.</v>
      </c>
      <c r="C361" s="15" t="str">
        <f>VLOOKUP($A361,'MG Universe'!$A$2:$R$9992,3)</f>
        <v>C</v>
      </c>
      <c r="D361" s="15" t="str">
        <f>VLOOKUP($A361,'MG Universe'!$A$2:$R$9992,4)</f>
        <v>S</v>
      </c>
      <c r="E361" s="15" t="str">
        <f>VLOOKUP($A361,'MG Universe'!$A$2:$R$9992,5)</f>
        <v>O</v>
      </c>
      <c r="F361" s="16" t="str">
        <f>VLOOKUP($A361,'MG Universe'!$A$2:$R$9992,6)</f>
        <v>SO</v>
      </c>
      <c r="G361" s="85">
        <f>VLOOKUP($A361,'MG Universe'!$A$2:$R$9992,7)</f>
        <v>42564</v>
      </c>
      <c r="H361" s="18">
        <f>VLOOKUP($A361,'MG Universe'!$A$2:$R$9992,8)</f>
        <v>43.65</v>
      </c>
      <c r="I361" s="18">
        <f>VLOOKUP($A361,'MG Universe'!$A$2:$R$9992,9)</f>
        <v>113.74</v>
      </c>
      <c r="J361" s="19">
        <f>VLOOKUP($A361,'MG Universe'!$A$2:$R$9992,10)</f>
        <v>2.6057000000000001</v>
      </c>
      <c r="K361" s="86">
        <f>VLOOKUP($A361,'MG Universe'!$A$2:$R$9992,11)</f>
        <v>27.47</v>
      </c>
      <c r="L361" s="19">
        <f>VLOOKUP($A361,'MG Universe'!$A$2:$R$9992,12)</f>
        <v>2.5100000000000001E-2</v>
      </c>
      <c r="M361" s="87">
        <f>VLOOKUP($A361,'MG Universe'!$A$2:$R$9992,13)</f>
        <v>0.6</v>
      </c>
      <c r="N361" s="88">
        <f>VLOOKUP($A361,'MG Universe'!$A$2:$R$9992,14)</f>
        <v>1.4</v>
      </c>
      <c r="O361" s="18">
        <f>VLOOKUP($A361,'MG Universe'!$A$2:$R$9992,15)</f>
        <v>-23.75</v>
      </c>
      <c r="P361" s="19">
        <f>VLOOKUP($A361,'MG Universe'!$A$2:$R$9992,16)</f>
        <v>9.4899999999999998E-2</v>
      </c>
      <c r="Q361" s="89">
        <f>VLOOKUP($A361,'MG Universe'!$A$2:$R$9992,17)</f>
        <v>20</v>
      </c>
      <c r="R361" s="18">
        <f>VLOOKUP($A361,'MG Universe'!$A$2:$R$9992,18)</f>
        <v>29.02</v>
      </c>
      <c r="S361" s="18">
        <f>VLOOKUP($A361,'MG Universe'!$A$2:$U$9992,19)</f>
        <v>162263872791</v>
      </c>
      <c r="T361" s="18" t="str">
        <f>VLOOKUP($A361,'MG Universe'!$A$2:$U$9992,20)</f>
        <v>Large</v>
      </c>
      <c r="U361" s="18" t="str">
        <f>VLOOKUP($A361,'MG Universe'!$A$2:$U$9992,21)</f>
        <v>Food Processing</v>
      </c>
    </row>
    <row r="362" spans="1:21" x14ac:dyDescent="0.55000000000000004">
      <c r="A362" s="15" t="s">
        <v>1235</v>
      </c>
      <c r="B362" s="122" t="str">
        <f>VLOOKUP($A362,'MG Universe'!$A$2:$R$9992,2)</f>
        <v>Pfizer Inc.</v>
      </c>
      <c r="C362" s="15" t="str">
        <f>VLOOKUP($A362,'MG Universe'!$A$2:$R$9992,3)</f>
        <v>D+</v>
      </c>
      <c r="D362" s="15" t="str">
        <f>VLOOKUP($A362,'MG Universe'!$A$2:$R$9992,4)</f>
        <v>S</v>
      </c>
      <c r="E362" s="15" t="str">
        <f>VLOOKUP($A362,'MG Universe'!$A$2:$R$9992,5)</f>
        <v>O</v>
      </c>
      <c r="F362" s="16" t="str">
        <f>VLOOKUP($A362,'MG Universe'!$A$2:$R$9992,6)</f>
        <v>SO</v>
      </c>
      <c r="G362" s="85">
        <f>VLOOKUP($A362,'MG Universe'!$A$2:$R$9992,7)</f>
        <v>42803</v>
      </c>
      <c r="H362" s="18">
        <f>VLOOKUP($A362,'MG Universe'!$A$2:$R$9992,8)</f>
        <v>7.21</v>
      </c>
      <c r="I362" s="18">
        <f>VLOOKUP($A362,'MG Universe'!$A$2:$R$9992,9)</f>
        <v>32.229999999999997</v>
      </c>
      <c r="J362" s="19">
        <f>VLOOKUP($A362,'MG Universe'!$A$2:$R$9992,10)</f>
        <v>4.4702000000000002</v>
      </c>
      <c r="K362" s="86">
        <f>VLOOKUP($A362,'MG Universe'!$A$2:$R$9992,11)</f>
        <v>18.420000000000002</v>
      </c>
      <c r="L362" s="19">
        <f>VLOOKUP($A362,'MG Universe'!$A$2:$R$9992,12)</f>
        <v>3.7199999999999997E-2</v>
      </c>
      <c r="M362" s="87">
        <f>VLOOKUP($A362,'MG Universe'!$A$2:$R$9992,13)</f>
        <v>1</v>
      </c>
      <c r="N362" s="88">
        <f>VLOOKUP($A362,'MG Universe'!$A$2:$R$9992,14)</f>
        <v>1.25</v>
      </c>
      <c r="O362" s="18">
        <f>VLOOKUP($A362,'MG Universe'!$A$2:$R$9992,15)</f>
        <v>-11.87</v>
      </c>
      <c r="P362" s="19">
        <f>VLOOKUP($A362,'MG Universe'!$A$2:$R$9992,16)</f>
        <v>4.9599999999999998E-2</v>
      </c>
      <c r="Q362" s="89">
        <f>VLOOKUP($A362,'MG Universe'!$A$2:$R$9992,17)</f>
        <v>7</v>
      </c>
      <c r="R362" s="18">
        <f>VLOOKUP($A362,'MG Universe'!$A$2:$R$9992,18)</f>
        <v>23.25</v>
      </c>
      <c r="S362" s="18">
        <f>VLOOKUP($A362,'MG Universe'!$A$2:$U$9992,19)</f>
        <v>188920248902</v>
      </c>
      <c r="T362" s="18" t="str">
        <f>VLOOKUP($A362,'MG Universe'!$A$2:$U$9992,20)</f>
        <v>Large</v>
      </c>
      <c r="U362" s="18" t="str">
        <f>VLOOKUP($A362,'MG Universe'!$A$2:$U$9992,21)</f>
        <v>Pharmaceuticals</v>
      </c>
    </row>
    <row r="363" spans="1:21" x14ac:dyDescent="0.55000000000000004">
      <c r="A363" s="15" t="s">
        <v>1237</v>
      </c>
      <c r="B363" s="122" t="str">
        <f>VLOOKUP($A363,'MG Universe'!$A$2:$R$9992,2)</f>
        <v>Principal Financial Group Inc</v>
      </c>
      <c r="C363" s="15" t="str">
        <f>VLOOKUP($A363,'MG Universe'!$A$2:$R$9992,3)</f>
        <v>B</v>
      </c>
      <c r="D363" s="15" t="str">
        <f>VLOOKUP($A363,'MG Universe'!$A$2:$R$9992,4)</f>
        <v>D</v>
      </c>
      <c r="E363" s="15" t="str">
        <f>VLOOKUP($A363,'MG Universe'!$A$2:$R$9992,5)</f>
        <v>F</v>
      </c>
      <c r="F363" s="16" t="str">
        <f>VLOOKUP($A363,'MG Universe'!$A$2:$R$9992,6)</f>
        <v>DF</v>
      </c>
      <c r="G363" s="85">
        <f>VLOOKUP($A363,'MG Universe'!$A$2:$R$9992,7)</f>
        <v>42611</v>
      </c>
      <c r="H363" s="18">
        <f>VLOOKUP($A363,'MG Universe'!$A$2:$R$9992,8)</f>
        <v>64.849999999999994</v>
      </c>
      <c r="I363" s="18">
        <f>VLOOKUP($A363,'MG Universe'!$A$2:$R$9992,9)</f>
        <v>61.4</v>
      </c>
      <c r="J363" s="19">
        <f>VLOOKUP($A363,'MG Universe'!$A$2:$R$9992,10)</f>
        <v>0.94679999999999997</v>
      </c>
      <c r="K363" s="86">
        <f>VLOOKUP($A363,'MG Universe'!$A$2:$R$9992,11)</f>
        <v>20.2</v>
      </c>
      <c r="L363" s="19">
        <f>VLOOKUP($A363,'MG Universe'!$A$2:$R$9992,12)</f>
        <v>2.4899999999999999E-2</v>
      </c>
      <c r="M363" s="87">
        <f>VLOOKUP($A363,'MG Universe'!$A$2:$R$9992,13)</f>
        <v>1.7</v>
      </c>
      <c r="N363" s="88" t="str">
        <f>VLOOKUP($A363,'MG Universe'!$A$2:$R$9992,14)</f>
        <v>N/A</v>
      </c>
      <c r="O363" s="18" t="str">
        <f>VLOOKUP($A363,'MG Universe'!$A$2:$R$9992,15)</f>
        <v>N/A</v>
      </c>
      <c r="P363" s="19">
        <f>VLOOKUP($A363,'MG Universe'!$A$2:$R$9992,16)</f>
        <v>5.8500000000000003E-2</v>
      </c>
      <c r="Q363" s="89">
        <f>VLOOKUP($A363,'MG Universe'!$A$2:$R$9992,17)</f>
        <v>8</v>
      </c>
      <c r="R363" s="18">
        <f>VLOOKUP($A363,'MG Universe'!$A$2:$R$9992,18)</f>
        <v>40.4</v>
      </c>
      <c r="S363" s="18">
        <f>VLOOKUP($A363,'MG Universe'!$A$2:$U$9992,19)</f>
        <v>17771585189</v>
      </c>
      <c r="T363" s="18" t="str">
        <f>VLOOKUP($A363,'MG Universe'!$A$2:$U$9992,20)</f>
        <v>Large</v>
      </c>
      <c r="U363" s="18" t="str">
        <f>VLOOKUP($A363,'MG Universe'!$A$2:$U$9992,21)</f>
        <v>Insurance</v>
      </c>
    </row>
    <row r="364" spans="1:21" x14ac:dyDescent="0.55000000000000004">
      <c r="A364" s="15" t="s">
        <v>1239</v>
      </c>
      <c r="B364" s="122" t="str">
        <f>VLOOKUP($A364,'MG Universe'!$A$2:$R$9992,2)</f>
        <v>Procter &amp; Gamble Co</v>
      </c>
      <c r="C364" s="15" t="str">
        <f>VLOOKUP($A364,'MG Universe'!$A$2:$R$9992,3)</f>
        <v>C</v>
      </c>
      <c r="D364" s="15" t="str">
        <f>VLOOKUP($A364,'MG Universe'!$A$2:$R$9992,4)</f>
        <v>S</v>
      </c>
      <c r="E364" s="15" t="str">
        <f>VLOOKUP($A364,'MG Universe'!$A$2:$R$9992,5)</f>
        <v>O</v>
      </c>
      <c r="F364" s="16" t="str">
        <f>VLOOKUP($A364,'MG Universe'!$A$2:$R$9992,6)</f>
        <v>SO</v>
      </c>
      <c r="G364" s="85">
        <f>VLOOKUP($A364,'MG Universe'!$A$2:$R$9992,7)</f>
        <v>42559</v>
      </c>
      <c r="H364" s="18">
        <f>VLOOKUP($A364,'MG Universe'!$A$2:$R$9992,8)</f>
        <v>17.2</v>
      </c>
      <c r="I364" s="18">
        <f>VLOOKUP($A364,'MG Universe'!$A$2:$R$9992,9)</f>
        <v>86.26</v>
      </c>
      <c r="J364" s="19">
        <f>VLOOKUP($A364,'MG Universe'!$A$2:$R$9992,10)</f>
        <v>5.0151000000000003</v>
      </c>
      <c r="K364" s="86">
        <f>VLOOKUP($A364,'MG Universe'!$A$2:$R$9992,11)</f>
        <v>25.08</v>
      </c>
      <c r="L364" s="19">
        <f>VLOOKUP($A364,'MG Universe'!$A$2:$R$9992,12)</f>
        <v>3.0700000000000002E-2</v>
      </c>
      <c r="M364" s="87">
        <f>VLOOKUP($A364,'MG Universe'!$A$2:$R$9992,13)</f>
        <v>0.6</v>
      </c>
      <c r="N364" s="88">
        <f>VLOOKUP($A364,'MG Universe'!$A$2:$R$9992,14)</f>
        <v>1.0900000000000001</v>
      </c>
      <c r="O364" s="18">
        <f>VLOOKUP($A364,'MG Universe'!$A$2:$R$9992,15)</f>
        <v>-11.99</v>
      </c>
      <c r="P364" s="19">
        <f>VLOOKUP($A364,'MG Universe'!$A$2:$R$9992,16)</f>
        <v>8.2900000000000001E-2</v>
      </c>
      <c r="Q364" s="89">
        <f>VLOOKUP($A364,'MG Universe'!$A$2:$R$9992,17)</f>
        <v>20</v>
      </c>
      <c r="R364" s="18">
        <f>VLOOKUP($A364,'MG Universe'!$A$2:$R$9992,18)</f>
        <v>42.64</v>
      </c>
      <c r="S364" s="18">
        <f>VLOOKUP($A364,'MG Universe'!$A$2:$U$9992,19)</f>
        <v>220389859100</v>
      </c>
      <c r="T364" s="18" t="str">
        <f>VLOOKUP($A364,'MG Universe'!$A$2:$U$9992,20)</f>
        <v>Large</v>
      </c>
      <c r="U364" s="18" t="str">
        <f>VLOOKUP($A364,'MG Universe'!$A$2:$U$9992,21)</f>
        <v>Personal Products</v>
      </c>
    </row>
    <row r="365" spans="1:21" x14ac:dyDescent="0.55000000000000004">
      <c r="A365" s="15" t="s">
        <v>1241</v>
      </c>
      <c r="B365" s="122" t="str">
        <f>VLOOKUP($A365,'MG Universe'!$A$2:$R$9992,2)</f>
        <v>Progressive Corp</v>
      </c>
      <c r="C365" s="15" t="str">
        <f>VLOOKUP($A365,'MG Universe'!$A$2:$R$9992,3)</f>
        <v>C</v>
      </c>
      <c r="D365" s="15" t="str">
        <f>VLOOKUP($A365,'MG Universe'!$A$2:$R$9992,4)</f>
        <v>E</v>
      </c>
      <c r="E365" s="15" t="str">
        <f>VLOOKUP($A365,'MG Universe'!$A$2:$R$9992,5)</f>
        <v>O</v>
      </c>
      <c r="F365" s="16" t="str">
        <f>VLOOKUP($A365,'MG Universe'!$A$2:$R$9992,6)</f>
        <v>EO</v>
      </c>
      <c r="G365" s="85">
        <f>VLOOKUP($A365,'MG Universe'!$A$2:$R$9992,7)</f>
        <v>42531</v>
      </c>
      <c r="H365" s="18">
        <f>VLOOKUP($A365,'MG Universe'!$A$2:$R$9992,8)</f>
        <v>33.26</v>
      </c>
      <c r="I365" s="18">
        <f>VLOOKUP($A365,'MG Universe'!$A$2:$R$9992,9)</f>
        <v>41.16</v>
      </c>
      <c r="J365" s="19">
        <f>VLOOKUP($A365,'MG Universe'!$A$2:$R$9992,10)</f>
        <v>1.2375</v>
      </c>
      <c r="K365" s="86">
        <f>VLOOKUP($A365,'MG Universe'!$A$2:$R$9992,11)</f>
        <v>21.89</v>
      </c>
      <c r="L365" s="19">
        <f>VLOOKUP($A365,'MG Universe'!$A$2:$R$9992,12)</f>
        <v>2.1600000000000001E-2</v>
      </c>
      <c r="M365" s="87">
        <f>VLOOKUP($A365,'MG Universe'!$A$2:$R$9992,13)</f>
        <v>0.7</v>
      </c>
      <c r="N365" s="88" t="str">
        <f>VLOOKUP($A365,'MG Universe'!$A$2:$R$9992,14)</f>
        <v>N/A</v>
      </c>
      <c r="O365" s="18" t="str">
        <f>VLOOKUP($A365,'MG Universe'!$A$2:$R$9992,15)</f>
        <v>N/A</v>
      </c>
      <c r="P365" s="19">
        <f>VLOOKUP($A365,'MG Universe'!$A$2:$R$9992,16)</f>
        <v>6.7000000000000004E-2</v>
      </c>
      <c r="Q365" s="89">
        <f>VLOOKUP($A365,'MG Universe'!$A$2:$R$9992,17)</f>
        <v>3</v>
      </c>
      <c r="R365" s="18">
        <f>VLOOKUP($A365,'MG Universe'!$A$2:$R$9992,18)</f>
        <v>21.4</v>
      </c>
      <c r="S365" s="18">
        <f>VLOOKUP($A365,'MG Universe'!$A$2:$U$9992,19)</f>
        <v>23850480161</v>
      </c>
      <c r="T365" s="18" t="str">
        <f>VLOOKUP($A365,'MG Universe'!$A$2:$U$9992,20)</f>
        <v>Large</v>
      </c>
      <c r="U365" s="18" t="str">
        <f>VLOOKUP($A365,'MG Universe'!$A$2:$U$9992,21)</f>
        <v>Insurance</v>
      </c>
    </row>
    <row r="366" spans="1:21" x14ac:dyDescent="0.55000000000000004">
      <c r="A366" s="15" t="s">
        <v>1243</v>
      </c>
      <c r="B366" s="122" t="str">
        <f>VLOOKUP($A366,'MG Universe'!$A$2:$R$9992,2)</f>
        <v>Parker-Hannifin Corp</v>
      </c>
      <c r="C366" s="15" t="str">
        <f>VLOOKUP($A366,'MG Universe'!$A$2:$R$9992,3)</f>
        <v>B</v>
      </c>
      <c r="D366" s="15" t="str">
        <f>VLOOKUP($A366,'MG Universe'!$A$2:$R$9992,4)</f>
        <v>D</v>
      </c>
      <c r="E366" s="15" t="str">
        <f>VLOOKUP($A366,'MG Universe'!$A$2:$R$9992,5)</f>
        <v>O</v>
      </c>
      <c r="F366" s="16" t="str">
        <f>VLOOKUP($A366,'MG Universe'!$A$2:$R$9992,6)</f>
        <v>DO</v>
      </c>
      <c r="G366" s="85">
        <f>VLOOKUP($A366,'MG Universe'!$A$2:$R$9992,7)</f>
        <v>42566</v>
      </c>
      <c r="H366" s="18">
        <f>VLOOKUP($A366,'MG Universe'!$A$2:$R$9992,8)</f>
        <v>81.86</v>
      </c>
      <c r="I366" s="18">
        <f>VLOOKUP($A366,'MG Universe'!$A$2:$R$9992,9)</f>
        <v>152.91</v>
      </c>
      <c r="J366" s="19">
        <f>VLOOKUP($A366,'MG Universe'!$A$2:$R$9992,10)</f>
        <v>1.8678999999999999</v>
      </c>
      <c r="K366" s="86">
        <f>VLOOKUP($A366,'MG Universe'!$A$2:$R$9992,11)</f>
        <v>23.74</v>
      </c>
      <c r="L366" s="19">
        <f>VLOOKUP($A366,'MG Universe'!$A$2:$R$9992,12)</f>
        <v>1.6500000000000001E-2</v>
      </c>
      <c r="M366" s="87">
        <f>VLOOKUP($A366,'MG Universe'!$A$2:$R$9992,13)</f>
        <v>1.3</v>
      </c>
      <c r="N366" s="88">
        <f>VLOOKUP($A366,'MG Universe'!$A$2:$R$9992,14)</f>
        <v>2.1800000000000002</v>
      </c>
      <c r="O366" s="18">
        <f>VLOOKUP($A366,'MG Universe'!$A$2:$R$9992,15)</f>
        <v>-11.64</v>
      </c>
      <c r="P366" s="19">
        <f>VLOOKUP($A366,'MG Universe'!$A$2:$R$9992,16)</f>
        <v>7.6200000000000004E-2</v>
      </c>
      <c r="Q366" s="89">
        <f>VLOOKUP($A366,'MG Universe'!$A$2:$R$9992,17)</f>
        <v>20</v>
      </c>
      <c r="R366" s="18">
        <f>VLOOKUP($A366,'MG Universe'!$A$2:$R$9992,18)</f>
        <v>68.739999999999995</v>
      </c>
      <c r="S366" s="18">
        <f>VLOOKUP($A366,'MG Universe'!$A$2:$U$9992,19)</f>
        <v>20357261551</v>
      </c>
      <c r="T366" s="18" t="str">
        <f>VLOOKUP($A366,'MG Universe'!$A$2:$U$9992,20)</f>
        <v>Large</v>
      </c>
      <c r="U366" s="18" t="str">
        <f>VLOOKUP($A366,'MG Universe'!$A$2:$U$9992,21)</f>
        <v>Machinery</v>
      </c>
    </row>
    <row r="367" spans="1:21" x14ac:dyDescent="0.55000000000000004">
      <c r="A367" s="15" t="s">
        <v>1245</v>
      </c>
      <c r="B367" s="122" t="str">
        <f>VLOOKUP($A367,'MG Universe'!$A$2:$R$9992,2)</f>
        <v>PulteGroup, Inc.</v>
      </c>
      <c r="C367" s="15" t="str">
        <f>VLOOKUP($A367,'MG Universe'!$A$2:$R$9992,3)</f>
        <v>B-</v>
      </c>
      <c r="D367" s="15" t="str">
        <f>VLOOKUP($A367,'MG Universe'!$A$2:$R$9992,4)</f>
        <v>E</v>
      </c>
      <c r="E367" s="15" t="str">
        <f>VLOOKUP($A367,'MG Universe'!$A$2:$R$9992,5)</f>
        <v>U</v>
      </c>
      <c r="F367" s="16" t="str">
        <f>VLOOKUP($A367,'MG Universe'!$A$2:$R$9992,6)</f>
        <v>EU</v>
      </c>
      <c r="G367" s="85">
        <f>VLOOKUP($A367,'MG Universe'!$A$2:$R$9992,7)</f>
        <v>42569</v>
      </c>
      <c r="H367" s="18">
        <f>VLOOKUP($A367,'MG Universe'!$A$2:$R$9992,8)</f>
        <v>79.180000000000007</v>
      </c>
      <c r="I367" s="18">
        <f>VLOOKUP($A367,'MG Universe'!$A$2:$R$9992,9)</f>
        <v>22.54</v>
      </c>
      <c r="J367" s="19">
        <f>VLOOKUP($A367,'MG Universe'!$A$2:$R$9992,10)</f>
        <v>0.28470000000000001</v>
      </c>
      <c r="K367" s="86">
        <f>VLOOKUP($A367,'MG Universe'!$A$2:$R$9992,11)</f>
        <v>10.94</v>
      </c>
      <c r="L367" s="19">
        <f>VLOOKUP($A367,'MG Universe'!$A$2:$R$9992,12)</f>
        <v>1.5100000000000001E-2</v>
      </c>
      <c r="M367" s="87">
        <f>VLOOKUP($A367,'MG Universe'!$A$2:$R$9992,13)</f>
        <v>1.2</v>
      </c>
      <c r="N367" s="88">
        <f>VLOOKUP($A367,'MG Universe'!$A$2:$R$9992,14)</f>
        <v>3.83</v>
      </c>
      <c r="O367" s="18">
        <f>VLOOKUP($A367,'MG Universe'!$A$2:$R$9992,15)</f>
        <v>6.14</v>
      </c>
      <c r="P367" s="19">
        <f>VLOOKUP($A367,'MG Universe'!$A$2:$R$9992,16)</f>
        <v>1.2200000000000001E-2</v>
      </c>
      <c r="Q367" s="89">
        <f>VLOOKUP($A367,'MG Universe'!$A$2:$R$9992,17)</f>
        <v>4</v>
      </c>
      <c r="R367" s="18">
        <f>VLOOKUP($A367,'MG Universe'!$A$2:$R$9992,18)</f>
        <v>21.69</v>
      </c>
      <c r="S367" s="18">
        <f>VLOOKUP($A367,'MG Universe'!$A$2:$U$9992,19)</f>
        <v>7151758544</v>
      </c>
      <c r="T367" s="18" t="str">
        <f>VLOOKUP($A367,'MG Universe'!$A$2:$U$9992,20)</f>
        <v>Mid</v>
      </c>
      <c r="U367" s="18" t="str">
        <f>VLOOKUP($A367,'MG Universe'!$A$2:$U$9992,21)</f>
        <v>Construction</v>
      </c>
    </row>
    <row r="368" spans="1:21" x14ac:dyDescent="0.55000000000000004">
      <c r="A368" s="15" t="s">
        <v>1247</v>
      </c>
      <c r="B368" s="122" t="str">
        <f>VLOOKUP($A368,'MG Universe'!$A$2:$R$9992,2)</f>
        <v>PerkinElmer, Inc.</v>
      </c>
      <c r="C368" s="15" t="str">
        <f>VLOOKUP($A368,'MG Universe'!$A$2:$R$9992,3)</f>
        <v>C+</v>
      </c>
      <c r="D368" s="15" t="str">
        <f>VLOOKUP($A368,'MG Universe'!$A$2:$R$9992,4)</f>
        <v>E</v>
      </c>
      <c r="E368" s="15" t="str">
        <f>VLOOKUP($A368,'MG Universe'!$A$2:$R$9992,5)</f>
        <v>F</v>
      </c>
      <c r="F368" s="16" t="str">
        <f>VLOOKUP($A368,'MG Universe'!$A$2:$R$9992,6)</f>
        <v>EF</v>
      </c>
      <c r="G368" s="85">
        <f>VLOOKUP($A368,'MG Universe'!$A$2:$R$9992,7)</f>
        <v>42554</v>
      </c>
      <c r="H368" s="18">
        <f>VLOOKUP($A368,'MG Universe'!$A$2:$R$9992,8)</f>
        <v>65.89</v>
      </c>
      <c r="I368" s="18">
        <f>VLOOKUP($A368,'MG Universe'!$A$2:$R$9992,9)</f>
        <v>61.61</v>
      </c>
      <c r="J368" s="19">
        <f>VLOOKUP($A368,'MG Universe'!$A$2:$R$9992,10)</f>
        <v>0.93500000000000005</v>
      </c>
      <c r="K368" s="86">
        <f>VLOOKUP($A368,'MG Universe'!$A$2:$R$9992,11)</f>
        <v>31.92</v>
      </c>
      <c r="L368" s="19">
        <f>VLOOKUP($A368,'MG Universe'!$A$2:$R$9992,12)</f>
        <v>4.4999999999999997E-3</v>
      </c>
      <c r="M368" s="87">
        <f>VLOOKUP($A368,'MG Universe'!$A$2:$R$9992,13)</f>
        <v>0.7</v>
      </c>
      <c r="N368" s="88">
        <f>VLOOKUP($A368,'MG Universe'!$A$2:$R$9992,14)</f>
        <v>1.89</v>
      </c>
      <c r="O368" s="18">
        <f>VLOOKUP($A368,'MG Universe'!$A$2:$R$9992,15)</f>
        <v>-10</v>
      </c>
      <c r="P368" s="19">
        <f>VLOOKUP($A368,'MG Universe'!$A$2:$R$9992,16)</f>
        <v>0.1171</v>
      </c>
      <c r="Q368" s="89">
        <f>VLOOKUP($A368,'MG Universe'!$A$2:$R$9992,17)</f>
        <v>0</v>
      </c>
      <c r="R368" s="18">
        <f>VLOOKUP($A368,'MG Universe'!$A$2:$R$9992,18)</f>
        <v>33.99</v>
      </c>
      <c r="S368" s="18">
        <f>VLOOKUP($A368,'MG Universe'!$A$2:$U$9992,19)</f>
        <v>6755738771</v>
      </c>
      <c r="T368" s="18" t="str">
        <f>VLOOKUP($A368,'MG Universe'!$A$2:$U$9992,20)</f>
        <v>Mid</v>
      </c>
      <c r="U368" s="18" t="str">
        <f>VLOOKUP($A368,'MG Universe'!$A$2:$U$9992,21)</f>
        <v>Medical</v>
      </c>
    </row>
    <row r="369" spans="1:21" x14ac:dyDescent="0.55000000000000004">
      <c r="A369" s="15" t="s">
        <v>1249</v>
      </c>
      <c r="B369" s="122" t="str">
        <f>VLOOKUP($A369,'MG Universe'!$A$2:$R$9992,2)</f>
        <v>Prologis Inc</v>
      </c>
      <c r="C369" s="15" t="str">
        <f>VLOOKUP($A369,'MG Universe'!$A$2:$R$9992,3)</f>
        <v>D</v>
      </c>
      <c r="D369" s="15" t="str">
        <f>VLOOKUP($A369,'MG Universe'!$A$2:$R$9992,4)</f>
        <v>S</v>
      </c>
      <c r="E369" s="15" t="str">
        <f>VLOOKUP($A369,'MG Universe'!$A$2:$R$9992,5)</f>
        <v>O</v>
      </c>
      <c r="F369" s="16" t="str">
        <f>VLOOKUP($A369,'MG Universe'!$A$2:$R$9992,6)</f>
        <v>SO</v>
      </c>
      <c r="G369" s="85">
        <f>VLOOKUP($A369,'MG Universe'!$A$2:$R$9992,7)</f>
        <v>42776</v>
      </c>
      <c r="H369" s="18">
        <f>VLOOKUP($A369,'MG Universe'!$A$2:$R$9992,8)</f>
        <v>41.53</v>
      </c>
      <c r="I369" s="18">
        <f>VLOOKUP($A369,'MG Universe'!$A$2:$R$9992,9)</f>
        <v>55.33</v>
      </c>
      <c r="J369" s="19">
        <f>VLOOKUP($A369,'MG Universe'!$A$2:$R$9992,10)</f>
        <v>1.3323</v>
      </c>
      <c r="K369" s="86">
        <f>VLOOKUP($A369,'MG Universe'!$A$2:$R$9992,11)</f>
        <v>51.23</v>
      </c>
      <c r="L369" s="19">
        <f>VLOOKUP($A369,'MG Universe'!$A$2:$R$9992,12)</f>
        <v>0.03</v>
      </c>
      <c r="M369" s="87">
        <f>VLOOKUP($A369,'MG Universe'!$A$2:$R$9992,13)</f>
        <v>1</v>
      </c>
      <c r="N369" s="88">
        <f>VLOOKUP($A369,'MG Universe'!$A$2:$R$9992,14)</f>
        <v>0.56000000000000005</v>
      </c>
      <c r="O369" s="18">
        <f>VLOOKUP($A369,'MG Universe'!$A$2:$R$9992,15)</f>
        <v>-28.72</v>
      </c>
      <c r="P369" s="19">
        <f>VLOOKUP($A369,'MG Universe'!$A$2:$R$9992,16)</f>
        <v>0.2137</v>
      </c>
      <c r="Q369" s="89">
        <f>VLOOKUP($A369,'MG Universe'!$A$2:$R$9992,17)</f>
        <v>3</v>
      </c>
      <c r="R369" s="18">
        <f>VLOOKUP($A369,'MG Universe'!$A$2:$R$9992,18)</f>
        <v>24.53</v>
      </c>
      <c r="S369" s="18">
        <f>VLOOKUP($A369,'MG Universe'!$A$2:$U$9992,19)</f>
        <v>29251633978</v>
      </c>
      <c r="T369" s="18" t="str">
        <f>VLOOKUP($A369,'MG Universe'!$A$2:$U$9992,20)</f>
        <v>Large</v>
      </c>
      <c r="U369" s="18" t="str">
        <f>VLOOKUP($A369,'MG Universe'!$A$2:$U$9992,21)</f>
        <v>REIT</v>
      </c>
    </row>
    <row r="370" spans="1:21" x14ac:dyDescent="0.55000000000000004">
      <c r="A370" s="15" t="s">
        <v>1251</v>
      </c>
      <c r="B370" s="122" t="str">
        <f>VLOOKUP($A370,'MG Universe'!$A$2:$R$9992,2)</f>
        <v>Philip Morris International Inc.</v>
      </c>
      <c r="C370" s="15" t="str">
        <f>VLOOKUP($A370,'MG Universe'!$A$2:$R$9992,3)</f>
        <v>D+</v>
      </c>
      <c r="D370" s="15" t="str">
        <f>VLOOKUP($A370,'MG Universe'!$A$2:$R$9992,4)</f>
        <v>S</v>
      </c>
      <c r="E370" s="15" t="str">
        <f>VLOOKUP($A370,'MG Universe'!$A$2:$R$9992,5)</f>
        <v>O</v>
      </c>
      <c r="F370" s="16" t="str">
        <f>VLOOKUP($A370,'MG Universe'!$A$2:$R$9992,6)</f>
        <v>SO</v>
      </c>
      <c r="G370" s="85">
        <f>VLOOKUP($A370,'MG Universe'!$A$2:$R$9992,7)</f>
        <v>42550</v>
      </c>
      <c r="H370" s="18">
        <f>VLOOKUP($A370,'MG Universe'!$A$2:$R$9992,8)</f>
        <v>45.53</v>
      </c>
      <c r="I370" s="18">
        <f>VLOOKUP($A370,'MG Universe'!$A$2:$R$9992,9)</f>
        <v>113.75</v>
      </c>
      <c r="J370" s="19">
        <f>VLOOKUP($A370,'MG Universe'!$A$2:$R$9992,10)</f>
        <v>2.4984000000000002</v>
      </c>
      <c r="K370" s="86">
        <f>VLOOKUP($A370,'MG Universe'!$A$2:$R$9992,11)</f>
        <v>24.46</v>
      </c>
      <c r="L370" s="19">
        <f>VLOOKUP($A370,'MG Universe'!$A$2:$R$9992,12)</f>
        <v>3.5700000000000003E-2</v>
      </c>
      <c r="M370" s="87">
        <f>VLOOKUP($A370,'MG Universe'!$A$2:$R$9992,13)</f>
        <v>0.9</v>
      </c>
      <c r="N370" s="88">
        <f>VLOOKUP($A370,'MG Universe'!$A$2:$R$9992,14)</f>
        <v>1.1299999999999999</v>
      </c>
      <c r="O370" s="18">
        <f>VLOOKUP($A370,'MG Universe'!$A$2:$R$9992,15)</f>
        <v>-20.29</v>
      </c>
      <c r="P370" s="19">
        <f>VLOOKUP($A370,'MG Universe'!$A$2:$R$9992,16)</f>
        <v>7.9799999999999996E-2</v>
      </c>
      <c r="Q370" s="89">
        <f>VLOOKUP($A370,'MG Universe'!$A$2:$R$9992,17)</f>
        <v>9</v>
      </c>
      <c r="R370" s="18">
        <f>VLOOKUP($A370,'MG Universe'!$A$2:$R$9992,18)</f>
        <v>0</v>
      </c>
      <c r="S370" s="18">
        <f>VLOOKUP($A370,'MG Universe'!$A$2:$U$9992,19)</f>
        <v>178493956891</v>
      </c>
      <c r="T370" s="18" t="str">
        <f>VLOOKUP($A370,'MG Universe'!$A$2:$U$9992,20)</f>
        <v>Large</v>
      </c>
      <c r="U370" s="18" t="str">
        <f>VLOOKUP($A370,'MG Universe'!$A$2:$U$9992,21)</f>
        <v>Alcohol &amp; Tobacco</v>
      </c>
    </row>
    <row r="371" spans="1:21" x14ac:dyDescent="0.55000000000000004">
      <c r="A371" s="15" t="s">
        <v>1255</v>
      </c>
      <c r="B371" s="122" t="str">
        <f>VLOOKUP($A371,'MG Universe'!$A$2:$R$9992,2)</f>
        <v>PNC Financial Services Group Inc</v>
      </c>
      <c r="C371" s="15" t="str">
        <f>VLOOKUP($A371,'MG Universe'!$A$2:$R$9992,3)</f>
        <v>B+</v>
      </c>
      <c r="D371" s="15" t="str">
        <f>VLOOKUP($A371,'MG Universe'!$A$2:$R$9992,4)</f>
        <v>D</v>
      </c>
      <c r="E371" s="15" t="str">
        <f>VLOOKUP($A371,'MG Universe'!$A$2:$R$9992,5)</f>
        <v>F</v>
      </c>
      <c r="F371" s="16" t="str">
        <f>VLOOKUP($A371,'MG Universe'!$A$2:$R$9992,6)</f>
        <v>DF</v>
      </c>
      <c r="G371" s="85">
        <f>VLOOKUP($A371,'MG Universe'!$A$2:$R$9992,7)</f>
        <v>42545</v>
      </c>
      <c r="H371" s="18">
        <f>VLOOKUP($A371,'MG Universe'!$A$2:$R$9992,8)</f>
        <v>136.32</v>
      </c>
      <c r="I371" s="18">
        <f>VLOOKUP($A371,'MG Universe'!$A$2:$R$9992,9)</f>
        <v>117.19</v>
      </c>
      <c r="J371" s="19">
        <f>VLOOKUP($A371,'MG Universe'!$A$2:$R$9992,10)</f>
        <v>0.85970000000000002</v>
      </c>
      <c r="K371" s="86">
        <f>VLOOKUP($A371,'MG Universe'!$A$2:$R$9992,11)</f>
        <v>16.649999999999999</v>
      </c>
      <c r="L371" s="19">
        <f>VLOOKUP($A371,'MG Universe'!$A$2:$R$9992,12)</f>
        <v>1.7399999999999999E-2</v>
      </c>
      <c r="M371" s="87">
        <f>VLOOKUP($A371,'MG Universe'!$A$2:$R$9992,13)</f>
        <v>0.9</v>
      </c>
      <c r="N371" s="88" t="str">
        <f>VLOOKUP($A371,'MG Universe'!$A$2:$R$9992,14)</f>
        <v>N/A</v>
      </c>
      <c r="O371" s="18" t="str">
        <f>VLOOKUP($A371,'MG Universe'!$A$2:$R$9992,15)</f>
        <v>N/A</v>
      </c>
      <c r="P371" s="19">
        <f>VLOOKUP($A371,'MG Universe'!$A$2:$R$9992,16)</f>
        <v>4.07E-2</v>
      </c>
      <c r="Q371" s="89">
        <f>VLOOKUP($A371,'MG Universe'!$A$2:$R$9992,17)</f>
        <v>6</v>
      </c>
      <c r="R371" s="18">
        <f>VLOOKUP($A371,'MG Universe'!$A$2:$R$9992,18)</f>
        <v>117.63</v>
      </c>
      <c r="S371" s="18">
        <f>VLOOKUP($A371,'MG Universe'!$A$2:$U$9992,19)</f>
        <v>56931275499</v>
      </c>
      <c r="T371" s="18" t="str">
        <f>VLOOKUP($A371,'MG Universe'!$A$2:$U$9992,20)</f>
        <v>Large</v>
      </c>
      <c r="U371" s="18" t="str">
        <f>VLOOKUP($A371,'MG Universe'!$A$2:$U$9992,21)</f>
        <v>Banks</v>
      </c>
    </row>
    <row r="372" spans="1:21" x14ac:dyDescent="0.55000000000000004">
      <c r="A372" s="15" t="s">
        <v>1257</v>
      </c>
      <c r="B372" s="122" t="str">
        <f>VLOOKUP($A372,'MG Universe'!$A$2:$R$9992,2)</f>
        <v>Pentair plc. Ordinary Share</v>
      </c>
      <c r="C372" s="15" t="str">
        <f>VLOOKUP($A372,'MG Universe'!$A$2:$R$9992,3)</f>
        <v>D+</v>
      </c>
      <c r="D372" s="15" t="str">
        <f>VLOOKUP($A372,'MG Universe'!$A$2:$R$9992,4)</f>
        <v>S</v>
      </c>
      <c r="E372" s="15" t="str">
        <f>VLOOKUP($A372,'MG Universe'!$A$2:$R$9992,5)</f>
        <v>F</v>
      </c>
      <c r="F372" s="16" t="str">
        <f>VLOOKUP($A372,'MG Universe'!$A$2:$R$9992,6)</f>
        <v>SF</v>
      </c>
      <c r="G372" s="85">
        <f>VLOOKUP($A372,'MG Universe'!$A$2:$R$9992,7)</f>
        <v>42809</v>
      </c>
      <c r="H372" s="18">
        <f>VLOOKUP($A372,'MG Universe'!$A$2:$R$9992,8)</f>
        <v>81.180000000000007</v>
      </c>
      <c r="I372" s="18">
        <f>VLOOKUP($A372,'MG Universe'!$A$2:$R$9992,9)</f>
        <v>65.22</v>
      </c>
      <c r="J372" s="19">
        <f>VLOOKUP($A372,'MG Universe'!$A$2:$R$9992,10)</f>
        <v>0.8034</v>
      </c>
      <c r="K372" s="86">
        <f>VLOOKUP($A372,'MG Universe'!$A$2:$R$9992,11)</f>
        <v>30.91</v>
      </c>
      <c r="L372" s="19">
        <f>VLOOKUP($A372,'MG Universe'!$A$2:$R$9992,12)</f>
        <v>2.0500000000000001E-2</v>
      </c>
      <c r="M372" s="87" t="e">
        <f>VLOOKUP($A372,'MG Universe'!$A$2:$R$9992,13)</f>
        <v>#N/A</v>
      </c>
      <c r="N372" s="88">
        <f>VLOOKUP($A372,'MG Universe'!$A$2:$R$9992,14)</f>
        <v>1.82</v>
      </c>
      <c r="O372" s="18">
        <f>VLOOKUP($A372,'MG Universe'!$A$2:$R$9992,15)</f>
        <v>-25.17</v>
      </c>
      <c r="P372" s="19">
        <f>VLOOKUP($A372,'MG Universe'!$A$2:$R$9992,16)</f>
        <v>0.112</v>
      </c>
      <c r="Q372" s="89">
        <f>VLOOKUP($A372,'MG Universe'!$A$2:$R$9992,17)</f>
        <v>12</v>
      </c>
      <c r="R372" s="18">
        <f>VLOOKUP($A372,'MG Universe'!$A$2:$R$9992,18)</f>
        <v>41.88</v>
      </c>
      <c r="S372" s="18">
        <f>VLOOKUP($A372,'MG Universe'!$A$2:$U$9992,19)</f>
        <v>11937053100</v>
      </c>
      <c r="T372" s="18" t="str">
        <f>VLOOKUP($A372,'MG Universe'!$A$2:$U$9992,20)</f>
        <v>Large</v>
      </c>
      <c r="U372" s="18" t="str">
        <f>VLOOKUP($A372,'MG Universe'!$A$2:$U$9992,21)</f>
        <v>Machinery</v>
      </c>
    </row>
    <row r="373" spans="1:21" x14ac:dyDescent="0.55000000000000004">
      <c r="A373" s="15" t="s">
        <v>1259</v>
      </c>
      <c r="B373" s="122" t="str">
        <f>VLOOKUP($A373,'MG Universe'!$A$2:$R$9992,2)</f>
        <v>Pinnacle West Capital Corporation</v>
      </c>
      <c r="C373" s="15" t="str">
        <f>VLOOKUP($A373,'MG Universe'!$A$2:$R$9992,3)</f>
        <v>D+</v>
      </c>
      <c r="D373" s="15" t="str">
        <f>VLOOKUP($A373,'MG Universe'!$A$2:$R$9992,4)</f>
        <v>S</v>
      </c>
      <c r="E373" s="15" t="str">
        <f>VLOOKUP($A373,'MG Universe'!$A$2:$R$9992,5)</f>
        <v>O</v>
      </c>
      <c r="F373" s="16" t="str">
        <f>VLOOKUP($A373,'MG Universe'!$A$2:$R$9992,6)</f>
        <v>SO</v>
      </c>
      <c r="G373" s="85">
        <f>VLOOKUP($A373,'MG Universe'!$A$2:$R$9992,7)</f>
        <v>42812</v>
      </c>
      <c r="H373" s="18">
        <f>VLOOKUP($A373,'MG Universe'!$A$2:$R$9992,8)</f>
        <v>59.88</v>
      </c>
      <c r="I373" s="18">
        <f>VLOOKUP($A373,'MG Universe'!$A$2:$R$9992,9)</f>
        <v>84.1</v>
      </c>
      <c r="J373" s="19">
        <f>VLOOKUP($A373,'MG Universe'!$A$2:$R$9992,10)</f>
        <v>1.4045000000000001</v>
      </c>
      <c r="K373" s="86">
        <f>VLOOKUP($A373,'MG Universe'!$A$2:$R$9992,11)</f>
        <v>21.24</v>
      </c>
      <c r="L373" s="19">
        <f>VLOOKUP($A373,'MG Universe'!$A$2:$R$9992,12)</f>
        <v>3.0099999999999998E-2</v>
      </c>
      <c r="M373" s="87">
        <f>VLOOKUP($A373,'MG Universe'!$A$2:$R$9992,13)</f>
        <v>0.3</v>
      </c>
      <c r="N373" s="88">
        <f>VLOOKUP($A373,'MG Universe'!$A$2:$R$9992,14)</f>
        <v>0.64</v>
      </c>
      <c r="O373" s="18">
        <f>VLOOKUP($A373,'MG Universe'!$A$2:$R$9992,15)</f>
        <v>-92.63</v>
      </c>
      <c r="P373" s="19">
        <f>VLOOKUP($A373,'MG Universe'!$A$2:$R$9992,16)</f>
        <v>6.3700000000000007E-2</v>
      </c>
      <c r="Q373" s="89">
        <f>VLOOKUP($A373,'MG Universe'!$A$2:$R$9992,17)</f>
        <v>6</v>
      </c>
      <c r="R373" s="18">
        <f>VLOOKUP($A373,'MG Universe'!$A$2:$R$9992,18)</f>
        <v>63.78</v>
      </c>
      <c r="S373" s="18">
        <f>VLOOKUP($A373,'MG Universe'!$A$2:$U$9992,19)</f>
        <v>9312298723</v>
      </c>
      <c r="T373" s="18" t="str">
        <f>VLOOKUP($A373,'MG Universe'!$A$2:$U$9992,20)</f>
        <v>Mid</v>
      </c>
      <c r="U373" s="18" t="str">
        <f>VLOOKUP($A373,'MG Universe'!$A$2:$U$9992,21)</f>
        <v>Utilities</v>
      </c>
    </row>
    <row r="374" spans="1:21" x14ac:dyDescent="0.55000000000000004">
      <c r="A374" s="15" t="s">
        <v>1261</v>
      </c>
      <c r="B374" s="122" t="str">
        <f>VLOOKUP($A374,'MG Universe'!$A$2:$R$9992,2)</f>
        <v>PPG Industries, Inc.</v>
      </c>
      <c r="C374" s="15" t="str">
        <f>VLOOKUP($A374,'MG Universe'!$A$2:$R$9992,3)</f>
        <v>C+</v>
      </c>
      <c r="D374" s="15" t="str">
        <f>VLOOKUP($A374,'MG Universe'!$A$2:$R$9992,4)</f>
        <v>S</v>
      </c>
      <c r="E374" s="15" t="str">
        <f>VLOOKUP($A374,'MG Universe'!$A$2:$R$9992,5)</f>
        <v>U</v>
      </c>
      <c r="F374" s="16" t="str">
        <f>VLOOKUP($A374,'MG Universe'!$A$2:$R$9992,6)</f>
        <v>SU</v>
      </c>
      <c r="G374" s="85">
        <f>VLOOKUP($A374,'MG Universe'!$A$2:$R$9992,7)</f>
        <v>42751</v>
      </c>
      <c r="H374" s="18">
        <f>VLOOKUP($A374,'MG Universe'!$A$2:$R$9992,8)</f>
        <v>215.75</v>
      </c>
      <c r="I374" s="18">
        <f>VLOOKUP($A374,'MG Universe'!$A$2:$R$9992,9)</f>
        <v>105.48</v>
      </c>
      <c r="J374" s="19">
        <f>VLOOKUP($A374,'MG Universe'!$A$2:$R$9992,10)</f>
        <v>0.4889</v>
      </c>
      <c r="K374" s="86">
        <f>VLOOKUP($A374,'MG Universe'!$A$2:$R$9992,11)</f>
        <v>18.84</v>
      </c>
      <c r="L374" s="19">
        <f>VLOOKUP($A374,'MG Universe'!$A$2:$R$9992,12)</f>
        <v>1.44E-2</v>
      </c>
      <c r="M374" s="87">
        <f>VLOOKUP($A374,'MG Universe'!$A$2:$R$9992,13)</f>
        <v>1.4</v>
      </c>
      <c r="N374" s="88">
        <f>VLOOKUP($A374,'MG Universe'!$A$2:$R$9992,14)</f>
        <v>1.44</v>
      </c>
      <c r="O374" s="18">
        <f>VLOOKUP($A374,'MG Universe'!$A$2:$R$9992,15)</f>
        <v>-18.93</v>
      </c>
      <c r="P374" s="19">
        <f>VLOOKUP($A374,'MG Universe'!$A$2:$R$9992,16)</f>
        <v>5.1700000000000003E-2</v>
      </c>
      <c r="Q374" s="89">
        <f>VLOOKUP($A374,'MG Universe'!$A$2:$R$9992,17)</f>
        <v>20</v>
      </c>
      <c r="R374" s="18">
        <f>VLOOKUP($A374,'MG Universe'!$A$2:$R$9992,18)</f>
        <v>36.630000000000003</v>
      </c>
      <c r="S374" s="18">
        <f>VLOOKUP($A374,'MG Universe'!$A$2:$U$9992,19)</f>
        <v>26880999559</v>
      </c>
      <c r="T374" s="18" t="str">
        <f>VLOOKUP($A374,'MG Universe'!$A$2:$U$9992,20)</f>
        <v>Large</v>
      </c>
      <c r="U374" s="18" t="str">
        <f>VLOOKUP($A374,'MG Universe'!$A$2:$U$9992,21)</f>
        <v>Construction</v>
      </c>
    </row>
    <row r="375" spans="1:21" x14ac:dyDescent="0.55000000000000004">
      <c r="A375" s="15" t="s">
        <v>1263</v>
      </c>
      <c r="B375" s="122" t="str">
        <f>VLOOKUP($A375,'MG Universe'!$A$2:$R$9992,2)</f>
        <v>PPL Corp</v>
      </c>
      <c r="C375" s="15" t="str">
        <f>VLOOKUP($A375,'MG Universe'!$A$2:$R$9992,3)</f>
        <v>D+</v>
      </c>
      <c r="D375" s="15" t="str">
        <f>VLOOKUP($A375,'MG Universe'!$A$2:$R$9992,4)</f>
        <v>S</v>
      </c>
      <c r="E375" s="15" t="str">
        <f>VLOOKUP($A375,'MG Universe'!$A$2:$R$9992,5)</f>
        <v>O</v>
      </c>
      <c r="F375" s="16" t="str">
        <f>VLOOKUP($A375,'MG Universe'!$A$2:$R$9992,6)</f>
        <v>SO</v>
      </c>
      <c r="G375" s="85">
        <f>VLOOKUP($A375,'MG Universe'!$A$2:$R$9992,7)</f>
        <v>42399</v>
      </c>
      <c r="H375" s="18">
        <f>VLOOKUP($A375,'MG Universe'!$A$2:$R$9992,8)</f>
        <v>5.49</v>
      </c>
      <c r="I375" s="18">
        <f>VLOOKUP($A375,'MG Universe'!$A$2:$R$9992,9)</f>
        <v>38.69</v>
      </c>
      <c r="J375" s="19">
        <f>VLOOKUP($A375,'MG Universe'!$A$2:$R$9992,10)</f>
        <v>7.0473999999999997</v>
      </c>
      <c r="K375" s="86">
        <f>VLOOKUP($A375,'MG Universe'!$A$2:$R$9992,11)</f>
        <v>21.14</v>
      </c>
      <c r="L375" s="19">
        <f>VLOOKUP($A375,'MG Universe'!$A$2:$R$9992,12)</f>
        <v>3.9E-2</v>
      </c>
      <c r="M375" s="87">
        <f>VLOOKUP($A375,'MG Universe'!$A$2:$R$9992,13)</f>
        <v>0.5</v>
      </c>
      <c r="N375" s="88">
        <f>VLOOKUP($A375,'MG Universe'!$A$2:$R$9992,14)</f>
        <v>0.67</v>
      </c>
      <c r="O375" s="18">
        <f>VLOOKUP($A375,'MG Universe'!$A$2:$R$9992,15)</f>
        <v>-38.64</v>
      </c>
      <c r="P375" s="19">
        <f>VLOOKUP($A375,'MG Universe'!$A$2:$R$9992,16)</f>
        <v>6.3200000000000006E-2</v>
      </c>
      <c r="Q375" s="89">
        <f>VLOOKUP($A375,'MG Universe'!$A$2:$R$9992,17)</f>
        <v>4</v>
      </c>
      <c r="R375" s="18">
        <f>VLOOKUP($A375,'MG Universe'!$A$2:$R$9992,18)</f>
        <v>16.34</v>
      </c>
      <c r="S375" s="18">
        <f>VLOOKUP($A375,'MG Universe'!$A$2:$U$9992,19)</f>
        <v>26193786684</v>
      </c>
      <c r="T375" s="18" t="str">
        <f>VLOOKUP($A375,'MG Universe'!$A$2:$U$9992,20)</f>
        <v>Large</v>
      </c>
      <c r="U375" s="18" t="str">
        <f>VLOOKUP($A375,'MG Universe'!$A$2:$U$9992,21)</f>
        <v>Utilities</v>
      </c>
    </row>
    <row r="376" spans="1:21" x14ac:dyDescent="0.55000000000000004">
      <c r="A376" s="15" t="s">
        <v>1265</v>
      </c>
      <c r="B376" s="122" t="str">
        <f>VLOOKUP($A376,'MG Universe'!$A$2:$R$9992,2)</f>
        <v>Perrigo Company plc Ordinary Shares</v>
      </c>
      <c r="C376" s="15" t="str">
        <f>VLOOKUP($A376,'MG Universe'!$A$2:$R$9992,3)</f>
        <v>F</v>
      </c>
      <c r="D376" s="15" t="str">
        <f>VLOOKUP($A376,'MG Universe'!$A$2:$R$9992,4)</f>
        <v>S</v>
      </c>
      <c r="E376" s="15" t="str">
        <f>VLOOKUP($A376,'MG Universe'!$A$2:$R$9992,5)</f>
        <v>O</v>
      </c>
      <c r="F376" s="16" t="str">
        <f>VLOOKUP($A376,'MG Universe'!$A$2:$R$9992,6)</f>
        <v>SO</v>
      </c>
      <c r="G376" s="85">
        <f>VLOOKUP($A376,'MG Universe'!$A$2:$R$9992,7)</f>
        <v>42581</v>
      </c>
      <c r="H376" s="18">
        <f>VLOOKUP($A376,'MG Universe'!$A$2:$R$9992,8)</f>
        <v>8.2100000000000009</v>
      </c>
      <c r="I376" s="18">
        <f>VLOOKUP($A376,'MG Universe'!$A$2:$R$9992,9)</f>
        <v>73.069999999999993</v>
      </c>
      <c r="J376" s="19">
        <f>VLOOKUP($A376,'MG Universe'!$A$2:$R$9992,10)</f>
        <v>8.9001000000000001</v>
      </c>
      <c r="K376" s="86">
        <f>VLOOKUP($A376,'MG Universe'!$A$2:$R$9992,11)</f>
        <v>35.82</v>
      </c>
      <c r="L376" s="19">
        <f>VLOOKUP($A376,'MG Universe'!$A$2:$R$9992,12)</f>
        <v>7.1000000000000004E-3</v>
      </c>
      <c r="M376" s="87">
        <f>VLOOKUP($A376,'MG Universe'!$A$2:$R$9992,13)</f>
        <v>0.6</v>
      </c>
      <c r="N376" s="88">
        <f>VLOOKUP($A376,'MG Universe'!$A$2:$R$9992,14)</f>
        <v>1.42</v>
      </c>
      <c r="O376" s="18">
        <f>VLOOKUP($A376,'MG Universe'!$A$2:$R$9992,15)</f>
        <v>-48.22</v>
      </c>
      <c r="P376" s="19">
        <f>VLOOKUP($A376,'MG Universe'!$A$2:$R$9992,16)</f>
        <v>0.1366</v>
      </c>
      <c r="Q376" s="89">
        <f>VLOOKUP($A376,'MG Universe'!$A$2:$R$9992,17)</f>
        <v>13</v>
      </c>
      <c r="R376" s="18">
        <f>VLOOKUP($A376,'MG Universe'!$A$2:$R$9992,18)</f>
        <v>0</v>
      </c>
      <c r="S376" s="18">
        <f>VLOOKUP($A376,'MG Universe'!$A$2:$U$9992,19)</f>
        <v>10688563500</v>
      </c>
      <c r="T376" s="18" t="str">
        <f>VLOOKUP($A376,'MG Universe'!$A$2:$U$9992,20)</f>
        <v>Large</v>
      </c>
      <c r="U376" s="18" t="str">
        <f>VLOOKUP($A376,'MG Universe'!$A$2:$U$9992,21)</f>
        <v>Pharmaceuticals</v>
      </c>
    </row>
    <row r="377" spans="1:21" x14ac:dyDescent="0.55000000000000004">
      <c r="A377" s="15" t="s">
        <v>1267</v>
      </c>
      <c r="B377" s="122" t="str">
        <f>VLOOKUP($A377,'MG Universe'!$A$2:$R$9992,2)</f>
        <v>Prudential Financial Inc</v>
      </c>
      <c r="C377" s="15" t="str">
        <f>VLOOKUP($A377,'MG Universe'!$A$2:$R$9992,3)</f>
        <v>C</v>
      </c>
      <c r="D377" s="15" t="str">
        <f>VLOOKUP($A377,'MG Universe'!$A$2:$R$9992,4)</f>
        <v>S</v>
      </c>
      <c r="E377" s="15" t="str">
        <f>VLOOKUP($A377,'MG Universe'!$A$2:$R$9992,5)</f>
        <v>O</v>
      </c>
      <c r="F377" s="16" t="str">
        <f>VLOOKUP($A377,'MG Universe'!$A$2:$R$9992,6)</f>
        <v>SO</v>
      </c>
      <c r="G377" s="85">
        <f>VLOOKUP($A377,'MG Universe'!$A$2:$R$9992,7)</f>
        <v>42411</v>
      </c>
      <c r="H377" s="18">
        <f>VLOOKUP($A377,'MG Universe'!$A$2:$R$9992,8)</f>
        <v>43.76</v>
      </c>
      <c r="I377" s="18">
        <f>VLOOKUP($A377,'MG Universe'!$A$2:$R$9992,9)</f>
        <v>103.42</v>
      </c>
      <c r="J377" s="19">
        <f>VLOOKUP($A377,'MG Universe'!$A$2:$R$9992,10)</f>
        <v>2.3633000000000002</v>
      </c>
      <c r="K377" s="86">
        <f>VLOOKUP($A377,'MG Universe'!$A$2:$R$9992,11)</f>
        <v>19.22</v>
      </c>
      <c r="L377" s="19">
        <f>VLOOKUP($A377,'MG Universe'!$A$2:$R$9992,12)</f>
        <v>2.4799999999999999E-2</v>
      </c>
      <c r="M377" s="87">
        <f>VLOOKUP($A377,'MG Universe'!$A$2:$R$9992,13)</f>
        <v>1.7</v>
      </c>
      <c r="N377" s="88" t="str">
        <f>VLOOKUP($A377,'MG Universe'!$A$2:$R$9992,14)</f>
        <v>N/A</v>
      </c>
      <c r="O377" s="18" t="str">
        <f>VLOOKUP($A377,'MG Universe'!$A$2:$R$9992,15)</f>
        <v>N/A</v>
      </c>
      <c r="P377" s="19">
        <f>VLOOKUP($A377,'MG Universe'!$A$2:$R$9992,16)</f>
        <v>5.3600000000000002E-2</v>
      </c>
      <c r="Q377" s="89">
        <f>VLOOKUP($A377,'MG Universe'!$A$2:$R$9992,17)</f>
        <v>7</v>
      </c>
      <c r="R377" s="18">
        <f>VLOOKUP($A377,'MG Universe'!$A$2:$R$9992,18)</f>
        <v>164.8</v>
      </c>
      <c r="S377" s="18">
        <f>VLOOKUP($A377,'MG Universe'!$A$2:$U$9992,19)</f>
        <v>44658004626</v>
      </c>
      <c r="T377" s="18" t="str">
        <f>VLOOKUP($A377,'MG Universe'!$A$2:$U$9992,20)</f>
        <v>Large</v>
      </c>
      <c r="U377" s="18" t="str">
        <f>VLOOKUP($A377,'MG Universe'!$A$2:$U$9992,21)</f>
        <v>Insurance</v>
      </c>
    </row>
    <row r="378" spans="1:21" x14ac:dyDescent="0.55000000000000004">
      <c r="A378" s="15" t="s">
        <v>1269</v>
      </c>
      <c r="B378" s="122" t="str">
        <f>VLOOKUP($A378,'MG Universe'!$A$2:$R$9992,2)</f>
        <v>Public Storage</v>
      </c>
      <c r="C378" s="15" t="str">
        <f>VLOOKUP($A378,'MG Universe'!$A$2:$R$9992,3)</f>
        <v>C-</v>
      </c>
      <c r="D378" s="15" t="str">
        <f>VLOOKUP($A378,'MG Universe'!$A$2:$R$9992,4)</f>
        <v>S</v>
      </c>
      <c r="E378" s="15" t="str">
        <f>VLOOKUP($A378,'MG Universe'!$A$2:$R$9992,5)</f>
        <v>F</v>
      </c>
      <c r="F378" s="16" t="str">
        <f>VLOOKUP($A378,'MG Universe'!$A$2:$R$9992,6)</f>
        <v>SF</v>
      </c>
      <c r="G378" s="85">
        <f>VLOOKUP($A378,'MG Universe'!$A$2:$R$9992,7)</f>
        <v>42566</v>
      </c>
      <c r="H378" s="18">
        <f>VLOOKUP($A378,'MG Universe'!$A$2:$R$9992,8)</f>
        <v>259.54000000000002</v>
      </c>
      <c r="I378" s="18">
        <f>VLOOKUP($A378,'MG Universe'!$A$2:$R$9992,9)</f>
        <v>212.95</v>
      </c>
      <c r="J378" s="19">
        <f>VLOOKUP($A378,'MG Universe'!$A$2:$R$9992,10)</f>
        <v>0.82050000000000001</v>
      </c>
      <c r="K378" s="86">
        <f>VLOOKUP($A378,'MG Universe'!$A$2:$R$9992,11)</f>
        <v>31.5</v>
      </c>
      <c r="L378" s="19">
        <f>VLOOKUP($A378,'MG Universe'!$A$2:$R$9992,12)</f>
        <v>3.1899999999999998E-2</v>
      </c>
      <c r="M378" s="87">
        <f>VLOOKUP($A378,'MG Universe'!$A$2:$R$9992,13)</f>
        <v>0.5</v>
      </c>
      <c r="N378" s="88">
        <f>VLOOKUP($A378,'MG Universe'!$A$2:$R$9992,14)</f>
        <v>1.1100000000000001</v>
      </c>
      <c r="O378" s="18">
        <f>VLOOKUP($A378,'MG Universe'!$A$2:$R$9992,15)</f>
        <v>-4.08</v>
      </c>
      <c r="P378" s="19">
        <f>VLOOKUP($A378,'MG Universe'!$A$2:$R$9992,16)</f>
        <v>0.115</v>
      </c>
      <c r="Q378" s="89">
        <f>VLOOKUP($A378,'MG Universe'!$A$2:$R$9992,17)</f>
        <v>7</v>
      </c>
      <c r="R378" s="18">
        <f>VLOOKUP($A378,'MG Universe'!$A$2:$R$9992,18)</f>
        <v>79.33</v>
      </c>
      <c r="S378" s="18">
        <f>VLOOKUP($A378,'MG Universe'!$A$2:$U$9992,19)</f>
        <v>36739829620</v>
      </c>
      <c r="T378" s="18" t="str">
        <f>VLOOKUP($A378,'MG Universe'!$A$2:$U$9992,20)</f>
        <v>Large</v>
      </c>
      <c r="U378" s="18" t="str">
        <f>VLOOKUP($A378,'MG Universe'!$A$2:$U$9992,21)</f>
        <v>REIT</v>
      </c>
    </row>
    <row r="379" spans="1:21" x14ac:dyDescent="0.55000000000000004">
      <c r="A379" s="15" t="s">
        <v>1271</v>
      </c>
      <c r="B379" s="122" t="str">
        <f>VLOOKUP($A379,'MG Universe'!$A$2:$R$9992,2)</f>
        <v>Phillips 66</v>
      </c>
      <c r="C379" s="15" t="str">
        <f>VLOOKUP($A379,'MG Universe'!$A$2:$R$9992,3)</f>
        <v>C</v>
      </c>
      <c r="D379" s="15" t="str">
        <f>VLOOKUP($A379,'MG Universe'!$A$2:$R$9992,4)</f>
        <v>S</v>
      </c>
      <c r="E379" s="15" t="str">
        <f>VLOOKUP($A379,'MG Universe'!$A$2:$R$9992,5)</f>
        <v>U</v>
      </c>
      <c r="F379" s="16" t="str">
        <f>VLOOKUP($A379,'MG Universe'!$A$2:$R$9992,6)</f>
        <v>SU</v>
      </c>
      <c r="G379" s="85">
        <f>VLOOKUP($A379,'MG Universe'!$A$2:$R$9992,7)</f>
        <v>42612</v>
      </c>
      <c r="H379" s="18">
        <f>VLOOKUP($A379,'MG Universe'!$A$2:$R$9992,8)</f>
        <v>220.68</v>
      </c>
      <c r="I379" s="18">
        <f>VLOOKUP($A379,'MG Universe'!$A$2:$R$9992,9)</f>
        <v>77.67</v>
      </c>
      <c r="J379" s="19">
        <f>VLOOKUP($A379,'MG Universe'!$A$2:$R$9992,10)</f>
        <v>0.35199999999999998</v>
      </c>
      <c r="K379" s="86">
        <f>VLOOKUP($A379,'MG Universe'!$A$2:$R$9992,11)</f>
        <v>13.55</v>
      </c>
      <c r="L379" s="19">
        <f>VLOOKUP($A379,'MG Universe'!$A$2:$R$9992,12)</f>
        <v>2.9700000000000001E-2</v>
      </c>
      <c r="M379" s="87">
        <f>VLOOKUP($A379,'MG Universe'!$A$2:$R$9992,13)</f>
        <v>1.3</v>
      </c>
      <c r="N379" s="88">
        <f>VLOOKUP($A379,'MG Universe'!$A$2:$R$9992,14)</f>
        <v>1.22</v>
      </c>
      <c r="O379" s="18">
        <f>VLOOKUP($A379,'MG Universe'!$A$2:$R$9992,15)</f>
        <v>-28.01</v>
      </c>
      <c r="P379" s="19">
        <f>VLOOKUP($A379,'MG Universe'!$A$2:$R$9992,16)</f>
        <v>2.53E-2</v>
      </c>
      <c r="Q379" s="89">
        <f>VLOOKUP($A379,'MG Universe'!$A$2:$R$9992,17)</f>
        <v>5</v>
      </c>
      <c r="R379" s="18">
        <f>VLOOKUP($A379,'MG Universe'!$A$2:$R$9992,18)</f>
        <v>47.65</v>
      </c>
      <c r="S379" s="18">
        <f>VLOOKUP($A379,'MG Universe'!$A$2:$U$9992,19)</f>
        <v>39294853551</v>
      </c>
      <c r="T379" s="18" t="str">
        <f>VLOOKUP($A379,'MG Universe'!$A$2:$U$9992,20)</f>
        <v>Large</v>
      </c>
      <c r="U379" s="18" t="str">
        <f>VLOOKUP($A379,'MG Universe'!$A$2:$U$9992,21)</f>
        <v>Oil &amp; Gas</v>
      </c>
    </row>
    <row r="380" spans="1:21" x14ac:dyDescent="0.55000000000000004">
      <c r="A380" s="15" t="s">
        <v>1273</v>
      </c>
      <c r="B380" s="122" t="str">
        <f>VLOOKUP($A380,'MG Universe'!$A$2:$R$9992,2)</f>
        <v>PVH Corp</v>
      </c>
      <c r="C380" s="15" t="str">
        <f>VLOOKUP($A380,'MG Universe'!$A$2:$R$9992,3)</f>
        <v>B</v>
      </c>
      <c r="D380" s="15" t="str">
        <f>VLOOKUP($A380,'MG Universe'!$A$2:$R$9992,4)</f>
        <v>D</v>
      </c>
      <c r="E380" s="15" t="str">
        <f>VLOOKUP($A380,'MG Universe'!$A$2:$R$9992,5)</f>
        <v>U</v>
      </c>
      <c r="F380" s="16" t="str">
        <f>VLOOKUP($A380,'MG Universe'!$A$2:$R$9992,6)</f>
        <v>DU</v>
      </c>
      <c r="G380" s="85">
        <f>VLOOKUP($A380,'MG Universe'!$A$2:$R$9992,7)</f>
        <v>42748</v>
      </c>
      <c r="H380" s="18">
        <f>VLOOKUP($A380,'MG Universe'!$A$2:$R$9992,8)</f>
        <v>146.16999999999999</v>
      </c>
      <c r="I380" s="18">
        <f>VLOOKUP($A380,'MG Universe'!$A$2:$R$9992,9)</f>
        <v>97.47</v>
      </c>
      <c r="J380" s="19">
        <f>VLOOKUP($A380,'MG Universe'!$A$2:$R$9992,10)</f>
        <v>0.66679999999999995</v>
      </c>
      <c r="K380" s="86">
        <f>VLOOKUP($A380,'MG Universe'!$A$2:$R$9992,11)</f>
        <v>17.010000000000002</v>
      </c>
      <c r="L380" s="19">
        <f>VLOOKUP($A380,'MG Universe'!$A$2:$R$9992,12)</f>
        <v>1.5E-3</v>
      </c>
      <c r="M380" s="87">
        <f>VLOOKUP($A380,'MG Universe'!$A$2:$R$9992,13)</f>
        <v>0.6</v>
      </c>
      <c r="N380" s="88">
        <f>VLOOKUP($A380,'MG Universe'!$A$2:$R$9992,14)</f>
        <v>2.17</v>
      </c>
      <c r="O380" s="18">
        <f>VLOOKUP($A380,'MG Universe'!$A$2:$R$9992,15)</f>
        <v>-41.22</v>
      </c>
      <c r="P380" s="19">
        <f>VLOOKUP($A380,'MG Universe'!$A$2:$R$9992,16)</f>
        <v>4.2599999999999999E-2</v>
      </c>
      <c r="Q380" s="89">
        <f>VLOOKUP($A380,'MG Universe'!$A$2:$R$9992,17)</f>
        <v>1</v>
      </c>
      <c r="R380" s="18">
        <f>VLOOKUP($A380,'MG Universe'!$A$2:$R$9992,18)</f>
        <v>95.06</v>
      </c>
      <c r="S380" s="18">
        <f>VLOOKUP($A380,'MG Universe'!$A$2:$U$9992,19)</f>
        <v>7497265588</v>
      </c>
      <c r="T380" s="18" t="str">
        <f>VLOOKUP($A380,'MG Universe'!$A$2:$U$9992,20)</f>
        <v>Mid</v>
      </c>
      <c r="U380" s="18" t="str">
        <f>VLOOKUP($A380,'MG Universe'!$A$2:$U$9992,21)</f>
        <v>Apparel</v>
      </c>
    </row>
    <row r="381" spans="1:21" x14ac:dyDescent="0.55000000000000004">
      <c r="A381" s="15" t="s">
        <v>1275</v>
      </c>
      <c r="B381" s="122" t="str">
        <f>VLOOKUP($A381,'MG Universe'!$A$2:$R$9992,2)</f>
        <v>Quanta Services Inc</v>
      </c>
      <c r="C381" s="15" t="str">
        <f>VLOOKUP($A381,'MG Universe'!$A$2:$R$9992,3)</f>
        <v>C+</v>
      </c>
      <c r="D381" s="15" t="str">
        <f>VLOOKUP($A381,'MG Universe'!$A$2:$R$9992,4)</f>
        <v>E</v>
      </c>
      <c r="E381" s="15" t="str">
        <f>VLOOKUP($A381,'MG Universe'!$A$2:$R$9992,5)</f>
        <v>F</v>
      </c>
      <c r="F381" s="16" t="str">
        <f>VLOOKUP($A381,'MG Universe'!$A$2:$R$9992,6)</f>
        <v>EF</v>
      </c>
      <c r="G381" s="85">
        <f>VLOOKUP($A381,'MG Universe'!$A$2:$R$9992,7)</f>
        <v>42774</v>
      </c>
      <c r="H381" s="18">
        <f>VLOOKUP($A381,'MG Universe'!$A$2:$R$9992,8)</f>
        <v>33.08</v>
      </c>
      <c r="I381" s="18">
        <f>VLOOKUP($A381,'MG Universe'!$A$2:$R$9992,9)</f>
        <v>31.05</v>
      </c>
      <c r="J381" s="19">
        <f>VLOOKUP($A381,'MG Universe'!$A$2:$R$9992,10)</f>
        <v>0.93859999999999999</v>
      </c>
      <c r="K381" s="86">
        <f>VLOOKUP($A381,'MG Universe'!$A$2:$R$9992,11)</f>
        <v>21.87</v>
      </c>
      <c r="L381" s="19">
        <f>VLOOKUP($A381,'MG Universe'!$A$2:$R$9992,12)</f>
        <v>0</v>
      </c>
      <c r="M381" s="87">
        <f>VLOOKUP($A381,'MG Universe'!$A$2:$R$9992,13)</f>
        <v>0.8</v>
      </c>
      <c r="N381" s="88">
        <f>VLOOKUP($A381,'MG Universe'!$A$2:$R$9992,14)</f>
        <v>1.93</v>
      </c>
      <c r="O381" s="18">
        <f>VLOOKUP($A381,'MG Universe'!$A$2:$R$9992,15)</f>
        <v>1.31</v>
      </c>
      <c r="P381" s="19">
        <f>VLOOKUP($A381,'MG Universe'!$A$2:$R$9992,16)</f>
        <v>6.6799999999999998E-2</v>
      </c>
      <c r="Q381" s="89">
        <f>VLOOKUP($A381,'MG Universe'!$A$2:$R$9992,17)</f>
        <v>0</v>
      </c>
      <c r="R381" s="18">
        <f>VLOOKUP($A381,'MG Universe'!$A$2:$R$9992,18)</f>
        <v>24.23</v>
      </c>
      <c r="S381" s="18">
        <f>VLOOKUP($A381,'MG Universe'!$A$2:$U$9992,19)</f>
        <v>4630947106</v>
      </c>
      <c r="T381" s="18" t="str">
        <f>VLOOKUP($A381,'MG Universe'!$A$2:$U$9992,20)</f>
        <v>Mid</v>
      </c>
      <c r="U381" s="18" t="str">
        <f>VLOOKUP($A381,'MG Universe'!$A$2:$U$9992,21)</f>
        <v>Construction</v>
      </c>
    </row>
    <row r="382" spans="1:21" x14ac:dyDescent="0.55000000000000004">
      <c r="A382" s="15" t="s">
        <v>1277</v>
      </c>
      <c r="B382" s="122" t="str">
        <f>VLOOKUP($A382,'MG Universe'!$A$2:$R$9992,2)</f>
        <v>Praxair, Inc.</v>
      </c>
      <c r="C382" s="15" t="str">
        <f>VLOOKUP($A382,'MG Universe'!$A$2:$R$9992,3)</f>
        <v>B</v>
      </c>
      <c r="D382" s="15" t="str">
        <f>VLOOKUP($A382,'MG Universe'!$A$2:$R$9992,4)</f>
        <v>E</v>
      </c>
      <c r="E382" s="15" t="str">
        <f>VLOOKUP($A382,'MG Universe'!$A$2:$R$9992,5)</f>
        <v>O</v>
      </c>
      <c r="F382" s="16" t="str">
        <f>VLOOKUP($A382,'MG Universe'!$A$2:$R$9992,6)</f>
        <v>EO</v>
      </c>
      <c r="G382" s="85">
        <f>VLOOKUP($A382,'MG Universe'!$A$2:$R$9992,7)</f>
        <v>42534</v>
      </c>
      <c r="H382" s="18">
        <f>VLOOKUP($A382,'MG Universe'!$A$2:$R$9992,8)</f>
        <v>69.25</v>
      </c>
      <c r="I382" s="18">
        <f>VLOOKUP($A382,'MG Universe'!$A$2:$R$9992,9)</f>
        <v>128.82</v>
      </c>
      <c r="J382" s="19">
        <f>VLOOKUP($A382,'MG Universe'!$A$2:$R$9992,10)</f>
        <v>1.8602000000000001</v>
      </c>
      <c r="K382" s="86">
        <f>VLOOKUP($A382,'MG Universe'!$A$2:$R$9992,11)</f>
        <v>23.29</v>
      </c>
      <c r="L382" s="19">
        <f>VLOOKUP($A382,'MG Universe'!$A$2:$R$9992,12)</f>
        <v>2.2499999999999999E-2</v>
      </c>
      <c r="M382" s="87">
        <f>VLOOKUP($A382,'MG Universe'!$A$2:$R$9992,13)</f>
        <v>1</v>
      </c>
      <c r="N382" s="88">
        <f>VLOOKUP($A382,'MG Universe'!$A$2:$R$9992,14)</f>
        <v>1.6</v>
      </c>
      <c r="O382" s="18">
        <f>VLOOKUP($A382,'MG Universe'!$A$2:$R$9992,15)</f>
        <v>-39.299999999999997</v>
      </c>
      <c r="P382" s="19">
        <f>VLOOKUP($A382,'MG Universe'!$A$2:$R$9992,16)</f>
        <v>7.3999999999999996E-2</v>
      </c>
      <c r="Q382" s="89">
        <f>VLOOKUP($A382,'MG Universe'!$A$2:$R$9992,17)</f>
        <v>20</v>
      </c>
      <c r="R382" s="18">
        <f>VLOOKUP($A382,'MG Universe'!$A$2:$R$9992,18)</f>
        <v>45.67</v>
      </c>
      <c r="S382" s="18">
        <f>VLOOKUP($A382,'MG Universe'!$A$2:$U$9992,19)</f>
        <v>37002159197</v>
      </c>
      <c r="T382" s="18" t="str">
        <f>VLOOKUP($A382,'MG Universe'!$A$2:$U$9992,20)</f>
        <v>Large</v>
      </c>
      <c r="U382" s="18" t="str">
        <f>VLOOKUP($A382,'MG Universe'!$A$2:$U$9992,21)</f>
        <v>Chemicals</v>
      </c>
    </row>
    <row r="383" spans="1:21" x14ac:dyDescent="0.55000000000000004">
      <c r="A383" s="15" t="s">
        <v>1279</v>
      </c>
      <c r="B383" s="122" t="str">
        <f>VLOOKUP($A383,'MG Universe'!$A$2:$R$9992,2)</f>
        <v>Pioneer Natural Resources</v>
      </c>
      <c r="C383" s="15" t="str">
        <f>VLOOKUP($A383,'MG Universe'!$A$2:$R$9992,3)</f>
        <v>F</v>
      </c>
      <c r="D383" s="15" t="str">
        <f>VLOOKUP($A383,'MG Universe'!$A$2:$R$9992,4)</f>
        <v>S</v>
      </c>
      <c r="E383" s="15" t="str">
        <f>VLOOKUP($A383,'MG Universe'!$A$2:$R$9992,5)</f>
        <v>O</v>
      </c>
      <c r="F383" s="16" t="str">
        <f>VLOOKUP($A383,'MG Universe'!$A$2:$R$9992,6)</f>
        <v>SO</v>
      </c>
      <c r="G383" s="85">
        <f>VLOOKUP($A383,'MG Universe'!$A$2:$R$9992,7)</f>
        <v>42534</v>
      </c>
      <c r="H383" s="18">
        <f>VLOOKUP($A383,'MG Universe'!$A$2:$R$9992,8)</f>
        <v>0</v>
      </c>
      <c r="I383" s="18">
        <f>VLOOKUP($A383,'MG Universe'!$A$2:$R$9992,9)</f>
        <v>173.24</v>
      </c>
      <c r="J383" s="19" t="str">
        <f>VLOOKUP($A383,'MG Universe'!$A$2:$R$9992,10)</f>
        <v>N/A</v>
      </c>
      <c r="K383" s="86" t="str">
        <f>VLOOKUP($A383,'MG Universe'!$A$2:$R$9992,11)</f>
        <v>N/A</v>
      </c>
      <c r="L383" s="19">
        <f>VLOOKUP($A383,'MG Universe'!$A$2:$R$9992,12)</f>
        <v>5.0000000000000001E-4</v>
      </c>
      <c r="M383" s="87">
        <f>VLOOKUP($A383,'MG Universe'!$A$2:$R$9992,13)</f>
        <v>1</v>
      </c>
      <c r="N383" s="88">
        <f>VLOOKUP($A383,'MG Universe'!$A$2:$R$9992,14)</f>
        <v>2.29</v>
      </c>
      <c r="O383" s="18">
        <f>VLOOKUP($A383,'MG Universe'!$A$2:$R$9992,15)</f>
        <v>-14.83</v>
      </c>
      <c r="P383" s="19">
        <f>VLOOKUP($A383,'MG Universe'!$A$2:$R$9992,16)</f>
        <v>-1.4174</v>
      </c>
      <c r="Q383" s="89">
        <f>VLOOKUP($A383,'MG Universe'!$A$2:$R$9992,17)</f>
        <v>0</v>
      </c>
      <c r="R383" s="18">
        <f>VLOOKUP($A383,'MG Universe'!$A$2:$R$9992,18)</f>
        <v>0</v>
      </c>
      <c r="S383" s="18">
        <f>VLOOKUP($A383,'MG Universe'!$A$2:$U$9992,19)</f>
        <v>29626442566</v>
      </c>
      <c r="T383" s="18" t="str">
        <f>VLOOKUP($A383,'MG Universe'!$A$2:$U$9992,20)</f>
        <v>Large</v>
      </c>
      <c r="U383" s="18" t="str">
        <f>VLOOKUP($A383,'MG Universe'!$A$2:$U$9992,21)</f>
        <v>Oil &amp; Gas</v>
      </c>
    </row>
    <row r="384" spans="1:21" x14ac:dyDescent="0.55000000000000004">
      <c r="A384" s="15" t="s">
        <v>1281</v>
      </c>
      <c r="B384" s="122" t="str">
        <f>VLOOKUP($A384,'MG Universe'!$A$2:$R$9992,2)</f>
        <v>Paypal Holdings Inc</v>
      </c>
      <c r="C384" s="15" t="str">
        <f>VLOOKUP($A384,'MG Universe'!$A$2:$R$9992,3)</f>
        <v>C</v>
      </c>
      <c r="D384" s="15" t="str">
        <f>VLOOKUP($A384,'MG Universe'!$A$2:$R$9992,4)</f>
        <v>E</v>
      </c>
      <c r="E384" s="15" t="str">
        <f>VLOOKUP($A384,'MG Universe'!$A$2:$R$9992,5)</f>
        <v>O</v>
      </c>
      <c r="F384" s="16" t="str">
        <f>VLOOKUP($A384,'MG Universe'!$A$2:$R$9992,6)</f>
        <v>EO</v>
      </c>
      <c r="G384" s="85">
        <f>VLOOKUP($A384,'MG Universe'!$A$2:$R$9992,7)</f>
        <v>42800</v>
      </c>
      <c r="H384" s="18">
        <f>VLOOKUP($A384,'MG Universe'!$A$2:$R$9992,8)</f>
        <v>37.42</v>
      </c>
      <c r="I384" s="18">
        <f>VLOOKUP($A384,'MG Universe'!$A$2:$R$9992,9)</f>
        <v>49.05</v>
      </c>
      <c r="J384" s="19">
        <f>VLOOKUP($A384,'MG Universe'!$A$2:$R$9992,10)</f>
        <v>1.3108</v>
      </c>
      <c r="K384" s="86">
        <f>VLOOKUP($A384,'MG Universe'!$A$2:$R$9992,11)</f>
        <v>50.57</v>
      </c>
      <c r="L384" s="19">
        <f>VLOOKUP($A384,'MG Universe'!$A$2:$R$9992,12)</f>
        <v>0</v>
      </c>
      <c r="M384" s="87" t="e">
        <f>VLOOKUP($A384,'MG Universe'!$A$2:$R$9992,13)</f>
        <v>#N/A</v>
      </c>
      <c r="N384" s="88">
        <f>VLOOKUP($A384,'MG Universe'!$A$2:$R$9992,14)</f>
        <v>1.52</v>
      </c>
      <c r="O384" s="18">
        <f>VLOOKUP($A384,'MG Universe'!$A$2:$R$9992,15)</f>
        <v>6.03</v>
      </c>
      <c r="P384" s="19">
        <f>VLOOKUP($A384,'MG Universe'!$A$2:$R$9992,16)</f>
        <v>0.21029999999999999</v>
      </c>
      <c r="Q384" s="89">
        <f>VLOOKUP($A384,'MG Universe'!$A$2:$R$9992,17)</f>
        <v>0</v>
      </c>
      <c r="R384" s="18">
        <f>VLOOKUP($A384,'MG Universe'!$A$2:$R$9992,18)</f>
        <v>18.59</v>
      </c>
      <c r="S384" s="18">
        <f>VLOOKUP($A384,'MG Universe'!$A$2:$U$9992,19)</f>
        <v>59596537503</v>
      </c>
      <c r="T384" s="18" t="str">
        <f>VLOOKUP($A384,'MG Universe'!$A$2:$U$9992,20)</f>
        <v>Large</v>
      </c>
      <c r="U384" s="18" t="str">
        <f>VLOOKUP($A384,'MG Universe'!$A$2:$U$9992,21)</f>
        <v>Internet Services</v>
      </c>
    </row>
    <row r="385" spans="1:21" x14ac:dyDescent="0.55000000000000004">
      <c r="A385" s="15" t="s">
        <v>1283</v>
      </c>
      <c r="B385" s="122" t="str">
        <f>VLOOKUP($A385,'MG Universe'!$A$2:$R$9992,2)</f>
        <v>QUALCOMM, Inc.</v>
      </c>
      <c r="C385" s="15" t="str">
        <f>VLOOKUP($A385,'MG Universe'!$A$2:$R$9992,3)</f>
        <v>B</v>
      </c>
      <c r="D385" s="15" t="str">
        <f>VLOOKUP($A385,'MG Universe'!$A$2:$R$9992,4)</f>
        <v>D</v>
      </c>
      <c r="E385" s="15" t="str">
        <f>VLOOKUP($A385,'MG Universe'!$A$2:$R$9992,5)</f>
        <v>F</v>
      </c>
      <c r="F385" s="16" t="str">
        <f>VLOOKUP($A385,'MG Universe'!$A$2:$R$9992,6)</f>
        <v>DF</v>
      </c>
      <c r="G385" s="85">
        <f>VLOOKUP($A385,'MG Universe'!$A$2:$R$9992,7)</f>
        <v>42775</v>
      </c>
      <c r="H385" s="18">
        <f>VLOOKUP($A385,'MG Universe'!$A$2:$R$9992,8)</f>
        <v>65.28</v>
      </c>
      <c r="I385" s="18">
        <f>VLOOKUP($A385,'MG Universe'!$A$2:$R$9992,9)</f>
        <v>55.36</v>
      </c>
      <c r="J385" s="19">
        <f>VLOOKUP($A385,'MG Universe'!$A$2:$R$9992,10)</f>
        <v>0.84799999999999998</v>
      </c>
      <c r="K385" s="86">
        <f>VLOOKUP($A385,'MG Universe'!$A$2:$R$9992,11)</f>
        <v>14.16</v>
      </c>
      <c r="L385" s="19">
        <f>VLOOKUP($A385,'MG Universe'!$A$2:$R$9992,12)</f>
        <v>3.7400000000000003E-2</v>
      </c>
      <c r="M385" s="87">
        <f>VLOOKUP($A385,'MG Universe'!$A$2:$R$9992,13)</f>
        <v>1.3</v>
      </c>
      <c r="N385" s="88">
        <f>VLOOKUP($A385,'MG Universe'!$A$2:$R$9992,14)</f>
        <v>1.97</v>
      </c>
      <c r="O385" s="18">
        <f>VLOOKUP($A385,'MG Universe'!$A$2:$R$9992,15)</f>
        <v>-3.59</v>
      </c>
      <c r="P385" s="19">
        <f>VLOOKUP($A385,'MG Universe'!$A$2:$R$9992,16)</f>
        <v>2.8299999999999999E-2</v>
      </c>
      <c r="Q385" s="89">
        <f>VLOOKUP($A385,'MG Universe'!$A$2:$R$9992,17)</f>
        <v>15</v>
      </c>
      <c r="R385" s="18">
        <f>VLOOKUP($A385,'MG Universe'!$A$2:$R$9992,18)</f>
        <v>44.13</v>
      </c>
      <c r="S385" s="18">
        <f>VLOOKUP($A385,'MG Universe'!$A$2:$U$9992,19)</f>
        <v>82602886765</v>
      </c>
      <c r="T385" s="18" t="str">
        <f>VLOOKUP($A385,'MG Universe'!$A$2:$U$9992,20)</f>
        <v>Large</v>
      </c>
      <c r="U385" s="18" t="str">
        <f>VLOOKUP($A385,'MG Universe'!$A$2:$U$9992,21)</f>
        <v>Information Technology</v>
      </c>
    </row>
    <row r="386" spans="1:21" x14ac:dyDescent="0.55000000000000004">
      <c r="A386" s="15" t="s">
        <v>1287</v>
      </c>
      <c r="B386" s="122" t="str">
        <f>VLOOKUP($A386,'MG Universe'!$A$2:$R$9992,2)</f>
        <v>Qorvo Inc</v>
      </c>
      <c r="C386" s="15" t="str">
        <f>VLOOKUP($A386,'MG Universe'!$A$2:$R$9992,3)</f>
        <v>F</v>
      </c>
      <c r="D386" s="15" t="str">
        <f>VLOOKUP($A386,'MG Universe'!$A$2:$R$9992,4)</f>
        <v>S</v>
      </c>
      <c r="E386" s="15" t="str">
        <f>VLOOKUP($A386,'MG Universe'!$A$2:$R$9992,5)</f>
        <v>O</v>
      </c>
      <c r="F386" s="16" t="str">
        <f>VLOOKUP($A386,'MG Universe'!$A$2:$R$9992,6)</f>
        <v>SO</v>
      </c>
      <c r="G386" s="85">
        <f>VLOOKUP($A386,'MG Universe'!$A$2:$R$9992,7)</f>
        <v>42709</v>
      </c>
      <c r="H386" s="18">
        <f>VLOOKUP($A386,'MG Universe'!$A$2:$R$9992,8)</f>
        <v>42.56</v>
      </c>
      <c r="I386" s="18">
        <f>VLOOKUP($A386,'MG Universe'!$A$2:$R$9992,9)</f>
        <v>72.540000000000006</v>
      </c>
      <c r="J386" s="19">
        <f>VLOOKUP($A386,'MG Universe'!$A$2:$R$9992,10)</f>
        <v>1.7043999999999999</v>
      </c>
      <c r="K386" s="86">
        <f>VLOOKUP($A386,'MG Universe'!$A$2:$R$9992,11)</f>
        <v>65.349999999999994</v>
      </c>
      <c r="L386" s="19">
        <f>VLOOKUP($A386,'MG Universe'!$A$2:$R$9992,12)</f>
        <v>0</v>
      </c>
      <c r="M386" s="87" t="e">
        <f>VLOOKUP($A386,'MG Universe'!$A$2:$R$9992,13)</f>
        <v>#N/A</v>
      </c>
      <c r="N386" s="88">
        <f>VLOOKUP($A386,'MG Universe'!$A$2:$R$9992,14)</f>
        <v>2.84</v>
      </c>
      <c r="O386" s="18">
        <f>VLOOKUP($A386,'MG Universe'!$A$2:$R$9992,15)</f>
        <v>-1.46</v>
      </c>
      <c r="P386" s="19">
        <f>VLOOKUP($A386,'MG Universe'!$A$2:$R$9992,16)</f>
        <v>0.2843</v>
      </c>
      <c r="Q386" s="89">
        <f>VLOOKUP($A386,'MG Universe'!$A$2:$R$9992,17)</f>
        <v>0</v>
      </c>
      <c r="R386" s="18">
        <f>VLOOKUP($A386,'MG Universe'!$A$2:$R$9992,18)</f>
        <v>44.14</v>
      </c>
      <c r="S386" s="18">
        <f>VLOOKUP($A386,'MG Universe'!$A$2:$U$9992,19)</f>
        <v>9595996675</v>
      </c>
      <c r="T386" s="18" t="str">
        <f>VLOOKUP($A386,'MG Universe'!$A$2:$U$9992,20)</f>
        <v>Mid</v>
      </c>
      <c r="U386" s="18" t="str">
        <f>VLOOKUP($A386,'MG Universe'!$A$2:$U$9992,21)</f>
        <v>IT Hardware</v>
      </c>
    </row>
    <row r="387" spans="1:21" x14ac:dyDescent="0.55000000000000004">
      <c r="A387" s="15" t="s">
        <v>1289</v>
      </c>
      <c r="B387" s="122" t="str">
        <f>VLOOKUP($A387,'MG Universe'!$A$2:$R$9992,2)</f>
        <v>Ryder System, Inc.</v>
      </c>
      <c r="C387" s="15" t="str">
        <f>VLOOKUP($A387,'MG Universe'!$A$2:$R$9992,3)</f>
        <v>A</v>
      </c>
      <c r="D387" s="15" t="str">
        <f>VLOOKUP($A387,'MG Universe'!$A$2:$R$9992,4)</f>
        <v>D</v>
      </c>
      <c r="E387" s="15" t="str">
        <f>VLOOKUP($A387,'MG Universe'!$A$2:$R$9992,5)</f>
        <v>U</v>
      </c>
      <c r="F387" s="16" t="str">
        <f>VLOOKUP($A387,'MG Universe'!$A$2:$R$9992,6)</f>
        <v>DU</v>
      </c>
      <c r="G387" s="85">
        <f>VLOOKUP($A387,'MG Universe'!$A$2:$R$9992,7)</f>
        <v>42553</v>
      </c>
      <c r="H387" s="18">
        <f>VLOOKUP($A387,'MG Universe'!$A$2:$R$9992,8)</f>
        <v>154.9</v>
      </c>
      <c r="I387" s="18">
        <f>VLOOKUP($A387,'MG Universe'!$A$2:$R$9992,9)</f>
        <v>63.6</v>
      </c>
      <c r="J387" s="19">
        <f>VLOOKUP($A387,'MG Universe'!$A$2:$R$9992,10)</f>
        <v>0.41060000000000002</v>
      </c>
      <c r="K387" s="86">
        <f>VLOOKUP($A387,'MG Universe'!$A$2:$R$9992,11)</f>
        <v>12.16</v>
      </c>
      <c r="L387" s="19">
        <f>VLOOKUP($A387,'MG Universe'!$A$2:$R$9992,12)</f>
        <v>2.52E-2</v>
      </c>
      <c r="M387" s="87">
        <f>VLOOKUP($A387,'MG Universe'!$A$2:$R$9992,13)</f>
        <v>1.3</v>
      </c>
      <c r="N387" s="88">
        <f>VLOOKUP($A387,'MG Universe'!$A$2:$R$9992,14)</f>
        <v>0.69</v>
      </c>
      <c r="O387" s="18">
        <f>VLOOKUP($A387,'MG Universe'!$A$2:$R$9992,15)</f>
        <v>-148.32</v>
      </c>
      <c r="P387" s="19">
        <f>VLOOKUP($A387,'MG Universe'!$A$2:$R$9992,16)</f>
        <v>1.83E-2</v>
      </c>
      <c r="Q387" s="89">
        <f>VLOOKUP($A387,'MG Universe'!$A$2:$R$9992,17)</f>
        <v>12</v>
      </c>
      <c r="R387" s="18">
        <f>VLOOKUP($A387,'MG Universe'!$A$2:$R$9992,18)</f>
        <v>71.89</v>
      </c>
      <c r="S387" s="18">
        <f>VLOOKUP($A387,'MG Universe'!$A$2:$U$9992,19)</f>
        <v>3391965871</v>
      </c>
      <c r="T387" s="18" t="str">
        <f>VLOOKUP($A387,'MG Universe'!$A$2:$U$9992,20)</f>
        <v>Mid</v>
      </c>
      <c r="U387" s="18" t="str">
        <f>VLOOKUP($A387,'MG Universe'!$A$2:$U$9992,21)</f>
        <v>Freight</v>
      </c>
    </row>
    <row r="388" spans="1:21" x14ac:dyDescent="0.55000000000000004">
      <c r="A388" s="15" t="s">
        <v>1291</v>
      </c>
      <c r="B388" s="122" t="str">
        <f>VLOOKUP($A388,'MG Universe'!$A$2:$R$9992,2)</f>
        <v>Reynolds American, Inc.</v>
      </c>
      <c r="C388" s="15" t="str">
        <f>VLOOKUP($A388,'MG Universe'!$A$2:$R$9992,3)</f>
        <v>D+</v>
      </c>
      <c r="D388" s="15" t="str">
        <f>VLOOKUP($A388,'MG Universe'!$A$2:$R$9992,4)</f>
        <v>S</v>
      </c>
      <c r="E388" s="15" t="str">
        <f>VLOOKUP($A388,'MG Universe'!$A$2:$R$9992,5)</f>
        <v>F</v>
      </c>
      <c r="F388" s="16" t="str">
        <f>VLOOKUP($A388,'MG Universe'!$A$2:$R$9992,6)</f>
        <v>SF</v>
      </c>
      <c r="G388" s="85">
        <f>VLOOKUP($A388,'MG Universe'!$A$2:$R$9992,7)</f>
        <v>42571</v>
      </c>
      <c r="H388" s="18">
        <f>VLOOKUP($A388,'MG Universe'!$A$2:$R$9992,8)</f>
        <v>69.59</v>
      </c>
      <c r="I388" s="18">
        <f>VLOOKUP($A388,'MG Universe'!$A$2:$R$9992,9)</f>
        <v>66.17</v>
      </c>
      <c r="J388" s="19">
        <f>VLOOKUP($A388,'MG Universe'!$A$2:$R$9992,10)</f>
        <v>0.95089999999999997</v>
      </c>
      <c r="K388" s="86">
        <f>VLOOKUP($A388,'MG Universe'!$A$2:$R$9992,11)</f>
        <v>33.090000000000003</v>
      </c>
      <c r="L388" s="19">
        <f>VLOOKUP($A388,'MG Universe'!$A$2:$R$9992,12)</f>
        <v>2.24E-2</v>
      </c>
      <c r="M388" s="87">
        <f>VLOOKUP($A388,'MG Universe'!$A$2:$R$9992,13)</f>
        <v>0.4</v>
      </c>
      <c r="N388" s="88">
        <f>VLOOKUP($A388,'MG Universe'!$A$2:$R$9992,14)</f>
        <v>0.99</v>
      </c>
      <c r="O388" s="18">
        <f>VLOOKUP($A388,'MG Universe'!$A$2:$R$9992,15)</f>
        <v>-17.97</v>
      </c>
      <c r="P388" s="19">
        <f>VLOOKUP($A388,'MG Universe'!$A$2:$R$9992,16)</f>
        <v>0.1229</v>
      </c>
      <c r="Q388" s="89">
        <f>VLOOKUP($A388,'MG Universe'!$A$2:$R$9992,17)</f>
        <v>12</v>
      </c>
      <c r="R388" s="18">
        <f>VLOOKUP($A388,'MG Universe'!$A$2:$R$9992,18)</f>
        <v>27.58</v>
      </c>
      <c r="S388" s="18">
        <f>VLOOKUP($A388,'MG Universe'!$A$2:$U$9992,19)</f>
        <v>95442474778</v>
      </c>
      <c r="T388" s="18" t="str">
        <f>VLOOKUP($A388,'MG Universe'!$A$2:$U$9992,20)</f>
        <v>Large</v>
      </c>
      <c r="U388" s="18" t="str">
        <f>VLOOKUP($A388,'MG Universe'!$A$2:$U$9992,21)</f>
        <v>Alcohol &amp; Tobacco</v>
      </c>
    </row>
    <row r="389" spans="1:21" x14ac:dyDescent="0.55000000000000004">
      <c r="A389" s="15" t="s">
        <v>1801</v>
      </c>
      <c r="B389" s="122" t="str">
        <f>VLOOKUP($A389,'MG Universe'!$A$2:$R$9992,2)</f>
        <v>Regal Beloit Corp</v>
      </c>
      <c r="C389" s="15" t="str">
        <f>VLOOKUP($A389,'MG Universe'!$A$2:$R$9992,3)</f>
        <v>C</v>
      </c>
      <c r="D389" s="15" t="str">
        <f>VLOOKUP($A389,'MG Universe'!$A$2:$R$9992,4)</f>
        <v>E</v>
      </c>
      <c r="E389" s="15" t="str">
        <f>VLOOKUP($A389,'MG Universe'!$A$2:$R$9992,5)</f>
        <v>O</v>
      </c>
      <c r="F389" s="16" t="str">
        <f>VLOOKUP($A389,'MG Universe'!$A$2:$R$9992,6)</f>
        <v>EO</v>
      </c>
      <c r="G389" s="85">
        <f>VLOOKUP($A389,'MG Universe'!$A$2:$R$9992,7)</f>
        <v>42793</v>
      </c>
      <c r="H389" s="18">
        <f>VLOOKUP($A389,'MG Universe'!$A$2:$R$9992,8)</f>
        <v>33.549999999999997</v>
      </c>
      <c r="I389" s="18">
        <f>VLOOKUP($A389,'MG Universe'!$A$2:$R$9992,9)</f>
        <v>76.900000000000006</v>
      </c>
      <c r="J389" s="19">
        <f>VLOOKUP($A389,'MG Universe'!$A$2:$R$9992,10)</f>
        <v>2.2921</v>
      </c>
      <c r="K389" s="86">
        <f>VLOOKUP($A389,'MG Universe'!$A$2:$R$9992,11)</f>
        <v>21.07</v>
      </c>
      <c r="L389" s="19">
        <f>VLOOKUP($A389,'MG Universe'!$A$2:$R$9992,12)</f>
        <v>1.24E-2</v>
      </c>
      <c r="M389" s="87">
        <f>VLOOKUP($A389,'MG Universe'!$A$2:$R$9992,13)</f>
        <v>1.5</v>
      </c>
      <c r="N389" s="88">
        <f>VLOOKUP($A389,'MG Universe'!$A$2:$R$9992,14)</f>
        <v>2.1800000000000002</v>
      </c>
      <c r="O389" s="18">
        <f>VLOOKUP($A389,'MG Universe'!$A$2:$R$9992,15)</f>
        <v>-17.47</v>
      </c>
      <c r="P389" s="19">
        <f>VLOOKUP($A389,'MG Universe'!$A$2:$R$9992,16)</f>
        <v>6.2799999999999995E-2</v>
      </c>
      <c r="Q389" s="89">
        <f>VLOOKUP($A389,'MG Universe'!$A$2:$R$9992,17)</f>
        <v>13</v>
      </c>
      <c r="R389" s="18">
        <f>VLOOKUP($A389,'MG Universe'!$A$2:$R$9992,18)</f>
        <v>68.739999999999995</v>
      </c>
      <c r="S389" s="18">
        <f>VLOOKUP($A389,'MG Universe'!$A$2:$U$9992,19)</f>
        <v>3474564848</v>
      </c>
      <c r="T389" s="18" t="str">
        <f>VLOOKUP($A389,'MG Universe'!$A$2:$U$9992,20)</f>
        <v>Mid</v>
      </c>
      <c r="U389" s="18" t="str">
        <f>VLOOKUP($A389,'MG Universe'!$A$2:$U$9992,21)</f>
        <v>Machinery</v>
      </c>
    </row>
    <row r="390" spans="1:21" x14ac:dyDescent="0.55000000000000004">
      <c r="A390" s="15" t="s">
        <v>1299</v>
      </c>
      <c r="B390" s="122" t="str">
        <f>VLOOKUP($A390,'MG Universe'!$A$2:$R$9992,2)</f>
        <v>Regeneron Pharmaceuticals Inc</v>
      </c>
      <c r="C390" s="15" t="str">
        <f>VLOOKUP($A390,'MG Universe'!$A$2:$R$9992,3)</f>
        <v>C-</v>
      </c>
      <c r="D390" s="15" t="str">
        <f>VLOOKUP($A390,'MG Universe'!$A$2:$R$9992,4)</f>
        <v>E</v>
      </c>
      <c r="E390" s="15" t="str">
        <f>VLOOKUP($A390,'MG Universe'!$A$2:$R$9992,5)</f>
        <v>O</v>
      </c>
      <c r="F390" s="16" t="str">
        <f>VLOOKUP($A390,'MG Universe'!$A$2:$R$9992,6)</f>
        <v>EO</v>
      </c>
      <c r="G390" s="85">
        <f>VLOOKUP($A390,'MG Universe'!$A$2:$R$9992,7)</f>
        <v>42708</v>
      </c>
      <c r="H390" s="18">
        <f>VLOOKUP($A390,'MG Universe'!$A$2:$R$9992,8)</f>
        <v>217.17</v>
      </c>
      <c r="I390" s="18">
        <f>VLOOKUP($A390,'MG Universe'!$A$2:$R$9992,9)</f>
        <v>446.72</v>
      </c>
      <c r="J390" s="19">
        <f>VLOOKUP($A390,'MG Universe'!$A$2:$R$9992,10)</f>
        <v>2.0569999999999999</v>
      </c>
      <c r="K390" s="86">
        <f>VLOOKUP($A390,'MG Universe'!$A$2:$R$9992,11)</f>
        <v>79.209999999999994</v>
      </c>
      <c r="L390" s="19">
        <f>VLOOKUP($A390,'MG Universe'!$A$2:$R$9992,12)</f>
        <v>0</v>
      </c>
      <c r="M390" s="87">
        <f>VLOOKUP($A390,'MG Universe'!$A$2:$R$9992,13)</f>
        <v>1.4</v>
      </c>
      <c r="N390" s="88">
        <f>VLOOKUP($A390,'MG Universe'!$A$2:$R$9992,14)</f>
        <v>3.64</v>
      </c>
      <c r="O390" s="18">
        <f>VLOOKUP($A390,'MG Universe'!$A$2:$R$9992,15)</f>
        <v>10</v>
      </c>
      <c r="P390" s="19">
        <f>VLOOKUP($A390,'MG Universe'!$A$2:$R$9992,16)</f>
        <v>0.35349999999999998</v>
      </c>
      <c r="Q390" s="89">
        <f>VLOOKUP($A390,'MG Universe'!$A$2:$R$9992,17)</f>
        <v>0</v>
      </c>
      <c r="R390" s="18">
        <f>VLOOKUP($A390,'MG Universe'!$A$2:$R$9992,18)</f>
        <v>86.89</v>
      </c>
      <c r="S390" s="18">
        <f>VLOOKUP($A390,'MG Universe'!$A$2:$U$9992,19)</f>
        <v>47939658653</v>
      </c>
      <c r="T390" s="18" t="str">
        <f>VLOOKUP($A390,'MG Universe'!$A$2:$U$9992,20)</f>
        <v>Large</v>
      </c>
      <c r="U390" s="18" t="str">
        <f>VLOOKUP($A390,'MG Universe'!$A$2:$U$9992,21)</f>
        <v>Pharmaceuticals</v>
      </c>
    </row>
    <row r="391" spans="1:21" x14ac:dyDescent="0.55000000000000004">
      <c r="A391" s="15" t="s">
        <v>1301</v>
      </c>
      <c r="B391" s="122" t="str">
        <f>VLOOKUP($A391,'MG Universe'!$A$2:$R$9992,2)</f>
        <v>Regions Financial Corp</v>
      </c>
      <c r="C391" s="15" t="str">
        <f>VLOOKUP($A391,'MG Universe'!$A$2:$R$9992,3)</f>
        <v>B+</v>
      </c>
      <c r="D391" s="15" t="str">
        <f>VLOOKUP($A391,'MG Universe'!$A$2:$R$9992,4)</f>
        <v>E</v>
      </c>
      <c r="E391" s="15" t="str">
        <f>VLOOKUP($A391,'MG Universe'!$A$2:$R$9992,5)</f>
        <v>U</v>
      </c>
      <c r="F391" s="16" t="str">
        <f>VLOOKUP($A391,'MG Universe'!$A$2:$R$9992,6)</f>
        <v>EU</v>
      </c>
      <c r="G391" s="85">
        <f>VLOOKUP($A391,'MG Universe'!$A$2:$R$9992,7)</f>
        <v>42548</v>
      </c>
      <c r="H391" s="18">
        <f>VLOOKUP($A391,'MG Universe'!$A$2:$R$9992,8)</f>
        <v>29.52</v>
      </c>
      <c r="I391" s="18">
        <f>VLOOKUP($A391,'MG Universe'!$A$2:$R$9992,9)</f>
        <v>13.97</v>
      </c>
      <c r="J391" s="19">
        <f>VLOOKUP($A391,'MG Universe'!$A$2:$R$9992,10)</f>
        <v>0.47320000000000001</v>
      </c>
      <c r="K391" s="86">
        <f>VLOOKUP($A391,'MG Universe'!$A$2:$R$9992,11)</f>
        <v>18.14</v>
      </c>
      <c r="L391" s="19">
        <f>VLOOKUP($A391,'MG Universe'!$A$2:$R$9992,12)</f>
        <v>1.72E-2</v>
      </c>
      <c r="M391" s="87">
        <f>VLOOKUP($A391,'MG Universe'!$A$2:$R$9992,13)</f>
        <v>1.3</v>
      </c>
      <c r="N391" s="88" t="str">
        <f>VLOOKUP($A391,'MG Universe'!$A$2:$R$9992,14)</f>
        <v>N/A</v>
      </c>
      <c r="O391" s="18" t="str">
        <f>VLOOKUP($A391,'MG Universe'!$A$2:$R$9992,15)</f>
        <v>N/A</v>
      </c>
      <c r="P391" s="19">
        <f>VLOOKUP($A391,'MG Universe'!$A$2:$R$9992,16)</f>
        <v>4.82E-2</v>
      </c>
      <c r="Q391" s="89">
        <f>VLOOKUP($A391,'MG Universe'!$A$2:$R$9992,17)</f>
        <v>4</v>
      </c>
      <c r="R391" s="18">
        <f>VLOOKUP($A391,'MG Universe'!$A$2:$R$9992,18)</f>
        <v>14.93</v>
      </c>
      <c r="S391" s="18">
        <f>VLOOKUP($A391,'MG Universe'!$A$2:$U$9992,19)</f>
        <v>17027033800</v>
      </c>
      <c r="T391" s="18" t="str">
        <f>VLOOKUP($A391,'MG Universe'!$A$2:$U$9992,20)</f>
        <v>Large</v>
      </c>
      <c r="U391" s="18" t="str">
        <f>VLOOKUP($A391,'MG Universe'!$A$2:$U$9992,21)</f>
        <v>Banks</v>
      </c>
    </row>
    <row r="392" spans="1:21" x14ac:dyDescent="0.55000000000000004">
      <c r="A392" s="15" t="s">
        <v>1303</v>
      </c>
      <c r="B392" s="122" t="str">
        <f>VLOOKUP($A392,'MG Universe'!$A$2:$R$9992,2)</f>
        <v>Robert Half International Inc.</v>
      </c>
      <c r="C392" s="15" t="str">
        <f>VLOOKUP($A392,'MG Universe'!$A$2:$R$9992,3)</f>
        <v>B-</v>
      </c>
      <c r="D392" s="15" t="str">
        <f>VLOOKUP($A392,'MG Universe'!$A$2:$R$9992,4)</f>
        <v>E</v>
      </c>
      <c r="E392" s="15" t="str">
        <f>VLOOKUP($A392,'MG Universe'!$A$2:$R$9992,5)</f>
        <v>U</v>
      </c>
      <c r="F392" s="16" t="str">
        <f>VLOOKUP($A392,'MG Universe'!$A$2:$R$9992,6)</f>
        <v>EU</v>
      </c>
      <c r="G392" s="85">
        <f>VLOOKUP($A392,'MG Universe'!$A$2:$R$9992,7)</f>
        <v>42793</v>
      </c>
      <c r="H392" s="18">
        <f>VLOOKUP($A392,'MG Universe'!$A$2:$R$9992,8)</f>
        <v>93.2</v>
      </c>
      <c r="I392" s="18">
        <f>VLOOKUP($A392,'MG Universe'!$A$2:$R$9992,9)</f>
        <v>45.56</v>
      </c>
      <c r="J392" s="19">
        <f>VLOOKUP($A392,'MG Universe'!$A$2:$R$9992,10)</f>
        <v>0.48880000000000001</v>
      </c>
      <c r="K392" s="86">
        <f>VLOOKUP($A392,'MG Universe'!$A$2:$R$9992,11)</f>
        <v>18.079999999999998</v>
      </c>
      <c r="L392" s="19">
        <f>VLOOKUP($A392,'MG Universe'!$A$2:$R$9992,12)</f>
        <v>1.9300000000000001E-2</v>
      </c>
      <c r="M392" s="87">
        <f>VLOOKUP($A392,'MG Universe'!$A$2:$R$9992,13)</f>
        <v>1.2</v>
      </c>
      <c r="N392" s="88">
        <f>VLOOKUP($A392,'MG Universe'!$A$2:$R$9992,14)</f>
        <v>1.89</v>
      </c>
      <c r="O392" s="18">
        <f>VLOOKUP($A392,'MG Universe'!$A$2:$R$9992,15)</f>
        <v>4.5999999999999996</v>
      </c>
      <c r="P392" s="19">
        <f>VLOOKUP($A392,'MG Universe'!$A$2:$R$9992,16)</f>
        <v>4.7899999999999998E-2</v>
      </c>
      <c r="Q392" s="89">
        <f>VLOOKUP($A392,'MG Universe'!$A$2:$R$9992,17)</f>
        <v>5</v>
      </c>
      <c r="R392" s="18">
        <f>VLOOKUP($A392,'MG Universe'!$A$2:$R$9992,18)</f>
        <v>21.95</v>
      </c>
      <c r="S392" s="18">
        <f>VLOOKUP($A392,'MG Universe'!$A$2:$U$9992,19)</f>
        <v>5802839601</v>
      </c>
      <c r="T392" s="18" t="str">
        <f>VLOOKUP($A392,'MG Universe'!$A$2:$U$9992,20)</f>
        <v>Mid</v>
      </c>
      <c r="U392" s="18" t="str">
        <f>VLOOKUP($A392,'MG Universe'!$A$2:$U$9992,21)</f>
        <v>Business Support</v>
      </c>
    </row>
    <row r="393" spans="1:21" x14ac:dyDescent="0.55000000000000004">
      <c r="A393" s="15" t="s">
        <v>1305</v>
      </c>
      <c r="B393" s="122" t="str">
        <f>VLOOKUP($A393,'MG Universe'!$A$2:$R$9992,2)</f>
        <v>Red Hat Inc</v>
      </c>
      <c r="C393" s="15" t="str">
        <f>VLOOKUP($A393,'MG Universe'!$A$2:$R$9992,3)</f>
        <v>F</v>
      </c>
      <c r="D393" s="15" t="str">
        <f>VLOOKUP($A393,'MG Universe'!$A$2:$R$9992,4)</f>
        <v>S</v>
      </c>
      <c r="E393" s="15" t="str">
        <f>VLOOKUP($A393,'MG Universe'!$A$2:$R$9992,5)</f>
        <v>O</v>
      </c>
      <c r="F393" s="16" t="str">
        <f>VLOOKUP($A393,'MG Universe'!$A$2:$R$9992,6)</f>
        <v>SO</v>
      </c>
      <c r="G393" s="85">
        <f>VLOOKUP($A393,'MG Universe'!$A$2:$R$9992,7)</f>
        <v>42551</v>
      </c>
      <c r="H393" s="18">
        <f>VLOOKUP($A393,'MG Universe'!$A$2:$R$9992,8)</f>
        <v>53.28</v>
      </c>
      <c r="I393" s="18">
        <f>VLOOKUP($A393,'MG Universe'!$A$2:$R$9992,9)</f>
        <v>85.6</v>
      </c>
      <c r="J393" s="19">
        <f>VLOOKUP($A393,'MG Universe'!$A$2:$R$9992,10)</f>
        <v>1.6066</v>
      </c>
      <c r="K393" s="86">
        <f>VLOOKUP($A393,'MG Universe'!$A$2:$R$9992,11)</f>
        <v>62.03</v>
      </c>
      <c r="L393" s="19">
        <f>VLOOKUP($A393,'MG Universe'!$A$2:$R$9992,12)</f>
        <v>0</v>
      </c>
      <c r="M393" s="87">
        <f>VLOOKUP($A393,'MG Universe'!$A$2:$R$9992,13)</f>
        <v>1.4</v>
      </c>
      <c r="N393" s="88">
        <f>VLOOKUP($A393,'MG Universe'!$A$2:$R$9992,14)</f>
        <v>1.25</v>
      </c>
      <c r="O393" s="18">
        <f>VLOOKUP($A393,'MG Universe'!$A$2:$R$9992,15)</f>
        <v>-4.7699999999999996</v>
      </c>
      <c r="P393" s="19">
        <f>VLOOKUP($A393,'MG Universe'!$A$2:$R$9992,16)</f>
        <v>0.2676</v>
      </c>
      <c r="Q393" s="89">
        <f>VLOOKUP($A393,'MG Universe'!$A$2:$R$9992,17)</f>
        <v>0</v>
      </c>
      <c r="R393" s="18">
        <f>VLOOKUP($A393,'MG Universe'!$A$2:$R$9992,18)</f>
        <v>19.190000000000001</v>
      </c>
      <c r="S393" s="18">
        <f>VLOOKUP($A393,'MG Universe'!$A$2:$U$9992,19)</f>
        <v>15214306617</v>
      </c>
      <c r="T393" s="18" t="str">
        <f>VLOOKUP($A393,'MG Universe'!$A$2:$U$9992,20)</f>
        <v>Large</v>
      </c>
      <c r="U393" s="18" t="str">
        <f>VLOOKUP($A393,'MG Universe'!$A$2:$U$9992,21)</f>
        <v>Software</v>
      </c>
    </row>
    <row r="394" spans="1:21" x14ac:dyDescent="0.55000000000000004">
      <c r="A394" s="15" t="s">
        <v>1307</v>
      </c>
      <c r="B394" s="122" t="str">
        <f>VLOOKUP($A394,'MG Universe'!$A$2:$R$9992,2)</f>
        <v>Transocean LTD</v>
      </c>
      <c r="C394" s="15" t="str">
        <f>VLOOKUP($A394,'MG Universe'!$A$2:$R$9992,3)</f>
        <v>D</v>
      </c>
      <c r="D394" s="15" t="str">
        <f>VLOOKUP($A394,'MG Universe'!$A$2:$R$9992,4)</f>
        <v>S</v>
      </c>
      <c r="E394" s="15" t="str">
        <f>VLOOKUP($A394,'MG Universe'!$A$2:$R$9992,5)</f>
        <v>O</v>
      </c>
      <c r="F394" s="16" t="str">
        <f>VLOOKUP($A394,'MG Universe'!$A$2:$R$9992,6)</f>
        <v>SO</v>
      </c>
      <c r="G394" s="85">
        <f>VLOOKUP($A394,'MG Universe'!$A$2:$R$9992,7)</f>
        <v>42563</v>
      </c>
      <c r="H394" s="18">
        <f>VLOOKUP($A394,'MG Universe'!$A$2:$R$9992,8)</f>
        <v>0</v>
      </c>
      <c r="I394" s="18">
        <f>VLOOKUP($A394,'MG Universe'!$A$2:$R$9992,9)</f>
        <v>10.39</v>
      </c>
      <c r="J394" s="19" t="str">
        <f>VLOOKUP($A394,'MG Universe'!$A$2:$R$9992,10)</f>
        <v>N/A</v>
      </c>
      <c r="K394" s="86" t="str">
        <f>VLOOKUP($A394,'MG Universe'!$A$2:$R$9992,11)</f>
        <v>N/A</v>
      </c>
      <c r="L394" s="19">
        <f>VLOOKUP($A394,'MG Universe'!$A$2:$R$9992,12)</f>
        <v>0.1011</v>
      </c>
      <c r="M394" s="87">
        <f>VLOOKUP($A394,'MG Universe'!$A$2:$R$9992,13)</f>
        <v>1.8</v>
      </c>
      <c r="N394" s="88">
        <f>VLOOKUP($A394,'MG Universe'!$A$2:$R$9992,14)</f>
        <v>1.82</v>
      </c>
      <c r="O394" s="18">
        <f>VLOOKUP($A394,'MG Universe'!$A$2:$R$9992,15)</f>
        <v>-18.649999999999999</v>
      </c>
      <c r="P394" s="19">
        <f>VLOOKUP($A394,'MG Universe'!$A$2:$R$9992,16)</f>
        <v>-0.78459999999999996</v>
      </c>
      <c r="Q394" s="89">
        <f>VLOOKUP($A394,'MG Universe'!$A$2:$R$9992,17)</f>
        <v>0</v>
      </c>
      <c r="R394" s="18">
        <f>VLOOKUP($A394,'MG Universe'!$A$2:$R$9992,18)</f>
        <v>0</v>
      </c>
      <c r="S394" s="18">
        <f>VLOOKUP($A394,'MG Universe'!$A$2:$U$9992,19)</f>
        <v>4021579508</v>
      </c>
      <c r="T394" s="18" t="str">
        <f>VLOOKUP($A394,'MG Universe'!$A$2:$U$9992,20)</f>
        <v>Mid</v>
      </c>
      <c r="U394" s="18" t="str">
        <f>VLOOKUP($A394,'MG Universe'!$A$2:$U$9992,21)</f>
        <v>Oil &amp; Gas</v>
      </c>
    </row>
    <row r="395" spans="1:21" x14ac:dyDescent="0.55000000000000004">
      <c r="A395" s="15" t="s">
        <v>1309</v>
      </c>
      <c r="B395" s="122" t="str">
        <f>VLOOKUP($A395,'MG Universe'!$A$2:$R$9992,2)</f>
        <v>Ralph Lauren Corp</v>
      </c>
      <c r="C395" s="15" t="str">
        <f>VLOOKUP($A395,'MG Universe'!$A$2:$R$9992,3)</f>
        <v>B-</v>
      </c>
      <c r="D395" s="15" t="str">
        <f>VLOOKUP($A395,'MG Universe'!$A$2:$R$9992,4)</f>
        <v>D</v>
      </c>
      <c r="E395" s="15" t="str">
        <f>VLOOKUP($A395,'MG Universe'!$A$2:$R$9992,5)</f>
        <v>O</v>
      </c>
      <c r="F395" s="16" t="str">
        <f>VLOOKUP($A395,'MG Universe'!$A$2:$R$9992,6)</f>
        <v>DO</v>
      </c>
      <c r="G395" s="85">
        <f>VLOOKUP($A395,'MG Universe'!$A$2:$R$9992,7)</f>
        <v>42835</v>
      </c>
      <c r="H395" s="18">
        <f>VLOOKUP($A395,'MG Universe'!$A$2:$R$9992,8)</f>
        <v>8.51</v>
      </c>
      <c r="I395" s="18">
        <f>VLOOKUP($A395,'MG Universe'!$A$2:$R$9992,9)</f>
        <v>72.75</v>
      </c>
      <c r="J395" s="19">
        <f>VLOOKUP($A395,'MG Universe'!$A$2:$R$9992,10)</f>
        <v>8.5488</v>
      </c>
      <c r="K395" s="86">
        <f>VLOOKUP($A395,'MG Universe'!$A$2:$R$9992,11)</f>
        <v>14.24</v>
      </c>
      <c r="L395" s="19">
        <f>VLOOKUP($A395,'MG Universe'!$A$2:$R$9992,12)</f>
        <v>2.75E-2</v>
      </c>
      <c r="M395" s="87">
        <f>VLOOKUP($A395,'MG Universe'!$A$2:$R$9992,13)</f>
        <v>0.7</v>
      </c>
      <c r="N395" s="88">
        <f>VLOOKUP($A395,'MG Universe'!$A$2:$R$9992,14)</f>
        <v>2.64</v>
      </c>
      <c r="O395" s="18">
        <f>VLOOKUP($A395,'MG Universe'!$A$2:$R$9992,15)</f>
        <v>8.14</v>
      </c>
      <c r="P395" s="19">
        <f>VLOOKUP($A395,'MG Universe'!$A$2:$R$9992,16)</f>
        <v>2.87E-2</v>
      </c>
      <c r="Q395" s="89">
        <f>VLOOKUP($A395,'MG Universe'!$A$2:$R$9992,17)</f>
        <v>8</v>
      </c>
      <c r="R395" s="18">
        <f>VLOOKUP($A395,'MG Universe'!$A$2:$R$9992,18)</f>
        <v>43.67</v>
      </c>
      <c r="S395" s="18">
        <f>VLOOKUP($A395,'MG Universe'!$A$2:$U$9992,19)</f>
        <v>5777045636</v>
      </c>
      <c r="T395" s="18" t="str">
        <f>VLOOKUP($A395,'MG Universe'!$A$2:$U$9992,20)</f>
        <v>Mid</v>
      </c>
      <c r="U395" s="18" t="str">
        <f>VLOOKUP($A395,'MG Universe'!$A$2:$U$9992,21)</f>
        <v>Apparel</v>
      </c>
    </row>
    <row r="396" spans="1:21" x14ac:dyDescent="0.55000000000000004">
      <c r="A396" s="15" t="s">
        <v>1311</v>
      </c>
      <c r="B396" s="122" t="str">
        <f>VLOOKUP($A396,'MG Universe'!$A$2:$R$9992,2)</f>
        <v>Rockwell Automation</v>
      </c>
      <c r="C396" s="15" t="str">
        <f>VLOOKUP($A396,'MG Universe'!$A$2:$R$9992,3)</f>
        <v>C-</v>
      </c>
      <c r="D396" s="15" t="str">
        <f>VLOOKUP($A396,'MG Universe'!$A$2:$R$9992,4)</f>
        <v>E</v>
      </c>
      <c r="E396" s="15" t="str">
        <f>VLOOKUP($A396,'MG Universe'!$A$2:$R$9992,5)</f>
        <v>O</v>
      </c>
      <c r="F396" s="16" t="str">
        <f>VLOOKUP($A396,'MG Universe'!$A$2:$R$9992,6)</f>
        <v>EO</v>
      </c>
      <c r="G396" s="85">
        <f>VLOOKUP($A396,'MG Universe'!$A$2:$R$9992,7)</f>
        <v>42582</v>
      </c>
      <c r="H396" s="18">
        <f>VLOOKUP($A396,'MG Universe'!$A$2:$R$9992,8)</f>
        <v>115.72</v>
      </c>
      <c r="I396" s="18">
        <f>VLOOKUP($A396,'MG Universe'!$A$2:$R$9992,9)</f>
        <v>153.74</v>
      </c>
      <c r="J396" s="19">
        <f>VLOOKUP($A396,'MG Universe'!$A$2:$R$9992,10)</f>
        <v>1.3286</v>
      </c>
      <c r="K396" s="86">
        <f>VLOOKUP($A396,'MG Universe'!$A$2:$R$9992,11)</f>
        <v>26.92</v>
      </c>
      <c r="L396" s="19">
        <f>VLOOKUP($A396,'MG Universe'!$A$2:$R$9992,12)</f>
        <v>1.84E-2</v>
      </c>
      <c r="M396" s="87">
        <f>VLOOKUP($A396,'MG Universe'!$A$2:$R$9992,13)</f>
        <v>1.1000000000000001</v>
      </c>
      <c r="N396" s="88">
        <f>VLOOKUP($A396,'MG Universe'!$A$2:$R$9992,14)</f>
        <v>4.5199999999999996</v>
      </c>
      <c r="O396" s="18">
        <f>VLOOKUP($A396,'MG Universe'!$A$2:$R$9992,15)</f>
        <v>-5.53</v>
      </c>
      <c r="P396" s="19">
        <f>VLOOKUP($A396,'MG Universe'!$A$2:$R$9992,16)</f>
        <v>9.2100000000000001E-2</v>
      </c>
      <c r="Q396" s="89">
        <f>VLOOKUP($A396,'MG Universe'!$A$2:$R$9992,17)</f>
        <v>7</v>
      </c>
      <c r="R396" s="18">
        <f>VLOOKUP($A396,'MG Universe'!$A$2:$R$9992,18)</f>
        <v>45.05</v>
      </c>
      <c r="S396" s="18">
        <f>VLOOKUP($A396,'MG Universe'!$A$2:$U$9992,19)</f>
        <v>19741979642</v>
      </c>
      <c r="T396" s="18" t="str">
        <f>VLOOKUP($A396,'MG Universe'!$A$2:$U$9992,20)</f>
        <v>Large</v>
      </c>
      <c r="U396" s="18" t="str">
        <f>VLOOKUP($A396,'MG Universe'!$A$2:$U$9992,21)</f>
        <v>Machinery</v>
      </c>
    </row>
    <row r="397" spans="1:21" x14ac:dyDescent="0.55000000000000004">
      <c r="A397" s="15" t="s">
        <v>1313</v>
      </c>
      <c r="B397" s="122" t="str">
        <f>VLOOKUP($A397,'MG Universe'!$A$2:$R$9992,2)</f>
        <v>Roper Technologies Inc</v>
      </c>
      <c r="C397" s="15" t="str">
        <f>VLOOKUP($A397,'MG Universe'!$A$2:$R$9992,3)</f>
        <v>C-</v>
      </c>
      <c r="D397" s="15" t="str">
        <f>VLOOKUP($A397,'MG Universe'!$A$2:$R$9992,4)</f>
        <v>E</v>
      </c>
      <c r="E397" s="15" t="str">
        <f>VLOOKUP($A397,'MG Universe'!$A$2:$R$9992,5)</f>
        <v>O</v>
      </c>
      <c r="F397" s="16" t="str">
        <f>VLOOKUP($A397,'MG Universe'!$A$2:$R$9992,6)</f>
        <v>EO</v>
      </c>
      <c r="G397" s="85">
        <f>VLOOKUP($A397,'MG Universe'!$A$2:$R$9992,7)</f>
        <v>42581</v>
      </c>
      <c r="H397" s="18">
        <f>VLOOKUP($A397,'MG Universe'!$A$2:$R$9992,8)</f>
        <v>163.44999999999999</v>
      </c>
      <c r="I397" s="18">
        <f>VLOOKUP($A397,'MG Universe'!$A$2:$R$9992,9)</f>
        <v>219.71</v>
      </c>
      <c r="J397" s="19">
        <f>VLOOKUP($A397,'MG Universe'!$A$2:$R$9992,10)</f>
        <v>1.3442000000000001</v>
      </c>
      <c r="K397" s="86">
        <f>VLOOKUP($A397,'MG Universe'!$A$2:$R$9992,11)</f>
        <v>34.82</v>
      </c>
      <c r="L397" s="19">
        <f>VLOOKUP($A397,'MG Universe'!$A$2:$R$9992,12)</f>
        <v>6.4000000000000003E-3</v>
      </c>
      <c r="M397" s="87">
        <f>VLOOKUP($A397,'MG Universe'!$A$2:$R$9992,13)</f>
        <v>0.9</v>
      </c>
      <c r="N397" s="88">
        <f>VLOOKUP($A397,'MG Universe'!$A$2:$R$9992,14)</f>
        <v>2.11</v>
      </c>
      <c r="O397" s="18">
        <f>VLOOKUP($A397,'MG Universe'!$A$2:$R$9992,15)</f>
        <v>-31.19</v>
      </c>
      <c r="P397" s="19">
        <f>VLOOKUP($A397,'MG Universe'!$A$2:$R$9992,16)</f>
        <v>0.13159999999999999</v>
      </c>
      <c r="Q397" s="89">
        <f>VLOOKUP($A397,'MG Universe'!$A$2:$R$9992,17)</f>
        <v>1</v>
      </c>
      <c r="R397" s="18">
        <f>VLOOKUP($A397,'MG Universe'!$A$2:$R$9992,18)</f>
        <v>89.5</v>
      </c>
      <c r="S397" s="18">
        <f>VLOOKUP($A397,'MG Universe'!$A$2:$U$9992,19)</f>
        <v>22597875505</v>
      </c>
      <c r="T397" s="18" t="str">
        <f>VLOOKUP($A397,'MG Universe'!$A$2:$U$9992,20)</f>
        <v>Large</v>
      </c>
      <c r="U397" s="18" t="str">
        <f>VLOOKUP($A397,'MG Universe'!$A$2:$U$9992,21)</f>
        <v>Machinery</v>
      </c>
    </row>
    <row r="398" spans="1:21" x14ac:dyDescent="0.55000000000000004">
      <c r="A398" s="15" t="s">
        <v>1315</v>
      </c>
      <c r="B398" s="122" t="str">
        <f>VLOOKUP($A398,'MG Universe'!$A$2:$R$9992,2)</f>
        <v>Ross Stores, Inc.</v>
      </c>
      <c r="C398" s="15" t="str">
        <f>VLOOKUP($A398,'MG Universe'!$A$2:$R$9992,3)</f>
        <v>B</v>
      </c>
      <c r="D398" s="15" t="str">
        <f>VLOOKUP($A398,'MG Universe'!$A$2:$R$9992,4)</f>
        <v>E</v>
      </c>
      <c r="E398" s="15" t="str">
        <f>VLOOKUP($A398,'MG Universe'!$A$2:$R$9992,5)</f>
        <v>F</v>
      </c>
      <c r="F398" s="16" t="str">
        <f>VLOOKUP($A398,'MG Universe'!$A$2:$R$9992,6)</f>
        <v>EF</v>
      </c>
      <c r="G398" s="85">
        <f>VLOOKUP($A398,'MG Universe'!$A$2:$R$9992,7)</f>
        <v>42542</v>
      </c>
      <c r="H398" s="18">
        <f>VLOOKUP($A398,'MG Universe'!$A$2:$R$9992,8)</f>
        <v>71.19</v>
      </c>
      <c r="I398" s="18">
        <f>VLOOKUP($A398,'MG Universe'!$A$2:$R$9992,9)</f>
        <v>61.52</v>
      </c>
      <c r="J398" s="19">
        <f>VLOOKUP($A398,'MG Universe'!$A$2:$R$9992,10)</f>
        <v>0.86419999999999997</v>
      </c>
      <c r="K398" s="86">
        <f>VLOOKUP($A398,'MG Universe'!$A$2:$R$9992,11)</f>
        <v>26.18</v>
      </c>
      <c r="L398" s="19">
        <f>VLOOKUP($A398,'MG Universe'!$A$2:$R$9992,12)</f>
        <v>7.6E-3</v>
      </c>
      <c r="M398" s="87">
        <f>VLOOKUP($A398,'MG Universe'!$A$2:$R$9992,13)</f>
        <v>0.9</v>
      </c>
      <c r="N398" s="88">
        <f>VLOOKUP($A398,'MG Universe'!$A$2:$R$9992,14)</f>
        <v>1.5</v>
      </c>
      <c r="O398" s="18">
        <f>VLOOKUP($A398,'MG Universe'!$A$2:$R$9992,15)</f>
        <v>0.14000000000000001</v>
      </c>
      <c r="P398" s="19">
        <f>VLOOKUP($A398,'MG Universe'!$A$2:$R$9992,16)</f>
        <v>8.8400000000000006E-2</v>
      </c>
      <c r="Q398" s="89">
        <f>VLOOKUP($A398,'MG Universe'!$A$2:$R$9992,17)</f>
        <v>20</v>
      </c>
      <c r="R398" s="18">
        <f>VLOOKUP($A398,'MG Universe'!$A$2:$R$9992,18)</f>
        <v>19.149999999999999</v>
      </c>
      <c r="S398" s="18">
        <f>VLOOKUP($A398,'MG Universe'!$A$2:$U$9992,19)</f>
        <v>23787046106</v>
      </c>
      <c r="T398" s="18" t="str">
        <f>VLOOKUP($A398,'MG Universe'!$A$2:$U$9992,20)</f>
        <v>Large</v>
      </c>
      <c r="U398" s="18" t="str">
        <f>VLOOKUP($A398,'MG Universe'!$A$2:$U$9992,21)</f>
        <v>Retail</v>
      </c>
    </row>
    <row r="399" spans="1:21" x14ac:dyDescent="0.55000000000000004">
      <c r="A399" s="15" t="s">
        <v>1317</v>
      </c>
      <c r="B399" s="122" t="str">
        <f>VLOOKUP($A399,'MG Universe'!$A$2:$R$9992,2)</f>
        <v>Range Resources Corp.</v>
      </c>
      <c r="C399" s="15" t="str">
        <f>VLOOKUP($A399,'MG Universe'!$A$2:$R$9992,3)</f>
        <v>F</v>
      </c>
      <c r="D399" s="15" t="str">
        <f>VLOOKUP($A399,'MG Universe'!$A$2:$R$9992,4)</f>
        <v>S</v>
      </c>
      <c r="E399" s="15" t="str">
        <f>VLOOKUP($A399,'MG Universe'!$A$2:$R$9992,5)</f>
        <v>O</v>
      </c>
      <c r="F399" s="16" t="str">
        <f>VLOOKUP($A399,'MG Universe'!$A$2:$R$9992,6)</f>
        <v>SO</v>
      </c>
      <c r="G399" s="85">
        <f>VLOOKUP($A399,'MG Universe'!$A$2:$R$9992,7)</f>
        <v>42742</v>
      </c>
      <c r="H399" s="18">
        <f>VLOOKUP($A399,'MG Universe'!$A$2:$R$9992,8)</f>
        <v>0</v>
      </c>
      <c r="I399" s="18">
        <f>VLOOKUP($A399,'MG Universe'!$A$2:$R$9992,9)</f>
        <v>25.01</v>
      </c>
      <c r="J399" s="19" t="str">
        <f>VLOOKUP($A399,'MG Universe'!$A$2:$R$9992,10)</f>
        <v>N/A</v>
      </c>
      <c r="K399" s="86" t="str">
        <f>VLOOKUP($A399,'MG Universe'!$A$2:$R$9992,11)</f>
        <v>N/A</v>
      </c>
      <c r="L399" s="19">
        <f>VLOOKUP($A399,'MG Universe'!$A$2:$R$9992,12)</f>
        <v>4.0000000000000001E-3</v>
      </c>
      <c r="M399" s="87">
        <f>VLOOKUP($A399,'MG Universe'!$A$2:$R$9992,13)</f>
        <v>1.1000000000000001</v>
      </c>
      <c r="N399" s="88">
        <f>VLOOKUP($A399,'MG Universe'!$A$2:$R$9992,14)</f>
        <v>0.82</v>
      </c>
      <c r="O399" s="18">
        <f>VLOOKUP($A399,'MG Universe'!$A$2:$R$9992,15)</f>
        <v>-30.37</v>
      </c>
      <c r="P399" s="19">
        <f>VLOOKUP($A399,'MG Universe'!$A$2:$R$9992,16)</f>
        <v>-0.16270000000000001</v>
      </c>
      <c r="Q399" s="89">
        <f>VLOOKUP($A399,'MG Universe'!$A$2:$R$9992,17)</f>
        <v>0</v>
      </c>
      <c r="R399" s="18">
        <f>VLOOKUP($A399,'MG Universe'!$A$2:$R$9992,18)</f>
        <v>0</v>
      </c>
      <c r="S399" s="18">
        <f>VLOOKUP($A399,'MG Universe'!$A$2:$U$9992,19)</f>
        <v>6153105064</v>
      </c>
      <c r="T399" s="18" t="str">
        <f>VLOOKUP($A399,'MG Universe'!$A$2:$U$9992,20)</f>
        <v>Mid</v>
      </c>
      <c r="U399" s="18" t="str">
        <f>VLOOKUP($A399,'MG Universe'!$A$2:$U$9992,21)</f>
        <v>Oil &amp; Gas</v>
      </c>
    </row>
    <row r="400" spans="1:21" x14ac:dyDescent="0.55000000000000004">
      <c r="A400" s="15" t="s">
        <v>1319</v>
      </c>
      <c r="B400" s="122" t="str">
        <f>VLOOKUP($A400,'MG Universe'!$A$2:$R$9992,2)</f>
        <v>Republic Services, Inc.</v>
      </c>
      <c r="C400" s="15" t="str">
        <f>VLOOKUP($A400,'MG Universe'!$A$2:$R$9992,3)</f>
        <v>D+</v>
      </c>
      <c r="D400" s="15" t="str">
        <f>VLOOKUP($A400,'MG Universe'!$A$2:$R$9992,4)</f>
        <v>S</v>
      </c>
      <c r="E400" s="15" t="str">
        <f>VLOOKUP($A400,'MG Universe'!$A$2:$R$9992,5)</f>
        <v>O</v>
      </c>
      <c r="F400" s="16" t="str">
        <f>VLOOKUP($A400,'MG Universe'!$A$2:$R$9992,6)</f>
        <v>SO</v>
      </c>
      <c r="G400" s="85">
        <f>VLOOKUP($A400,'MG Universe'!$A$2:$R$9992,7)</f>
        <v>42759</v>
      </c>
      <c r="H400" s="18">
        <f>VLOOKUP($A400,'MG Universe'!$A$2:$R$9992,8)</f>
        <v>29.88</v>
      </c>
      <c r="I400" s="18">
        <f>VLOOKUP($A400,'MG Universe'!$A$2:$R$9992,9)</f>
        <v>61.25</v>
      </c>
      <c r="J400" s="19">
        <f>VLOOKUP($A400,'MG Universe'!$A$2:$R$9992,10)</f>
        <v>2.0499000000000001</v>
      </c>
      <c r="K400" s="86">
        <f>VLOOKUP($A400,'MG Universe'!$A$2:$R$9992,11)</f>
        <v>34.409999999999997</v>
      </c>
      <c r="L400" s="19">
        <f>VLOOKUP($A400,'MG Universe'!$A$2:$R$9992,12)</f>
        <v>1.9900000000000001E-2</v>
      </c>
      <c r="M400" s="87">
        <f>VLOOKUP($A400,'MG Universe'!$A$2:$R$9992,13)</f>
        <v>0.6</v>
      </c>
      <c r="N400" s="88">
        <f>VLOOKUP($A400,'MG Universe'!$A$2:$R$9992,14)</f>
        <v>0.72</v>
      </c>
      <c r="O400" s="18">
        <f>VLOOKUP($A400,'MG Universe'!$A$2:$R$9992,15)</f>
        <v>-34.07</v>
      </c>
      <c r="P400" s="19">
        <f>VLOOKUP($A400,'MG Universe'!$A$2:$R$9992,16)</f>
        <v>0.12959999999999999</v>
      </c>
      <c r="Q400" s="89">
        <f>VLOOKUP($A400,'MG Universe'!$A$2:$R$9992,17)</f>
        <v>14</v>
      </c>
      <c r="R400" s="18">
        <f>VLOOKUP($A400,'MG Universe'!$A$2:$R$9992,18)</f>
        <v>29.79</v>
      </c>
      <c r="S400" s="18">
        <f>VLOOKUP($A400,'MG Universe'!$A$2:$U$9992,19)</f>
        <v>20548240405</v>
      </c>
      <c r="T400" s="18" t="str">
        <f>VLOOKUP($A400,'MG Universe'!$A$2:$U$9992,20)</f>
        <v>Large</v>
      </c>
      <c r="U400" s="18" t="str">
        <f>VLOOKUP($A400,'MG Universe'!$A$2:$U$9992,21)</f>
        <v>Environmental</v>
      </c>
    </row>
    <row r="401" spans="1:21" x14ac:dyDescent="0.55000000000000004">
      <c r="A401" s="15" t="s">
        <v>1321</v>
      </c>
      <c r="B401" s="122" t="str">
        <f>VLOOKUP($A401,'MG Universe'!$A$2:$R$9992,2)</f>
        <v>Raytheon Company</v>
      </c>
      <c r="C401" s="15" t="str">
        <f>VLOOKUP($A401,'MG Universe'!$A$2:$R$9992,3)</f>
        <v>C</v>
      </c>
      <c r="D401" s="15" t="str">
        <f>VLOOKUP($A401,'MG Universe'!$A$2:$R$9992,4)</f>
        <v>E</v>
      </c>
      <c r="E401" s="15" t="str">
        <f>VLOOKUP($A401,'MG Universe'!$A$2:$R$9992,5)</f>
        <v>O</v>
      </c>
      <c r="F401" s="16" t="str">
        <f>VLOOKUP($A401,'MG Universe'!$A$2:$R$9992,6)</f>
        <v>EO</v>
      </c>
      <c r="G401" s="85">
        <f>VLOOKUP($A401,'MG Universe'!$A$2:$R$9992,7)</f>
        <v>42836</v>
      </c>
      <c r="H401" s="18">
        <f>VLOOKUP($A401,'MG Universe'!$A$2:$R$9992,8)</f>
        <v>119.7</v>
      </c>
      <c r="I401" s="18">
        <f>VLOOKUP($A401,'MG Universe'!$A$2:$R$9992,9)</f>
        <v>157.30000000000001</v>
      </c>
      <c r="J401" s="19">
        <f>VLOOKUP($A401,'MG Universe'!$A$2:$R$9992,10)</f>
        <v>1.3141</v>
      </c>
      <c r="K401" s="86">
        <f>VLOOKUP($A401,'MG Universe'!$A$2:$R$9992,11)</f>
        <v>22.03</v>
      </c>
      <c r="L401" s="19">
        <f>VLOOKUP($A401,'MG Universe'!$A$2:$R$9992,12)</f>
        <v>1.8599999999999998E-2</v>
      </c>
      <c r="M401" s="87">
        <f>VLOOKUP($A401,'MG Universe'!$A$2:$R$9992,13)</f>
        <v>0.7</v>
      </c>
      <c r="N401" s="88">
        <f>VLOOKUP($A401,'MG Universe'!$A$2:$R$9992,14)</f>
        <v>1.66</v>
      </c>
      <c r="O401" s="18">
        <f>VLOOKUP($A401,'MG Universe'!$A$2:$R$9992,15)</f>
        <v>-31.36</v>
      </c>
      <c r="P401" s="19">
        <f>VLOOKUP($A401,'MG Universe'!$A$2:$R$9992,16)</f>
        <v>6.7699999999999996E-2</v>
      </c>
      <c r="Q401" s="89">
        <f>VLOOKUP($A401,'MG Universe'!$A$2:$R$9992,17)</f>
        <v>13</v>
      </c>
      <c r="R401" s="18">
        <f>VLOOKUP($A401,'MG Universe'!$A$2:$R$9992,18)</f>
        <v>74.84</v>
      </c>
      <c r="S401" s="18">
        <f>VLOOKUP($A401,'MG Universe'!$A$2:$U$9992,19)</f>
        <v>45691558412</v>
      </c>
      <c r="T401" s="18" t="str">
        <f>VLOOKUP($A401,'MG Universe'!$A$2:$U$9992,20)</f>
        <v>Large</v>
      </c>
      <c r="U401" s="18" t="str">
        <f>VLOOKUP($A401,'MG Universe'!$A$2:$U$9992,21)</f>
        <v>Defense</v>
      </c>
    </row>
    <row r="402" spans="1:21" x14ac:dyDescent="0.55000000000000004">
      <c r="A402" s="15" t="s">
        <v>1337</v>
      </c>
      <c r="B402" s="122" t="str">
        <f>VLOOKUP($A402,'MG Universe'!$A$2:$R$9992,2)</f>
        <v>Starbucks Corporation</v>
      </c>
      <c r="C402" s="15" t="str">
        <f>VLOOKUP($A402,'MG Universe'!$A$2:$R$9992,3)</f>
        <v>D</v>
      </c>
      <c r="D402" s="15" t="str">
        <f>VLOOKUP($A402,'MG Universe'!$A$2:$R$9992,4)</f>
        <v>S</v>
      </c>
      <c r="E402" s="15" t="str">
        <f>VLOOKUP($A402,'MG Universe'!$A$2:$R$9992,5)</f>
        <v>F</v>
      </c>
      <c r="F402" s="16" t="str">
        <f>VLOOKUP($A402,'MG Universe'!$A$2:$R$9992,6)</f>
        <v>SF</v>
      </c>
      <c r="G402" s="85">
        <f>VLOOKUP($A402,'MG Universe'!$A$2:$R$9992,7)</f>
        <v>42551</v>
      </c>
      <c r="H402" s="18">
        <f>VLOOKUP($A402,'MG Universe'!$A$2:$R$9992,8)</f>
        <v>55.06</v>
      </c>
      <c r="I402" s="18">
        <f>VLOOKUP($A402,'MG Universe'!$A$2:$R$9992,9)</f>
        <v>59.73</v>
      </c>
      <c r="J402" s="19">
        <f>VLOOKUP($A402,'MG Universe'!$A$2:$R$9992,10)</f>
        <v>1.0848</v>
      </c>
      <c r="K402" s="86">
        <f>VLOOKUP($A402,'MG Universe'!$A$2:$R$9992,11)</f>
        <v>41.77</v>
      </c>
      <c r="L402" s="19">
        <f>VLOOKUP($A402,'MG Universe'!$A$2:$R$9992,12)</f>
        <v>1.21E-2</v>
      </c>
      <c r="M402" s="87">
        <f>VLOOKUP($A402,'MG Universe'!$A$2:$R$9992,13)</f>
        <v>0.8</v>
      </c>
      <c r="N402" s="88">
        <f>VLOOKUP($A402,'MG Universe'!$A$2:$R$9992,14)</f>
        <v>0.89</v>
      </c>
      <c r="O402" s="18">
        <f>VLOOKUP($A402,'MG Universe'!$A$2:$R$9992,15)</f>
        <v>-2.38</v>
      </c>
      <c r="P402" s="19">
        <f>VLOOKUP($A402,'MG Universe'!$A$2:$R$9992,16)</f>
        <v>0.1663</v>
      </c>
      <c r="Q402" s="89">
        <f>VLOOKUP($A402,'MG Universe'!$A$2:$R$9992,17)</f>
        <v>7</v>
      </c>
      <c r="R402" s="18">
        <f>VLOOKUP($A402,'MG Universe'!$A$2:$R$9992,18)</f>
        <v>12</v>
      </c>
      <c r="S402" s="18">
        <f>VLOOKUP($A402,'MG Universe'!$A$2:$U$9992,19)</f>
        <v>85822513825</v>
      </c>
      <c r="T402" s="18" t="str">
        <f>VLOOKUP($A402,'MG Universe'!$A$2:$U$9992,20)</f>
        <v>Large</v>
      </c>
      <c r="U402" s="18" t="str">
        <f>VLOOKUP($A402,'MG Universe'!$A$2:$U$9992,21)</f>
        <v>Restaurants</v>
      </c>
    </row>
    <row r="403" spans="1:21" x14ac:dyDescent="0.55000000000000004">
      <c r="A403" s="15" t="s">
        <v>1341</v>
      </c>
      <c r="B403" s="122" t="str">
        <f>VLOOKUP($A403,'MG Universe'!$A$2:$R$9992,2)</f>
        <v>SCANA Corporation</v>
      </c>
      <c r="C403" s="15" t="str">
        <f>VLOOKUP($A403,'MG Universe'!$A$2:$R$9992,3)</f>
        <v>B</v>
      </c>
      <c r="D403" s="15" t="str">
        <f>VLOOKUP($A403,'MG Universe'!$A$2:$R$9992,4)</f>
        <v>D</v>
      </c>
      <c r="E403" s="15" t="str">
        <f>VLOOKUP($A403,'MG Universe'!$A$2:$R$9992,5)</f>
        <v>F</v>
      </c>
      <c r="F403" s="16" t="str">
        <f>VLOOKUP($A403,'MG Universe'!$A$2:$R$9992,6)</f>
        <v>DF</v>
      </c>
      <c r="G403" s="85">
        <f>VLOOKUP($A403,'MG Universe'!$A$2:$R$9992,7)</f>
        <v>42578</v>
      </c>
      <c r="H403" s="18">
        <f>VLOOKUP($A403,'MG Universe'!$A$2:$R$9992,8)</f>
        <v>78.25</v>
      </c>
      <c r="I403" s="18">
        <f>VLOOKUP($A403,'MG Universe'!$A$2:$R$9992,9)</f>
        <v>65.05</v>
      </c>
      <c r="J403" s="19">
        <f>VLOOKUP($A403,'MG Universe'!$A$2:$R$9992,10)</f>
        <v>0.83130000000000004</v>
      </c>
      <c r="K403" s="86">
        <f>VLOOKUP($A403,'MG Universe'!$A$2:$R$9992,11)</f>
        <v>15.9</v>
      </c>
      <c r="L403" s="19">
        <f>VLOOKUP($A403,'MG Universe'!$A$2:$R$9992,12)</f>
        <v>3.4000000000000002E-2</v>
      </c>
      <c r="M403" s="87">
        <f>VLOOKUP($A403,'MG Universe'!$A$2:$R$9992,13)</f>
        <v>0.2</v>
      </c>
      <c r="N403" s="88">
        <f>VLOOKUP($A403,'MG Universe'!$A$2:$R$9992,14)</f>
        <v>0.6</v>
      </c>
      <c r="O403" s="18">
        <f>VLOOKUP($A403,'MG Universe'!$A$2:$R$9992,15)</f>
        <v>-74.260000000000005</v>
      </c>
      <c r="P403" s="19">
        <f>VLOOKUP($A403,'MG Universe'!$A$2:$R$9992,16)</f>
        <v>3.6999999999999998E-2</v>
      </c>
      <c r="Q403" s="89">
        <f>VLOOKUP($A403,'MG Universe'!$A$2:$R$9992,17)</f>
        <v>17</v>
      </c>
      <c r="R403" s="18">
        <f>VLOOKUP($A403,'MG Universe'!$A$2:$R$9992,18)</f>
        <v>57.72</v>
      </c>
      <c r="S403" s="18">
        <f>VLOOKUP($A403,'MG Universe'!$A$2:$U$9992,19)</f>
        <v>9223108503</v>
      </c>
      <c r="T403" s="18" t="str">
        <f>VLOOKUP($A403,'MG Universe'!$A$2:$U$9992,20)</f>
        <v>Mid</v>
      </c>
      <c r="U403" s="18" t="str">
        <f>VLOOKUP($A403,'MG Universe'!$A$2:$U$9992,21)</f>
        <v>Utilities</v>
      </c>
    </row>
    <row r="404" spans="1:21" x14ac:dyDescent="0.55000000000000004">
      <c r="A404" s="15" t="s">
        <v>1345</v>
      </c>
      <c r="B404" s="122" t="str">
        <f>VLOOKUP($A404,'MG Universe'!$A$2:$R$9992,2)</f>
        <v>Charles Schwab Corp</v>
      </c>
      <c r="C404" s="15" t="str">
        <f>VLOOKUP($A404,'MG Universe'!$A$2:$R$9992,3)</f>
        <v>C</v>
      </c>
      <c r="D404" s="15" t="str">
        <f>VLOOKUP($A404,'MG Universe'!$A$2:$R$9992,4)</f>
        <v>E</v>
      </c>
      <c r="E404" s="15" t="str">
        <f>VLOOKUP($A404,'MG Universe'!$A$2:$R$9992,5)</f>
        <v>F</v>
      </c>
      <c r="F404" s="16" t="str">
        <f>VLOOKUP($A404,'MG Universe'!$A$2:$R$9992,6)</f>
        <v>EF</v>
      </c>
      <c r="G404" s="85">
        <f>VLOOKUP($A404,'MG Universe'!$A$2:$R$9992,7)</f>
        <v>42805</v>
      </c>
      <c r="H404" s="18">
        <f>VLOOKUP($A404,'MG Universe'!$A$2:$R$9992,8)</f>
        <v>35.840000000000003</v>
      </c>
      <c r="I404" s="18">
        <f>VLOOKUP($A404,'MG Universe'!$A$2:$R$9992,9)</f>
        <v>38.119999999999997</v>
      </c>
      <c r="J404" s="19">
        <f>VLOOKUP($A404,'MG Universe'!$A$2:$R$9992,10)</f>
        <v>1.0636000000000001</v>
      </c>
      <c r="K404" s="86">
        <f>VLOOKUP($A404,'MG Universe'!$A$2:$R$9992,11)</f>
        <v>32.31</v>
      </c>
      <c r="L404" s="19">
        <f>VLOOKUP($A404,'MG Universe'!$A$2:$R$9992,12)</f>
        <v>7.1000000000000004E-3</v>
      </c>
      <c r="M404" s="87">
        <f>VLOOKUP($A404,'MG Universe'!$A$2:$R$9992,13)</f>
        <v>1.7</v>
      </c>
      <c r="N404" s="88" t="str">
        <f>VLOOKUP($A404,'MG Universe'!$A$2:$R$9992,14)</f>
        <v>N/A</v>
      </c>
      <c r="O404" s="18" t="str">
        <f>VLOOKUP($A404,'MG Universe'!$A$2:$R$9992,15)</f>
        <v>N/A</v>
      </c>
      <c r="P404" s="19">
        <f>VLOOKUP($A404,'MG Universe'!$A$2:$R$9992,16)</f>
        <v>0.11899999999999999</v>
      </c>
      <c r="Q404" s="89">
        <f>VLOOKUP($A404,'MG Universe'!$A$2:$R$9992,17)</f>
        <v>2</v>
      </c>
      <c r="R404" s="18">
        <f>VLOOKUP($A404,'MG Universe'!$A$2:$R$9992,18)</f>
        <v>17.55</v>
      </c>
      <c r="S404" s="18">
        <f>VLOOKUP($A404,'MG Universe'!$A$2:$U$9992,19)</f>
        <v>51134960187</v>
      </c>
      <c r="T404" s="18" t="str">
        <f>VLOOKUP($A404,'MG Universe'!$A$2:$U$9992,20)</f>
        <v>Large</v>
      </c>
      <c r="U404" s="18" t="str">
        <f>VLOOKUP($A404,'MG Universe'!$A$2:$U$9992,21)</f>
        <v>Financial Services</v>
      </c>
    </row>
    <row r="405" spans="1:21" x14ac:dyDescent="0.55000000000000004">
      <c r="A405" s="15" t="s">
        <v>1357</v>
      </c>
      <c r="B405" s="122" t="str">
        <f>VLOOKUP($A405,'MG Universe'!$A$2:$R$9992,2)</f>
        <v>Spectra Energy Corp.</v>
      </c>
      <c r="C405" s="15" t="str">
        <f>VLOOKUP($A405,'MG Universe'!$A$2:$R$9992,3)</f>
        <v>D+</v>
      </c>
      <c r="D405" s="15" t="str">
        <f>VLOOKUP($A405,'MG Universe'!$A$2:$R$9992,4)</f>
        <v>S</v>
      </c>
      <c r="E405" s="15" t="str">
        <f>VLOOKUP($A405,'MG Universe'!$A$2:$R$9992,5)</f>
        <v>O</v>
      </c>
      <c r="F405" s="16" t="str">
        <f>VLOOKUP($A405,'MG Universe'!$A$2:$R$9992,6)</f>
        <v>SO</v>
      </c>
      <c r="G405" s="85">
        <f>VLOOKUP($A405,'MG Universe'!$A$2:$R$9992,7)</f>
        <v>42546</v>
      </c>
      <c r="H405" s="18">
        <f>VLOOKUP($A405,'MG Universe'!$A$2:$R$9992,8)</f>
        <v>0</v>
      </c>
      <c r="I405" s="18">
        <f>VLOOKUP($A405,'MG Universe'!$A$2:$R$9992,9)</f>
        <v>40.68</v>
      </c>
      <c r="J405" s="19" t="str">
        <f>VLOOKUP($A405,'MG Universe'!$A$2:$R$9992,10)</f>
        <v>N/A</v>
      </c>
      <c r="K405" s="86">
        <f>VLOOKUP($A405,'MG Universe'!$A$2:$R$9992,11)</f>
        <v>38.74</v>
      </c>
      <c r="L405" s="19">
        <f>VLOOKUP($A405,'MG Universe'!$A$2:$R$9992,12)</f>
        <v>3.7400000000000003E-2</v>
      </c>
      <c r="M405" s="87">
        <f>VLOOKUP($A405,'MG Universe'!$A$2:$R$9992,13)</f>
        <v>0.5</v>
      </c>
      <c r="N405" s="88">
        <f>VLOOKUP($A405,'MG Universe'!$A$2:$R$9992,14)</f>
        <v>0.47</v>
      </c>
      <c r="O405" s="18">
        <f>VLOOKUP($A405,'MG Universe'!$A$2:$R$9992,15)</f>
        <v>-37.71</v>
      </c>
      <c r="P405" s="19">
        <f>VLOOKUP($A405,'MG Universe'!$A$2:$R$9992,16)</f>
        <v>0.1512</v>
      </c>
      <c r="Q405" s="89">
        <f>VLOOKUP($A405,'MG Universe'!$A$2:$R$9992,17)</f>
        <v>6</v>
      </c>
      <c r="R405" s="18">
        <f>VLOOKUP($A405,'MG Universe'!$A$2:$R$9992,18)</f>
        <v>15.65</v>
      </c>
      <c r="S405" s="18">
        <f>VLOOKUP($A405,'MG Universe'!$A$2:$U$9992,19)</f>
        <v>28313617572</v>
      </c>
      <c r="T405" s="18" t="str">
        <f>VLOOKUP($A405,'MG Universe'!$A$2:$U$9992,20)</f>
        <v>Large</v>
      </c>
      <c r="U405" s="18" t="str">
        <f>VLOOKUP($A405,'MG Universe'!$A$2:$U$9992,21)</f>
        <v>Oil &amp; Gas</v>
      </c>
    </row>
    <row r="406" spans="1:21" x14ac:dyDescent="0.55000000000000004">
      <c r="A406" s="15" t="s">
        <v>1359</v>
      </c>
      <c r="B406" s="122" t="str">
        <f>VLOOKUP($A406,'MG Universe'!$A$2:$R$9992,2)</f>
        <v>Sealed Air Corp</v>
      </c>
      <c r="C406" s="15" t="str">
        <f>VLOOKUP($A406,'MG Universe'!$A$2:$R$9992,3)</f>
        <v>F</v>
      </c>
      <c r="D406" s="15" t="str">
        <f>VLOOKUP($A406,'MG Universe'!$A$2:$R$9992,4)</f>
        <v>S</v>
      </c>
      <c r="E406" s="15" t="str">
        <f>VLOOKUP($A406,'MG Universe'!$A$2:$R$9992,5)</f>
        <v>O</v>
      </c>
      <c r="F406" s="16" t="str">
        <f>VLOOKUP($A406,'MG Universe'!$A$2:$R$9992,6)</f>
        <v>SO</v>
      </c>
      <c r="G406" s="85">
        <f>VLOOKUP($A406,'MG Universe'!$A$2:$R$9992,7)</f>
        <v>42706</v>
      </c>
      <c r="H406" s="18">
        <f>VLOOKUP($A406,'MG Universe'!$A$2:$R$9992,8)</f>
        <v>39.19</v>
      </c>
      <c r="I406" s="18">
        <f>VLOOKUP($A406,'MG Universe'!$A$2:$R$9992,9)</f>
        <v>43.64</v>
      </c>
      <c r="J406" s="19">
        <f>VLOOKUP($A406,'MG Universe'!$A$2:$R$9992,10)</f>
        <v>1.1134999999999999</v>
      </c>
      <c r="K406" s="86">
        <f>VLOOKUP($A406,'MG Universe'!$A$2:$R$9992,11)</f>
        <v>42.78</v>
      </c>
      <c r="L406" s="19">
        <f>VLOOKUP($A406,'MG Universe'!$A$2:$R$9992,12)</f>
        <v>1.3299999999999999E-2</v>
      </c>
      <c r="M406" s="87">
        <f>VLOOKUP($A406,'MG Universe'!$A$2:$R$9992,13)</f>
        <v>1.3</v>
      </c>
      <c r="N406" s="88">
        <f>VLOOKUP($A406,'MG Universe'!$A$2:$R$9992,14)</f>
        <v>1.04</v>
      </c>
      <c r="O406" s="18">
        <f>VLOOKUP($A406,'MG Universe'!$A$2:$R$9992,15)</f>
        <v>-23.78</v>
      </c>
      <c r="P406" s="19">
        <f>VLOOKUP($A406,'MG Universe'!$A$2:$R$9992,16)</f>
        <v>0.1714</v>
      </c>
      <c r="Q406" s="89">
        <f>VLOOKUP($A406,'MG Universe'!$A$2:$R$9992,17)</f>
        <v>1</v>
      </c>
      <c r="R406" s="18">
        <f>VLOOKUP($A406,'MG Universe'!$A$2:$R$9992,18)</f>
        <v>12.09</v>
      </c>
      <c r="S406" s="18">
        <f>VLOOKUP($A406,'MG Universe'!$A$2:$U$9992,19)</f>
        <v>8688374671</v>
      </c>
      <c r="T406" s="18" t="str">
        <f>VLOOKUP($A406,'MG Universe'!$A$2:$U$9992,20)</f>
        <v>Mid</v>
      </c>
      <c r="U406" s="18" t="str">
        <f>VLOOKUP($A406,'MG Universe'!$A$2:$U$9992,21)</f>
        <v>Packaging</v>
      </c>
    </row>
    <row r="407" spans="1:21" x14ac:dyDescent="0.55000000000000004">
      <c r="A407" s="15" t="s">
        <v>1379</v>
      </c>
      <c r="B407" s="122" t="str">
        <f>VLOOKUP($A407,'MG Universe'!$A$2:$R$9992,2)</f>
        <v>Sherwin-Williams Co</v>
      </c>
      <c r="C407" s="15" t="str">
        <f>VLOOKUP($A407,'MG Universe'!$A$2:$R$9992,3)</f>
        <v>C-</v>
      </c>
      <c r="D407" s="15" t="str">
        <f>VLOOKUP($A407,'MG Universe'!$A$2:$R$9992,4)</f>
        <v>S</v>
      </c>
      <c r="E407" s="15" t="str">
        <f>VLOOKUP($A407,'MG Universe'!$A$2:$R$9992,5)</f>
        <v>F</v>
      </c>
      <c r="F407" s="16" t="str">
        <f>VLOOKUP($A407,'MG Universe'!$A$2:$R$9992,6)</f>
        <v>SF</v>
      </c>
      <c r="G407" s="85">
        <f>VLOOKUP($A407,'MG Universe'!$A$2:$R$9992,7)</f>
        <v>42563</v>
      </c>
      <c r="H407" s="18">
        <f>VLOOKUP($A407,'MG Universe'!$A$2:$R$9992,8)</f>
        <v>386.46</v>
      </c>
      <c r="I407" s="18">
        <f>VLOOKUP($A407,'MG Universe'!$A$2:$R$9992,9)</f>
        <v>328.47</v>
      </c>
      <c r="J407" s="19">
        <f>VLOOKUP($A407,'MG Universe'!$A$2:$R$9992,10)</f>
        <v>0.84989999999999999</v>
      </c>
      <c r="K407" s="86">
        <f>VLOOKUP($A407,'MG Universe'!$A$2:$R$9992,11)</f>
        <v>32.72</v>
      </c>
      <c r="L407" s="19">
        <f>VLOOKUP($A407,'MG Universe'!$A$2:$R$9992,12)</f>
        <v>8.6999999999999994E-3</v>
      </c>
      <c r="M407" s="87">
        <f>VLOOKUP($A407,'MG Universe'!$A$2:$R$9992,13)</f>
        <v>1</v>
      </c>
      <c r="N407" s="88">
        <f>VLOOKUP($A407,'MG Universe'!$A$2:$R$9992,14)</f>
        <v>1.28</v>
      </c>
      <c r="O407" s="18">
        <f>VLOOKUP($A407,'MG Universe'!$A$2:$R$9992,15)</f>
        <v>-22.97</v>
      </c>
      <c r="P407" s="19">
        <f>VLOOKUP($A407,'MG Universe'!$A$2:$R$9992,16)</f>
        <v>0.1211</v>
      </c>
      <c r="Q407" s="89">
        <f>VLOOKUP($A407,'MG Universe'!$A$2:$R$9992,17)</f>
        <v>20</v>
      </c>
      <c r="R407" s="18">
        <f>VLOOKUP($A407,'MG Universe'!$A$2:$R$9992,18)</f>
        <v>53.62</v>
      </c>
      <c r="S407" s="18">
        <f>VLOOKUP($A407,'MG Universe'!$A$2:$U$9992,19)</f>
        <v>30860087712</v>
      </c>
      <c r="T407" s="18" t="str">
        <f>VLOOKUP($A407,'MG Universe'!$A$2:$U$9992,20)</f>
        <v>Large</v>
      </c>
      <c r="U407" s="18" t="str">
        <f>VLOOKUP($A407,'MG Universe'!$A$2:$U$9992,21)</f>
        <v>Construction</v>
      </c>
    </row>
    <row r="408" spans="1:21" x14ac:dyDescent="0.55000000000000004">
      <c r="A408" s="15" t="s">
        <v>1381</v>
      </c>
      <c r="B408" s="122" t="str">
        <f>VLOOKUP($A408,'MG Universe'!$A$2:$R$9992,2)</f>
        <v>Signet Jewelers Ltd.</v>
      </c>
      <c r="C408" s="15" t="str">
        <f>VLOOKUP($A408,'MG Universe'!$A$2:$R$9992,3)</f>
        <v>B+</v>
      </c>
      <c r="D408" s="15" t="str">
        <f>VLOOKUP($A408,'MG Universe'!$A$2:$R$9992,4)</f>
        <v>E</v>
      </c>
      <c r="E408" s="15" t="str">
        <f>VLOOKUP($A408,'MG Universe'!$A$2:$R$9992,5)</f>
        <v>U</v>
      </c>
      <c r="F408" s="16" t="str">
        <f>VLOOKUP($A408,'MG Universe'!$A$2:$R$9992,6)</f>
        <v>EU</v>
      </c>
      <c r="G408" s="85">
        <f>VLOOKUP($A408,'MG Universe'!$A$2:$R$9992,7)</f>
        <v>42744</v>
      </c>
      <c r="H408" s="18">
        <f>VLOOKUP($A408,'MG Universe'!$A$2:$R$9992,8)</f>
        <v>222.15</v>
      </c>
      <c r="I408" s="18">
        <f>VLOOKUP($A408,'MG Universe'!$A$2:$R$9992,9)</f>
        <v>58.9</v>
      </c>
      <c r="J408" s="19">
        <f>VLOOKUP($A408,'MG Universe'!$A$2:$R$9992,10)</f>
        <v>0.2651</v>
      </c>
      <c r="K408" s="86">
        <f>VLOOKUP($A408,'MG Universe'!$A$2:$R$9992,11)</f>
        <v>10.210000000000001</v>
      </c>
      <c r="L408" s="19">
        <f>VLOOKUP($A408,'MG Universe'!$A$2:$R$9992,12)</f>
        <v>1.7000000000000001E-2</v>
      </c>
      <c r="M408" s="87">
        <f>VLOOKUP($A408,'MG Universe'!$A$2:$R$9992,13)</f>
        <v>1.1000000000000001</v>
      </c>
      <c r="N408" s="88">
        <f>VLOOKUP($A408,'MG Universe'!$A$2:$R$9992,14)</f>
        <v>3.41</v>
      </c>
      <c r="O408" s="18">
        <f>VLOOKUP($A408,'MG Universe'!$A$2:$R$9992,15)</f>
        <v>4.0599999999999996</v>
      </c>
      <c r="P408" s="19">
        <f>VLOOKUP($A408,'MG Universe'!$A$2:$R$9992,16)</f>
        <v>8.5000000000000006E-3</v>
      </c>
      <c r="Q408" s="89">
        <f>VLOOKUP($A408,'MG Universe'!$A$2:$R$9992,17)</f>
        <v>6</v>
      </c>
      <c r="R408" s="18">
        <f>VLOOKUP($A408,'MG Universe'!$A$2:$R$9992,18)</f>
        <v>71.41</v>
      </c>
      <c r="S408" s="18">
        <f>VLOOKUP($A408,'MG Universe'!$A$2:$U$9992,19)</f>
        <v>3919229014</v>
      </c>
      <c r="T408" s="18" t="str">
        <f>VLOOKUP($A408,'MG Universe'!$A$2:$U$9992,20)</f>
        <v>Mid</v>
      </c>
      <c r="U408" s="18" t="str">
        <f>VLOOKUP($A408,'MG Universe'!$A$2:$U$9992,21)</f>
        <v>Personal Products</v>
      </c>
    </row>
    <row r="409" spans="1:21" x14ac:dyDescent="0.55000000000000004">
      <c r="A409" s="15" t="s">
        <v>1389</v>
      </c>
      <c r="B409" s="122" t="str">
        <f>VLOOKUP($A409,'MG Universe'!$A$2:$R$9992,2)</f>
        <v>J M Smucker Co</v>
      </c>
      <c r="C409" s="15" t="str">
        <f>VLOOKUP($A409,'MG Universe'!$A$2:$R$9992,3)</f>
        <v>D+</v>
      </c>
      <c r="D409" s="15" t="str">
        <f>VLOOKUP($A409,'MG Universe'!$A$2:$R$9992,4)</f>
        <v>S</v>
      </c>
      <c r="E409" s="15" t="str">
        <f>VLOOKUP($A409,'MG Universe'!$A$2:$R$9992,5)</f>
        <v>O</v>
      </c>
      <c r="F409" s="16" t="str">
        <f>VLOOKUP($A409,'MG Universe'!$A$2:$R$9992,6)</f>
        <v>SO</v>
      </c>
      <c r="G409" s="85">
        <f>VLOOKUP($A409,'MG Universe'!$A$2:$R$9992,7)</f>
        <v>42779</v>
      </c>
      <c r="H409" s="18">
        <f>VLOOKUP($A409,'MG Universe'!$A$2:$R$9992,8)</f>
        <v>88.44</v>
      </c>
      <c r="I409" s="18">
        <f>VLOOKUP($A409,'MG Universe'!$A$2:$R$9992,9)</f>
        <v>125.79</v>
      </c>
      <c r="J409" s="19">
        <f>VLOOKUP($A409,'MG Universe'!$A$2:$R$9992,10)</f>
        <v>1.4222999999999999</v>
      </c>
      <c r="K409" s="86">
        <f>VLOOKUP($A409,'MG Universe'!$A$2:$R$9992,11)</f>
        <v>23.12</v>
      </c>
      <c r="L409" s="19">
        <f>VLOOKUP($A409,'MG Universe'!$A$2:$R$9992,12)</f>
        <v>2.1899999999999999E-2</v>
      </c>
      <c r="M409" s="87">
        <f>VLOOKUP($A409,'MG Universe'!$A$2:$R$9992,13)</f>
        <v>0.6</v>
      </c>
      <c r="N409" s="88">
        <f>VLOOKUP($A409,'MG Universe'!$A$2:$R$9992,14)</f>
        <v>1.38</v>
      </c>
      <c r="O409" s="18">
        <f>VLOOKUP($A409,'MG Universe'!$A$2:$R$9992,15)</f>
        <v>-60.97</v>
      </c>
      <c r="P409" s="19">
        <f>VLOOKUP($A409,'MG Universe'!$A$2:$R$9992,16)</f>
        <v>7.3099999999999998E-2</v>
      </c>
      <c r="Q409" s="89">
        <f>VLOOKUP($A409,'MG Universe'!$A$2:$R$9992,17)</f>
        <v>15</v>
      </c>
      <c r="R409" s="18">
        <f>VLOOKUP($A409,'MG Universe'!$A$2:$R$9992,18)</f>
        <v>95.26</v>
      </c>
      <c r="S409" s="18">
        <f>VLOOKUP($A409,'MG Universe'!$A$2:$U$9992,19)</f>
        <v>14645956229</v>
      </c>
      <c r="T409" s="18" t="str">
        <f>VLOOKUP($A409,'MG Universe'!$A$2:$U$9992,20)</f>
        <v>Large</v>
      </c>
      <c r="U409" s="18" t="str">
        <f>VLOOKUP($A409,'MG Universe'!$A$2:$U$9992,21)</f>
        <v>Food Processing</v>
      </c>
    </row>
    <row r="410" spans="1:21" x14ac:dyDescent="0.55000000000000004">
      <c r="A410" s="15" t="s">
        <v>1397</v>
      </c>
      <c r="B410" s="122" t="str">
        <f>VLOOKUP($A410,'MG Universe'!$A$2:$R$9992,2)</f>
        <v>Schlumberger Limited.</v>
      </c>
      <c r="C410" s="15" t="str">
        <f>VLOOKUP($A410,'MG Universe'!$A$2:$R$9992,3)</f>
        <v>D+</v>
      </c>
      <c r="D410" s="15" t="str">
        <f>VLOOKUP($A410,'MG Universe'!$A$2:$R$9992,4)</f>
        <v>S</v>
      </c>
      <c r="E410" s="15" t="str">
        <f>VLOOKUP($A410,'MG Universe'!$A$2:$R$9992,5)</f>
        <v>O</v>
      </c>
      <c r="F410" s="16" t="str">
        <f>VLOOKUP($A410,'MG Universe'!$A$2:$R$9992,6)</f>
        <v>SO</v>
      </c>
      <c r="G410" s="85">
        <f>VLOOKUP($A410,'MG Universe'!$A$2:$R$9992,7)</f>
        <v>42404</v>
      </c>
      <c r="H410" s="18">
        <f>VLOOKUP($A410,'MG Universe'!$A$2:$R$9992,8)</f>
        <v>3.92</v>
      </c>
      <c r="I410" s="18">
        <f>VLOOKUP($A410,'MG Universe'!$A$2:$R$9992,9)</f>
        <v>70.989999999999995</v>
      </c>
      <c r="J410" s="19">
        <f>VLOOKUP($A410,'MG Universe'!$A$2:$R$9992,10)</f>
        <v>18.1097</v>
      </c>
      <c r="K410" s="86">
        <f>VLOOKUP($A410,'MG Universe'!$A$2:$R$9992,11)</f>
        <v>25.35</v>
      </c>
      <c r="L410" s="19">
        <f>VLOOKUP($A410,'MG Universe'!$A$2:$R$9992,12)</f>
        <v>2.8199999999999999E-2</v>
      </c>
      <c r="M410" s="87">
        <f>VLOOKUP($A410,'MG Universe'!$A$2:$R$9992,13)</f>
        <v>1.1000000000000001</v>
      </c>
      <c r="N410" s="88">
        <f>VLOOKUP($A410,'MG Universe'!$A$2:$R$9992,14)</f>
        <v>1.91</v>
      </c>
      <c r="O410" s="18">
        <f>VLOOKUP($A410,'MG Universe'!$A$2:$R$9992,15)</f>
        <v>-4.33</v>
      </c>
      <c r="P410" s="19">
        <f>VLOOKUP($A410,'MG Universe'!$A$2:$R$9992,16)</f>
        <v>8.43E-2</v>
      </c>
      <c r="Q410" s="89">
        <f>VLOOKUP($A410,'MG Universe'!$A$2:$R$9992,17)</f>
        <v>0</v>
      </c>
      <c r="R410" s="18">
        <f>VLOOKUP($A410,'MG Universe'!$A$2:$R$9992,18)</f>
        <v>33.42</v>
      </c>
      <c r="S410" s="18">
        <f>VLOOKUP($A410,'MG Universe'!$A$2:$U$9992,19)</f>
        <v>97775864988</v>
      </c>
      <c r="T410" s="18" t="str">
        <f>VLOOKUP($A410,'MG Universe'!$A$2:$U$9992,20)</f>
        <v>Large</v>
      </c>
      <c r="U410" s="18" t="str">
        <f>VLOOKUP($A410,'MG Universe'!$A$2:$U$9992,21)</f>
        <v>Oil &amp; Gas</v>
      </c>
    </row>
    <row r="411" spans="1:21" x14ac:dyDescent="0.55000000000000004">
      <c r="A411" s="15" t="s">
        <v>1401</v>
      </c>
      <c r="B411" s="122" t="str">
        <f>VLOOKUP($A411,'MG Universe'!$A$2:$R$9992,2)</f>
        <v>SL Green Realty Corp</v>
      </c>
      <c r="C411" s="15" t="str">
        <f>VLOOKUP($A411,'MG Universe'!$A$2:$R$9992,3)</f>
        <v>D+</v>
      </c>
      <c r="D411" s="15" t="str">
        <f>VLOOKUP($A411,'MG Universe'!$A$2:$R$9992,4)</f>
        <v>S</v>
      </c>
      <c r="E411" s="15" t="str">
        <f>VLOOKUP($A411,'MG Universe'!$A$2:$R$9992,5)</f>
        <v>O</v>
      </c>
      <c r="F411" s="16" t="str">
        <f>VLOOKUP($A411,'MG Universe'!$A$2:$R$9992,6)</f>
        <v>SO</v>
      </c>
      <c r="G411" s="85">
        <f>VLOOKUP($A411,'MG Universe'!$A$2:$R$9992,7)</f>
        <v>42612</v>
      </c>
      <c r="H411" s="18">
        <f>VLOOKUP($A411,'MG Universe'!$A$2:$R$9992,8)</f>
        <v>23.88</v>
      </c>
      <c r="I411" s="18">
        <f>VLOOKUP($A411,'MG Universe'!$A$2:$R$9992,9)</f>
        <v>102.02</v>
      </c>
      <c r="J411" s="19">
        <f>VLOOKUP($A411,'MG Universe'!$A$2:$R$9992,10)</f>
        <v>4.2721999999999998</v>
      </c>
      <c r="K411" s="86">
        <f>VLOOKUP($A411,'MG Universe'!$A$2:$R$9992,11)</f>
        <v>29.15</v>
      </c>
      <c r="L411" s="19">
        <f>VLOOKUP($A411,'MG Universe'!$A$2:$R$9992,12)</f>
        <v>2.7099999999999999E-2</v>
      </c>
      <c r="M411" s="87">
        <f>VLOOKUP($A411,'MG Universe'!$A$2:$R$9992,13)</f>
        <v>1.2</v>
      </c>
      <c r="N411" s="88">
        <f>VLOOKUP($A411,'MG Universe'!$A$2:$R$9992,14)</f>
        <v>2.21</v>
      </c>
      <c r="O411" s="18">
        <f>VLOOKUP($A411,'MG Universe'!$A$2:$R$9992,15)</f>
        <v>-87.69</v>
      </c>
      <c r="P411" s="19">
        <f>VLOOKUP($A411,'MG Universe'!$A$2:$R$9992,16)</f>
        <v>0.1032</v>
      </c>
      <c r="Q411" s="89">
        <f>VLOOKUP($A411,'MG Universe'!$A$2:$R$9992,17)</f>
        <v>6</v>
      </c>
      <c r="R411" s="18">
        <f>VLOOKUP($A411,'MG Universe'!$A$2:$R$9992,18)</f>
        <v>83.97</v>
      </c>
      <c r="S411" s="18">
        <f>VLOOKUP($A411,'MG Universe'!$A$2:$U$9992,19)</f>
        <v>10334520375</v>
      </c>
      <c r="T411" s="18" t="str">
        <f>VLOOKUP($A411,'MG Universe'!$A$2:$U$9992,20)</f>
        <v>Large</v>
      </c>
      <c r="U411" s="18" t="str">
        <f>VLOOKUP($A411,'MG Universe'!$A$2:$U$9992,21)</f>
        <v>REIT</v>
      </c>
    </row>
    <row r="412" spans="1:21" x14ac:dyDescent="0.55000000000000004">
      <c r="A412" s="15" t="s">
        <v>1420</v>
      </c>
      <c r="B412" s="122" t="str">
        <f>VLOOKUP($A412,'MG Universe'!$A$2:$R$9992,2)</f>
        <v>Snap-on Incorporated</v>
      </c>
      <c r="C412" s="15" t="str">
        <f>VLOOKUP($A412,'MG Universe'!$A$2:$R$9992,3)</f>
        <v>B-</v>
      </c>
      <c r="D412" s="15" t="str">
        <f>VLOOKUP($A412,'MG Universe'!$A$2:$R$9992,4)</f>
        <v>E</v>
      </c>
      <c r="E412" s="15" t="str">
        <f>VLOOKUP($A412,'MG Universe'!$A$2:$R$9992,5)</f>
        <v>U</v>
      </c>
      <c r="F412" s="16" t="str">
        <f>VLOOKUP($A412,'MG Universe'!$A$2:$R$9992,6)</f>
        <v>EU</v>
      </c>
      <c r="G412" s="85">
        <f>VLOOKUP($A412,'MG Universe'!$A$2:$R$9992,7)</f>
        <v>42779</v>
      </c>
      <c r="H412" s="18">
        <f>VLOOKUP($A412,'MG Universe'!$A$2:$R$9992,8)</f>
        <v>273.83999999999997</v>
      </c>
      <c r="I412" s="18">
        <f>VLOOKUP($A412,'MG Universe'!$A$2:$R$9992,9)</f>
        <v>164.17</v>
      </c>
      <c r="J412" s="19">
        <f>VLOOKUP($A412,'MG Universe'!$A$2:$R$9992,10)</f>
        <v>0.59950000000000003</v>
      </c>
      <c r="K412" s="86">
        <f>VLOOKUP($A412,'MG Universe'!$A$2:$R$9992,11)</f>
        <v>18.98</v>
      </c>
      <c r="L412" s="19">
        <f>VLOOKUP($A412,'MG Universe'!$A$2:$R$9992,12)</f>
        <v>1.55E-2</v>
      </c>
      <c r="M412" s="87">
        <f>VLOOKUP($A412,'MG Universe'!$A$2:$R$9992,13)</f>
        <v>1</v>
      </c>
      <c r="N412" s="88">
        <f>VLOOKUP($A412,'MG Universe'!$A$2:$R$9992,14)</f>
        <v>1.9</v>
      </c>
      <c r="O412" s="18">
        <f>VLOOKUP($A412,'MG Universe'!$A$2:$R$9992,15)</f>
        <v>-3.74</v>
      </c>
      <c r="P412" s="19">
        <f>VLOOKUP($A412,'MG Universe'!$A$2:$R$9992,16)</f>
        <v>5.2400000000000002E-2</v>
      </c>
      <c r="Q412" s="89">
        <f>VLOOKUP($A412,'MG Universe'!$A$2:$R$9992,17)</f>
        <v>8</v>
      </c>
      <c r="R412" s="18">
        <f>VLOOKUP($A412,'MG Universe'!$A$2:$R$9992,18)</f>
        <v>99.22</v>
      </c>
      <c r="S412" s="18">
        <f>VLOOKUP($A412,'MG Universe'!$A$2:$U$9992,19)</f>
        <v>9500146606</v>
      </c>
      <c r="T412" s="18" t="str">
        <f>VLOOKUP($A412,'MG Universe'!$A$2:$U$9992,20)</f>
        <v>Mid</v>
      </c>
      <c r="U412" s="18" t="str">
        <f>VLOOKUP($A412,'MG Universe'!$A$2:$U$9992,21)</f>
        <v>Machinery</v>
      </c>
    </row>
    <row r="413" spans="1:21" x14ac:dyDescent="0.55000000000000004">
      <c r="A413" s="15" t="s">
        <v>1426</v>
      </c>
      <c r="B413" s="122" t="str">
        <f>VLOOKUP($A413,'MG Universe'!$A$2:$R$9992,2)</f>
        <v>Scripps Networks Interactive, Inc.</v>
      </c>
      <c r="C413" s="15" t="str">
        <f>VLOOKUP($A413,'MG Universe'!$A$2:$R$9992,3)</f>
        <v>B-</v>
      </c>
      <c r="D413" s="15" t="str">
        <f>VLOOKUP($A413,'MG Universe'!$A$2:$R$9992,4)</f>
        <v>E</v>
      </c>
      <c r="E413" s="15" t="str">
        <f>VLOOKUP($A413,'MG Universe'!$A$2:$R$9992,5)</f>
        <v>U</v>
      </c>
      <c r="F413" s="16" t="str">
        <f>VLOOKUP($A413,'MG Universe'!$A$2:$R$9992,6)</f>
        <v>EU</v>
      </c>
      <c r="G413" s="85">
        <f>VLOOKUP($A413,'MG Universe'!$A$2:$R$9992,7)</f>
        <v>42582</v>
      </c>
      <c r="H413" s="18">
        <f>VLOOKUP($A413,'MG Universe'!$A$2:$R$9992,8)</f>
        <v>107.77</v>
      </c>
      <c r="I413" s="18">
        <f>VLOOKUP($A413,'MG Universe'!$A$2:$R$9992,9)</f>
        <v>66.5</v>
      </c>
      <c r="J413" s="19">
        <f>VLOOKUP($A413,'MG Universe'!$A$2:$R$9992,10)</f>
        <v>0.61709999999999998</v>
      </c>
      <c r="K413" s="86">
        <f>VLOOKUP($A413,'MG Universe'!$A$2:$R$9992,11)</f>
        <v>15.08</v>
      </c>
      <c r="L413" s="19">
        <f>VLOOKUP($A413,'MG Universe'!$A$2:$R$9992,12)</f>
        <v>1.41E-2</v>
      </c>
      <c r="M413" s="87">
        <f>VLOOKUP($A413,'MG Universe'!$A$2:$R$9992,13)</f>
        <v>1.2</v>
      </c>
      <c r="N413" s="88">
        <f>VLOOKUP($A413,'MG Universe'!$A$2:$R$9992,14)</f>
        <v>1.57</v>
      </c>
      <c r="O413" s="18">
        <f>VLOOKUP($A413,'MG Universe'!$A$2:$R$9992,15)</f>
        <v>-24.19</v>
      </c>
      <c r="P413" s="19">
        <f>VLOOKUP($A413,'MG Universe'!$A$2:$R$9992,16)</f>
        <v>3.2899999999999999E-2</v>
      </c>
      <c r="Q413" s="89">
        <f>VLOOKUP($A413,'MG Universe'!$A$2:$R$9992,17)</f>
        <v>6</v>
      </c>
      <c r="R413" s="18">
        <f>VLOOKUP($A413,'MG Universe'!$A$2:$R$9992,18)</f>
        <v>40</v>
      </c>
      <c r="S413" s="18">
        <f>VLOOKUP($A413,'MG Universe'!$A$2:$U$9992,19)</f>
        <v>8552979096</v>
      </c>
      <c r="T413" s="18" t="str">
        <f>VLOOKUP($A413,'MG Universe'!$A$2:$U$9992,20)</f>
        <v>Mid</v>
      </c>
      <c r="U413" s="18" t="str">
        <f>VLOOKUP($A413,'MG Universe'!$A$2:$U$9992,21)</f>
        <v>Media Entertainment</v>
      </c>
    </row>
    <row r="414" spans="1:21" x14ac:dyDescent="0.55000000000000004">
      <c r="A414" s="15" t="s">
        <v>47</v>
      </c>
      <c r="B414" s="122" t="str">
        <f>VLOOKUP($A414,'MG Universe'!$A$2:$R$9992,2)</f>
        <v>Southern Co</v>
      </c>
      <c r="C414" s="15" t="str">
        <f>VLOOKUP($A414,'MG Universe'!$A$2:$R$9992,3)</f>
        <v>D+</v>
      </c>
      <c r="D414" s="15" t="str">
        <f>VLOOKUP($A414,'MG Universe'!$A$2:$R$9992,4)</f>
        <v>S</v>
      </c>
      <c r="E414" s="15" t="str">
        <f>VLOOKUP($A414,'MG Universe'!$A$2:$R$9992,5)</f>
        <v>O</v>
      </c>
      <c r="F414" s="16" t="str">
        <f>VLOOKUP($A414,'MG Universe'!$A$2:$R$9992,6)</f>
        <v>SO</v>
      </c>
      <c r="G414" s="85">
        <f>VLOOKUP($A414,'MG Universe'!$A$2:$R$9992,7)</f>
        <v>42549</v>
      </c>
      <c r="H414" s="18">
        <f>VLOOKUP($A414,'MG Universe'!$A$2:$R$9992,8)</f>
        <v>21.12</v>
      </c>
      <c r="I414" s="18">
        <f>VLOOKUP($A414,'MG Universe'!$A$2:$R$9992,9)</f>
        <v>49.64</v>
      </c>
      <c r="J414" s="19">
        <f>VLOOKUP($A414,'MG Universe'!$A$2:$R$9992,10)</f>
        <v>2.3504</v>
      </c>
      <c r="K414" s="86">
        <f>VLOOKUP($A414,'MG Universe'!$A$2:$R$9992,11)</f>
        <v>20.100000000000001</v>
      </c>
      <c r="L414" s="19">
        <f>VLOOKUP($A414,'MG Universe'!$A$2:$R$9992,12)</f>
        <v>4.3700000000000003E-2</v>
      </c>
      <c r="M414" s="87">
        <f>VLOOKUP($A414,'MG Universe'!$A$2:$R$9992,13)</f>
        <v>0.1</v>
      </c>
      <c r="N414" s="88">
        <f>VLOOKUP($A414,'MG Universe'!$A$2:$R$9992,14)</f>
        <v>0.7</v>
      </c>
      <c r="O414" s="18">
        <f>VLOOKUP($A414,'MG Universe'!$A$2:$R$9992,15)</f>
        <v>-56.92</v>
      </c>
      <c r="P414" s="19">
        <f>VLOOKUP($A414,'MG Universe'!$A$2:$R$9992,16)</f>
        <v>5.8000000000000003E-2</v>
      </c>
      <c r="Q414" s="89">
        <f>VLOOKUP($A414,'MG Universe'!$A$2:$R$9992,17)</f>
        <v>15</v>
      </c>
      <c r="R414" s="18">
        <f>VLOOKUP($A414,'MG Universe'!$A$2:$R$9992,18)</f>
        <v>37.43</v>
      </c>
      <c r="S414" s="18">
        <f>VLOOKUP($A414,'MG Universe'!$A$2:$U$9992,19)</f>
        <v>48770375749</v>
      </c>
      <c r="T414" s="18" t="str">
        <f>VLOOKUP($A414,'MG Universe'!$A$2:$U$9992,20)</f>
        <v>Large</v>
      </c>
      <c r="U414" s="18" t="str">
        <f>VLOOKUP($A414,'MG Universe'!$A$2:$U$9992,21)</f>
        <v>Utilities</v>
      </c>
    </row>
    <row r="415" spans="1:21" x14ac:dyDescent="0.55000000000000004">
      <c r="A415" s="15" t="s">
        <v>1437</v>
      </c>
      <c r="B415" s="122" t="str">
        <f>VLOOKUP($A415,'MG Universe'!$A$2:$R$9992,2)</f>
        <v>Simon Property Group Inc</v>
      </c>
      <c r="C415" s="15" t="str">
        <f>VLOOKUP($A415,'MG Universe'!$A$2:$R$9992,3)</f>
        <v>C</v>
      </c>
      <c r="D415" s="15" t="str">
        <f>VLOOKUP($A415,'MG Universe'!$A$2:$R$9992,4)</f>
        <v>S</v>
      </c>
      <c r="E415" s="15" t="str">
        <f>VLOOKUP($A415,'MG Universe'!$A$2:$R$9992,5)</f>
        <v>U</v>
      </c>
      <c r="F415" s="16" t="str">
        <f>VLOOKUP($A415,'MG Universe'!$A$2:$R$9992,6)</f>
        <v>SU</v>
      </c>
      <c r="G415" s="85">
        <f>VLOOKUP($A415,'MG Universe'!$A$2:$R$9992,7)</f>
        <v>42533</v>
      </c>
      <c r="H415" s="18">
        <f>VLOOKUP($A415,'MG Universe'!$A$2:$R$9992,8)</f>
        <v>266.75</v>
      </c>
      <c r="I415" s="18">
        <f>VLOOKUP($A415,'MG Universe'!$A$2:$R$9992,9)</f>
        <v>154.26</v>
      </c>
      <c r="J415" s="19">
        <f>VLOOKUP($A415,'MG Universe'!$A$2:$R$9992,10)</f>
        <v>0.57830000000000004</v>
      </c>
      <c r="K415" s="86">
        <f>VLOOKUP($A415,'MG Universe'!$A$2:$R$9992,11)</f>
        <v>22.26</v>
      </c>
      <c r="L415" s="19">
        <f>VLOOKUP($A415,'MG Universe'!$A$2:$R$9992,12)</f>
        <v>4.0500000000000001E-2</v>
      </c>
      <c r="M415" s="87">
        <f>VLOOKUP($A415,'MG Universe'!$A$2:$R$9992,13)</f>
        <v>0.6</v>
      </c>
      <c r="N415" s="88">
        <f>VLOOKUP($A415,'MG Universe'!$A$2:$R$9992,14)</f>
        <v>1.18</v>
      </c>
      <c r="O415" s="18">
        <f>VLOOKUP($A415,'MG Universe'!$A$2:$R$9992,15)</f>
        <v>-82.19</v>
      </c>
      <c r="P415" s="19">
        <f>VLOOKUP($A415,'MG Universe'!$A$2:$R$9992,16)</f>
        <v>6.88E-2</v>
      </c>
      <c r="Q415" s="89">
        <f>VLOOKUP($A415,'MG Universe'!$A$2:$R$9992,17)</f>
        <v>6</v>
      </c>
      <c r="R415" s="18">
        <f>VLOOKUP($A415,'MG Universe'!$A$2:$R$9992,18)</f>
        <v>59.56</v>
      </c>
      <c r="S415" s="18">
        <f>VLOOKUP($A415,'MG Universe'!$A$2:$U$9992,19)</f>
        <v>47534255188</v>
      </c>
      <c r="T415" s="18" t="str">
        <f>VLOOKUP($A415,'MG Universe'!$A$2:$U$9992,20)</f>
        <v>Large</v>
      </c>
      <c r="U415" s="18" t="str">
        <f>VLOOKUP($A415,'MG Universe'!$A$2:$U$9992,21)</f>
        <v>REIT</v>
      </c>
    </row>
    <row r="416" spans="1:21" x14ac:dyDescent="0.55000000000000004">
      <c r="A416" s="15" t="s">
        <v>1439</v>
      </c>
      <c r="B416" s="122" t="str">
        <f>VLOOKUP($A416,'MG Universe'!$A$2:$R$9992,2)</f>
        <v>S&amp;P Global Inc</v>
      </c>
      <c r="C416" s="15" t="str">
        <f>VLOOKUP($A416,'MG Universe'!$A$2:$R$9992,3)</f>
        <v>C-</v>
      </c>
      <c r="D416" s="15" t="str">
        <f>VLOOKUP($A416,'MG Universe'!$A$2:$R$9992,4)</f>
        <v>S</v>
      </c>
      <c r="E416" s="15" t="str">
        <f>VLOOKUP($A416,'MG Universe'!$A$2:$R$9992,5)</f>
        <v>F</v>
      </c>
      <c r="F416" s="16" t="str">
        <f>VLOOKUP($A416,'MG Universe'!$A$2:$R$9992,6)</f>
        <v>SF</v>
      </c>
      <c r="G416" s="85">
        <f>VLOOKUP($A416,'MG Universe'!$A$2:$R$9992,7)</f>
        <v>42774</v>
      </c>
      <c r="H416" s="18">
        <f>VLOOKUP($A416,'MG Universe'!$A$2:$R$9992,8)</f>
        <v>135.28</v>
      </c>
      <c r="I416" s="18">
        <f>VLOOKUP($A416,'MG Universe'!$A$2:$R$9992,9)</f>
        <v>136.56</v>
      </c>
      <c r="J416" s="19">
        <f>VLOOKUP($A416,'MG Universe'!$A$2:$R$9992,10)</f>
        <v>1.0095000000000001</v>
      </c>
      <c r="K416" s="86">
        <f>VLOOKUP($A416,'MG Universe'!$A$2:$R$9992,11)</f>
        <v>32.75</v>
      </c>
      <c r="L416" s="19">
        <f>VLOOKUP($A416,'MG Universe'!$A$2:$R$9992,12)</f>
        <v>1.03E-2</v>
      </c>
      <c r="M416" s="87">
        <f>VLOOKUP($A416,'MG Universe'!$A$2:$R$9992,13)</f>
        <v>1.5</v>
      </c>
      <c r="N416" s="88">
        <f>VLOOKUP($A416,'MG Universe'!$A$2:$R$9992,14)</f>
        <v>1.21</v>
      </c>
      <c r="O416" s="18">
        <f>VLOOKUP($A416,'MG Universe'!$A$2:$R$9992,15)</f>
        <v>-17</v>
      </c>
      <c r="P416" s="19">
        <f>VLOOKUP($A416,'MG Universe'!$A$2:$R$9992,16)</f>
        <v>0.1212</v>
      </c>
      <c r="Q416" s="89">
        <f>VLOOKUP($A416,'MG Universe'!$A$2:$R$9992,17)</f>
        <v>20</v>
      </c>
      <c r="R416" s="18">
        <f>VLOOKUP($A416,'MG Universe'!$A$2:$R$9992,18)</f>
        <v>16.899999999999999</v>
      </c>
      <c r="S416" s="18">
        <f>VLOOKUP($A416,'MG Universe'!$A$2:$U$9992,19)</f>
        <v>35367993318</v>
      </c>
      <c r="T416" s="18" t="str">
        <f>VLOOKUP($A416,'MG Universe'!$A$2:$U$9992,20)</f>
        <v>Large</v>
      </c>
      <c r="U416" s="18" t="str">
        <f>VLOOKUP($A416,'MG Universe'!$A$2:$U$9992,21)</f>
        <v>Financial Services</v>
      </c>
    </row>
    <row r="417" spans="1:21" x14ac:dyDescent="0.55000000000000004">
      <c r="A417" s="15" t="s">
        <v>1443</v>
      </c>
      <c r="B417" s="122" t="str">
        <f>VLOOKUP($A417,'MG Universe'!$A$2:$R$9992,2)</f>
        <v>Staples, Inc.</v>
      </c>
      <c r="C417" s="15" t="str">
        <f>VLOOKUP($A417,'MG Universe'!$A$2:$R$9992,3)</f>
        <v>D</v>
      </c>
      <c r="D417" s="15" t="str">
        <f>VLOOKUP($A417,'MG Universe'!$A$2:$R$9992,4)</f>
        <v>S</v>
      </c>
      <c r="E417" s="15" t="str">
        <f>VLOOKUP($A417,'MG Universe'!$A$2:$R$9992,5)</f>
        <v>O</v>
      </c>
      <c r="F417" s="16" t="str">
        <f>VLOOKUP($A417,'MG Universe'!$A$2:$R$9992,6)</f>
        <v>SO</v>
      </c>
      <c r="G417" s="85">
        <f>VLOOKUP($A417,'MG Universe'!$A$2:$R$9992,7)</f>
        <v>42768</v>
      </c>
      <c r="H417" s="18">
        <f>VLOOKUP($A417,'MG Universe'!$A$2:$R$9992,8)</f>
        <v>0.91</v>
      </c>
      <c r="I417" s="18">
        <f>VLOOKUP($A417,'MG Universe'!$A$2:$R$9992,9)</f>
        <v>8.85</v>
      </c>
      <c r="J417" s="19">
        <f>VLOOKUP($A417,'MG Universe'!$A$2:$R$9992,10)</f>
        <v>9.7253000000000007</v>
      </c>
      <c r="K417" s="86">
        <f>VLOOKUP($A417,'MG Universe'!$A$2:$R$9992,11)</f>
        <v>88.5</v>
      </c>
      <c r="L417" s="19">
        <f>VLOOKUP($A417,'MG Universe'!$A$2:$R$9992,12)</f>
        <v>5.4199999999999998E-2</v>
      </c>
      <c r="M417" s="87">
        <f>VLOOKUP($A417,'MG Universe'!$A$2:$R$9992,13)</f>
        <v>1.7</v>
      </c>
      <c r="N417" s="88">
        <f>VLOOKUP($A417,'MG Universe'!$A$2:$R$9992,14)</f>
        <v>1.65</v>
      </c>
      <c r="O417" s="18">
        <f>VLOOKUP($A417,'MG Universe'!$A$2:$R$9992,15)</f>
        <v>0.91</v>
      </c>
      <c r="P417" s="19">
        <f>VLOOKUP($A417,'MG Universe'!$A$2:$R$9992,16)</f>
        <v>0.4</v>
      </c>
      <c r="Q417" s="89">
        <f>VLOOKUP($A417,'MG Universe'!$A$2:$R$9992,17)</f>
        <v>0</v>
      </c>
      <c r="R417" s="18">
        <f>VLOOKUP($A417,'MG Universe'!$A$2:$R$9992,18)</f>
        <v>0</v>
      </c>
      <c r="S417" s="18">
        <f>VLOOKUP($A417,'MG Universe'!$A$2:$U$9992,19)</f>
        <v>5570413393</v>
      </c>
      <c r="T417" s="18" t="str">
        <f>VLOOKUP($A417,'MG Universe'!$A$2:$U$9992,20)</f>
        <v>Mid</v>
      </c>
      <c r="U417" s="18" t="str">
        <f>VLOOKUP($A417,'MG Universe'!$A$2:$U$9992,21)</f>
        <v>Retail</v>
      </c>
    </row>
    <row r="418" spans="1:21" x14ac:dyDescent="0.55000000000000004">
      <c r="A418" s="15" t="s">
        <v>1459</v>
      </c>
      <c r="B418" s="122" t="str">
        <f>VLOOKUP($A418,'MG Universe'!$A$2:$R$9992,2)</f>
        <v>Stericycle Inc</v>
      </c>
      <c r="C418" s="15" t="str">
        <f>VLOOKUP($A418,'MG Universe'!$A$2:$R$9992,3)</f>
        <v>D</v>
      </c>
      <c r="D418" s="15" t="str">
        <f>VLOOKUP($A418,'MG Universe'!$A$2:$R$9992,4)</f>
        <v>S</v>
      </c>
      <c r="E418" s="15" t="str">
        <f>VLOOKUP($A418,'MG Universe'!$A$2:$R$9992,5)</f>
        <v>O</v>
      </c>
      <c r="F418" s="16" t="str">
        <f>VLOOKUP($A418,'MG Universe'!$A$2:$R$9992,6)</f>
        <v>SO</v>
      </c>
      <c r="G418" s="85">
        <f>VLOOKUP($A418,'MG Universe'!$A$2:$R$9992,7)</f>
        <v>42772</v>
      </c>
      <c r="H418" s="18">
        <f>VLOOKUP($A418,'MG Universe'!$A$2:$R$9992,8)</f>
        <v>47.9</v>
      </c>
      <c r="I418" s="18">
        <f>VLOOKUP($A418,'MG Universe'!$A$2:$R$9992,9)</f>
        <v>83.32</v>
      </c>
      <c r="J418" s="19">
        <f>VLOOKUP($A418,'MG Universe'!$A$2:$R$9992,10)</f>
        <v>1.7395</v>
      </c>
      <c r="K418" s="86">
        <f>VLOOKUP($A418,'MG Universe'!$A$2:$R$9992,11)</f>
        <v>26.2</v>
      </c>
      <c r="L418" s="19">
        <f>VLOOKUP($A418,'MG Universe'!$A$2:$R$9992,12)</f>
        <v>0</v>
      </c>
      <c r="M418" s="87">
        <f>VLOOKUP($A418,'MG Universe'!$A$2:$R$9992,13)</f>
        <v>0.1</v>
      </c>
      <c r="N418" s="88">
        <f>VLOOKUP($A418,'MG Universe'!$A$2:$R$9992,14)</f>
        <v>1.44</v>
      </c>
      <c r="O418" s="18">
        <f>VLOOKUP($A418,'MG Universe'!$A$2:$R$9992,15)</f>
        <v>-40.15</v>
      </c>
      <c r="P418" s="19">
        <f>VLOOKUP($A418,'MG Universe'!$A$2:$R$9992,16)</f>
        <v>8.8499999999999995E-2</v>
      </c>
      <c r="Q418" s="89">
        <f>VLOOKUP($A418,'MG Universe'!$A$2:$R$9992,17)</f>
        <v>0</v>
      </c>
      <c r="R418" s="18">
        <f>VLOOKUP($A418,'MG Universe'!$A$2:$R$9992,18)</f>
        <v>46.17</v>
      </c>
      <c r="S418" s="18">
        <f>VLOOKUP($A418,'MG Universe'!$A$2:$U$9992,19)</f>
        <v>7071608252</v>
      </c>
      <c r="T418" s="18" t="str">
        <f>VLOOKUP($A418,'MG Universe'!$A$2:$U$9992,20)</f>
        <v>Mid</v>
      </c>
      <c r="U418" s="18" t="str">
        <f>VLOOKUP($A418,'MG Universe'!$A$2:$U$9992,21)</f>
        <v>Environmental</v>
      </c>
    </row>
    <row r="419" spans="1:21" x14ac:dyDescent="0.55000000000000004">
      <c r="A419" s="15" t="s">
        <v>1463</v>
      </c>
      <c r="B419" s="122" t="str">
        <f>VLOOKUP($A419,'MG Universe'!$A$2:$R$9992,2)</f>
        <v>Sempra Energy</v>
      </c>
      <c r="C419" s="15" t="str">
        <f>VLOOKUP($A419,'MG Universe'!$A$2:$R$9992,3)</f>
        <v>D+</v>
      </c>
      <c r="D419" s="15" t="str">
        <f>VLOOKUP($A419,'MG Universe'!$A$2:$R$9992,4)</f>
        <v>S</v>
      </c>
      <c r="E419" s="15" t="str">
        <f>VLOOKUP($A419,'MG Universe'!$A$2:$R$9992,5)</f>
        <v>O</v>
      </c>
      <c r="F419" s="16" t="str">
        <f>VLOOKUP($A419,'MG Universe'!$A$2:$R$9992,6)</f>
        <v>SO</v>
      </c>
      <c r="G419" s="85">
        <f>VLOOKUP($A419,'MG Universe'!$A$2:$R$9992,7)</f>
        <v>42777</v>
      </c>
      <c r="H419" s="18">
        <f>VLOOKUP($A419,'MG Universe'!$A$2:$R$9992,8)</f>
        <v>64.98</v>
      </c>
      <c r="I419" s="18">
        <f>VLOOKUP($A419,'MG Universe'!$A$2:$R$9992,9)</f>
        <v>110.56</v>
      </c>
      <c r="J419" s="19">
        <f>VLOOKUP($A419,'MG Universe'!$A$2:$R$9992,10)</f>
        <v>1.7014</v>
      </c>
      <c r="K419" s="86">
        <f>VLOOKUP($A419,'MG Universe'!$A$2:$R$9992,11)</f>
        <v>22.99</v>
      </c>
      <c r="L419" s="19">
        <f>VLOOKUP($A419,'MG Universe'!$A$2:$R$9992,12)</f>
        <v>2.69E-2</v>
      </c>
      <c r="M419" s="87">
        <f>VLOOKUP($A419,'MG Universe'!$A$2:$R$9992,13)</f>
        <v>0.5</v>
      </c>
      <c r="N419" s="88">
        <f>VLOOKUP($A419,'MG Universe'!$A$2:$R$9992,14)</f>
        <v>0.43</v>
      </c>
      <c r="O419" s="18">
        <f>VLOOKUP($A419,'MG Universe'!$A$2:$R$9992,15)</f>
        <v>-119.87</v>
      </c>
      <c r="P419" s="19">
        <f>VLOOKUP($A419,'MG Universe'!$A$2:$R$9992,16)</f>
        <v>7.2400000000000006E-2</v>
      </c>
      <c r="Q419" s="89">
        <f>VLOOKUP($A419,'MG Universe'!$A$2:$R$9992,17)</f>
        <v>6</v>
      </c>
      <c r="R419" s="18">
        <f>VLOOKUP($A419,'MG Universe'!$A$2:$R$9992,18)</f>
        <v>74.98</v>
      </c>
      <c r="S419" s="18">
        <f>VLOOKUP($A419,'MG Universe'!$A$2:$U$9992,19)</f>
        <v>27375291337</v>
      </c>
      <c r="T419" s="18" t="str">
        <f>VLOOKUP($A419,'MG Universe'!$A$2:$U$9992,20)</f>
        <v>Large</v>
      </c>
      <c r="U419" s="18" t="str">
        <f>VLOOKUP($A419,'MG Universe'!$A$2:$U$9992,21)</f>
        <v>Utilities</v>
      </c>
    </row>
    <row r="420" spans="1:21" x14ac:dyDescent="0.55000000000000004">
      <c r="A420" s="15" t="s">
        <v>1479</v>
      </c>
      <c r="B420" s="122" t="str">
        <f>VLOOKUP($A420,'MG Universe'!$A$2:$R$9992,2)</f>
        <v>SunTrust Banks, Inc.</v>
      </c>
      <c r="C420" s="15" t="str">
        <f>VLOOKUP($A420,'MG Universe'!$A$2:$R$9992,3)</f>
        <v>B+</v>
      </c>
      <c r="D420" s="15" t="str">
        <f>VLOOKUP($A420,'MG Universe'!$A$2:$R$9992,4)</f>
        <v>E</v>
      </c>
      <c r="E420" s="15" t="str">
        <f>VLOOKUP($A420,'MG Universe'!$A$2:$R$9992,5)</f>
        <v>U</v>
      </c>
      <c r="F420" s="16" t="str">
        <f>VLOOKUP($A420,'MG Universe'!$A$2:$R$9992,6)</f>
        <v>EU</v>
      </c>
      <c r="G420" s="85">
        <f>VLOOKUP($A420,'MG Universe'!$A$2:$R$9992,7)</f>
        <v>42836</v>
      </c>
      <c r="H420" s="18">
        <f>VLOOKUP($A420,'MG Universe'!$A$2:$R$9992,8)</f>
        <v>135.29</v>
      </c>
      <c r="I420" s="18">
        <f>VLOOKUP($A420,'MG Universe'!$A$2:$R$9992,9)</f>
        <v>53.59</v>
      </c>
      <c r="J420" s="19">
        <f>VLOOKUP($A420,'MG Universe'!$A$2:$R$9992,10)</f>
        <v>0.39610000000000001</v>
      </c>
      <c r="K420" s="86">
        <f>VLOOKUP($A420,'MG Universe'!$A$2:$R$9992,11)</f>
        <v>15.27</v>
      </c>
      <c r="L420" s="19">
        <f>VLOOKUP($A420,'MG Universe'!$A$2:$R$9992,12)</f>
        <v>1.8700000000000001E-2</v>
      </c>
      <c r="M420" s="87">
        <f>VLOOKUP($A420,'MG Universe'!$A$2:$R$9992,13)</f>
        <v>1.3</v>
      </c>
      <c r="N420" s="88" t="str">
        <f>VLOOKUP($A420,'MG Universe'!$A$2:$R$9992,14)</f>
        <v>N/A</v>
      </c>
      <c r="O420" s="18" t="str">
        <f>VLOOKUP($A420,'MG Universe'!$A$2:$R$9992,15)</f>
        <v>N/A</v>
      </c>
      <c r="P420" s="19">
        <f>VLOOKUP($A420,'MG Universe'!$A$2:$R$9992,16)</f>
        <v>3.3799999999999997E-2</v>
      </c>
      <c r="Q420" s="89">
        <f>VLOOKUP($A420,'MG Universe'!$A$2:$R$9992,17)</f>
        <v>7</v>
      </c>
      <c r="R420" s="18">
        <f>VLOOKUP($A420,'MG Universe'!$A$2:$R$9992,18)</f>
        <v>61.96</v>
      </c>
      <c r="S420" s="18">
        <f>VLOOKUP($A420,'MG Universe'!$A$2:$U$9992,19)</f>
        <v>26055662145</v>
      </c>
      <c r="T420" s="18" t="str">
        <f>VLOOKUP($A420,'MG Universe'!$A$2:$U$9992,20)</f>
        <v>Large</v>
      </c>
      <c r="U420" s="18" t="str">
        <f>VLOOKUP($A420,'MG Universe'!$A$2:$U$9992,21)</f>
        <v>Banks</v>
      </c>
    </row>
    <row r="421" spans="1:21" x14ac:dyDescent="0.55000000000000004">
      <c r="A421" s="15" t="s">
        <v>1489</v>
      </c>
      <c r="B421" s="122" t="str">
        <f>VLOOKUP($A421,'MG Universe'!$A$2:$R$9992,2)</f>
        <v>State Street Corp</v>
      </c>
      <c r="C421" s="15" t="str">
        <f>VLOOKUP($A421,'MG Universe'!$A$2:$R$9992,3)</f>
        <v>B-</v>
      </c>
      <c r="D421" s="15" t="str">
        <f>VLOOKUP($A421,'MG Universe'!$A$2:$R$9992,4)</f>
        <v>E</v>
      </c>
      <c r="E421" s="15" t="str">
        <f>VLOOKUP($A421,'MG Universe'!$A$2:$R$9992,5)</f>
        <v>U</v>
      </c>
      <c r="F421" s="16" t="str">
        <f>VLOOKUP($A421,'MG Universe'!$A$2:$R$9992,6)</f>
        <v>EU</v>
      </c>
      <c r="G421" s="85">
        <f>VLOOKUP($A421,'MG Universe'!$A$2:$R$9992,7)</f>
        <v>42546</v>
      </c>
      <c r="H421" s="18">
        <f>VLOOKUP($A421,'MG Universe'!$A$2:$R$9992,8)</f>
        <v>121.35</v>
      </c>
      <c r="I421" s="18">
        <f>VLOOKUP($A421,'MG Universe'!$A$2:$R$9992,9)</f>
        <v>79.819999999999993</v>
      </c>
      <c r="J421" s="19">
        <f>VLOOKUP($A421,'MG Universe'!$A$2:$R$9992,10)</f>
        <v>0.65780000000000005</v>
      </c>
      <c r="K421" s="86">
        <f>VLOOKUP($A421,'MG Universe'!$A$2:$R$9992,11)</f>
        <v>17.940000000000001</v>
      </c>
      <c r="L421" s="19">
        <f>VLOOKUP($A421,'MG Universe'!$A$2:$R$9992,12)</f>
        <v>1.7000000000000001E-2</v>
      </c>
      <c r="M421" s="87">
        <f>VLOOKUP($A421,'MG Universe'!$A$2:$R$9992,13)</f>
        <v>1.4</v>
      </c>
      <c r="N421" s="88" t="str">
        <f>VLOOKUP($A421,'MG Universe'!$A$2:$R$9992,14)</f>
        <v>N/A</v>
      </c>
      <c r="O421" s="18" t="str">
        <f>VLOOKUP($A421,'MG Universe'!$A$2:$R$9992,15)</f>
        <v>N/A</v>
      </c>
      <c r="P421" s="19">
        <f>VLOOKUP($A421,'MG Universe'!$A$2:$R$9992,16)</f>
        <v>4.7199999999999999E-2</v>
      </c>
      <c r="Q421" s="89">
        <f>VLOOKUP($A421,'MG Universe'!$A$2:$R$9992,17)</f>
        <v>6</v>
      </c>
      <c r="R421" s="18">
        <f>VLOOKUP($A421,'MG Universe'!$A$2:$R$9992,18)</f>
        <v>68.19</v>
      </c>
      <c r="S421" s="18">
        <f>VLOOKUP($A421,'MG Universe'!$A$2:$U$9992,19)</f>
        <v>30071035158</v>
      </c>
      <c r="T421" s="18" t="str">
        <f>VLOOKUP($A421,'MG Universe'!$A$2:$U$9992,20)</f>
        <v>Large</v>
      </c>
      <c r="U421" s="18" t="str">
        <f>VLOOKUP($A421,'MG Universe'!$A$2:$U$9992,21)</f>
        <v>Banks</v>
      </c>
    </row>
    <row r="422" spans="1:21" x14ac:dyDescent="0.55000000000000004">
      <c r="A422" s="15" t="s">
        <v>1493</v>
      </c>
      <c r="B422" s="122" t="str">
        <f>VLOOKUP($A422,'MG Universe'!$A$2:$R$9992,2)</f>
        <v>Seagate Technology PLC</v>
      </c>
      <c r="C422" s="15" t="str">
        <f>VLOOKUP($A422,'MG Universe'!$A$2:$R$9992,3)</f>
        <v>B</v>
      </c>
      <c r="D422" s="15" t="str">
        <f>VLOOKUP($A422,'MG Universe'!$A$2:$R$9992,4)</f>
        <v>E</v>
      </c>
      <c r="E422" s="15" t="str">
        <f>VLOOKUP($A422,'MG Universe'!$A$2:$R$9992,5)</f>
        <v>U</v>
      </c>
      <c r="F422" s="16" t="str">
        <f>VLOOKUP($A422,'MG Universe'!$A$2:$R$9992,6)</f>
        <v>EU</v>
      </c>
      <c r="G422" s="85">
        <f>VLOOKUP($A422,'MG Universe'!$A$2:$R$9992,7)</f>
        <v>42581</v>
      </c>
      <c r="H422" s="18">
        <f>VLOOKUP($A422,'MG Universe'!$A$2:$R$9992,8)</f>
        <v>95.51</v>
      </c>
      <c r="I422" s="18">
        <f>VLOOKUP($A422,'MG Universe'!$A$2:$R$9992,9)</f>
        <v>42.16</v>
      </c>
      <c r="J422" s="19">
        <f>VLOOKUP($A422,'MG Universe'!$A$2:$R$9992,10)</f>
        <v>0.44140000000000001</v>
      </c>
      <c r="K422" s="86">
        <f>VLOOKUP($A422,'MG Universe'!$A$2:$R$9992,11)</f>
        <v>11.27</v>
      </c>
      <c r="L422" s="19">
        <f>VLOOKUP($A422,'MG Universe'!$A$2:$R$9992,12)</f>
        <v>5.5500000000000001E-2</v>
      </c>
      <c r="M422" s="87">
        <f>VLOOKUP($A422,'MG Universe'!$A$2:$R$9992,13)</f>
        <v>1.9</v>
      </c>
      <c r="N422" s="88">
        <f>VLOOKUP($A422,'MG Universe'!$A$2:$R$9992,14)</f>
        <v>1.59</v>
      </c>
      <c r="O422" s="18">
        <f>VLOOKUP($A422,'MG Universe'!$A$2:$R$9992,15)</f>
        <v>-10.37</v>
      </c>
      <c r="P422" s="19">
        <f>VLOOKUP($A422,'MG Universe'!$A$2:$R$9992,16)</f>
        <v>1.3899999999999999E-2</v>
      </c>
      <c r="Q422" s="89">
        <f>VLOOKUP($A422,'MG Universe'!$A$2:$R$9992,17)</f>
        <v>6</v>
      </c>
      <c r="R422" s="18">
        <f>VLOOKUP($A422,'MG Universe'!$A$2:$R$9992,18)</f>
        <v>11.71</v>
      </c>
      <c r="S422" s="18">
        <f>VLOOKUP($A422,'MG Universe'!$A$2:$U$9992,19)</f>
        <v>12655378924</v>
      </c>
      <c r="T422" s="18" t="str">
        <f>VLOOKUP($A422,'MG Universe'!$A$2:$U$9992,20)</f>
        <v>Large</v>
      </c>
      <c r="U422" s="18" t="str">
        <f>VLOOKUP($A422,'MG Universe'!$A$2:$U$9992,21)</f>
        <v>IT Hardware</v>
      </c>
    </row>
    <row r="423" spans="1:21" x14ac:dyDescent="0.55000000000000004">
      <c r="A423" s="15" t="s">
        <v>1495</v>
      </c>
      <c r="B423" s="122" t="str">
        <f>VLOOKUP($A423,'MG Universe'!$A$2:$R$9992,2)</f>
        <v>Constellation Brands, Inc.</v>
      </c>
      <c r="C423" s="15" t="str">
        <f>VLOOKUP($A423,'MG Universe'!$A$2:$R$9992,3)</f>
        <v>D</v>
      </c>
      <c r="D423" s="15" t="str">
        <f>VLOOKUP($A423,'MG Universe'!$A$2:$R$9992,4)</f>
        <v>S</v>
      </c>
      <c r="E423" s="15" t="str">
        <f>VLOOKUP($A423,'MG Universe'!$A$2:$R$9992,5)</f>
        <v>F</v>
      </c>
      <c r="F423" s="16" t="str">
        <f>VLOOKUP($A423,'MG Universe'!$A$2:$R$9992,6)</f>
        <v>SF</v>
      </c>
      <c r="G423" s="85">
        <f>VLOOKUP($A423,'MG Universe'!$A$2:$R$9992,7)</f>
        <v>42769</v>
      </c>
      <c r="H423" s="18">
        <f>VLOOKUP($A423,'MG Universe'!$A$2:$R$9992,8)</f>
        <v>225.56</v>
      </c>
      <c r="I423" s="18">
        <f>VLOOKUP($A423,'MG Universe'!$A$2:$R$9992,9)</f>
        <v>180.68</v>
      </c>
      <c r="J423" s="19">
        <f>VLOOKUP($A423,'MG Universe'!$A$2:$R$9992,10)</f>
        <v>0.80100000000000005</v>
      </c>
      <c r="K423" s="86">
        <f>VLOOKUP($A423,'MG Universe'!$A$2:$R$9992,11)</f>
        <v>30.83</v>
      </c>
      <c r="L423" s="19">
        <f>VLOOKUP($A423,'MG Universe'!$A$2:$R$9992,12)</f>
        <v>8.3999999999999995E-3</v>
      </c>
      <c r="M423" s="87">
        <f>VLOOKUP($A423,'MG Universe'!$A$2:$R$9992,13)</f>
        <v>0.5</v>
      </c>
      <c r="N423" s="88">
        <f>VLOOKUP($A423,'MG Universe'!$A$2:$R$9992,14)</f>
        <v>1.31</v>
      </c>
      <c r="O423" s="18">
        <f>VLOOKUP($A423,'MG Universe'!$A$2:$R$9992,15)</f>
        <v>-38.24</v>
      </c>
      <c r="P423" s="19">
        <f>VLOOKUP($A423,'MG Universe'!$A$2:$R$9992,16)</f>
        <v>0.11169999999999999</v>
      </c>
      <c r="Q423" s="89">
        <f>VLOOKUP($A423,'MG Universe'!$A$2:$R$9992,17)</f>
        <v>2</v>
      </c>
      <c r="R423" s="18">
        <f>VLOOKUP($A423,'MG Universe'!$A$2:$R$9992,18)</f>
        <v>72.31</v>
      </c>
      <c r="S423" s="18">
        <f>VLOOKUP($A423,'MG Universe'!$A$2:$U$9992,19)</f>
        <v>35569394209</v>
      </c>
      <c r="T423" s="18" t="str">
        <f>VLOOKUP($A423,'MG Universe'!$A$2:$U$9992,20)</f>
        <v>Large</v>
      </c>
      <c r="U423" s="18" t="str">
        <f>VLOOKUP($A423,'MG Universe'!$A$2:$U$9992,21)</f>
        <v>Alcohol &amp; Tobacco</v>
      </c>
    </row>
    <row r="424" spans="1:21" x14ac:dyDescent="0.55000000000000004">
      <c r="A424" s="15" t="s">
        <v>1503</v>
      </c>
      <c r="B424" s="122" t="str">
        <f>VLOOKUP($A424,'MG Universe'!$A$2:$R$9992,2)</f>
        <v>Stanley Black &amp; Decker, Inc.</v>
      </c>
      <c r="C424" s="15" t="str">
        <f>VLOOKUP($A424,'MG Universe'!$A$2:$R$9992,3)</f>
        <v>B</v>
      </c>
      <c r="D424" s="15" t="str">
        <f>VLOOKUP($A424,'MG Universe'!$A$2:$R$9992,4)</f>
        <v>E</v>
      </c>
      <c r="E424" s="15" t="str">
        <f>VLOOKUP($A424,'MG Universe'!$A$2:$R$9992,5)</f>
        <v>F</v>
      </c>
      <c r="F424" s="16" t="str">
        <f>VLOOKUP($A424,'MG Universe'!$A$2:$R$9992,6)</f>
        <v>EF</v>
      </c>
      <c r="G424" s="85">
        <f>VLOOKUP($A424,'MG Universe'!$A$2:$R$9992,7)</f>
        <v>42835</v>
      </c>
      <c r="H424" s="18">
        <f>VLOOKUP($A424,'MG Universe'!$A$2:$R$9992,8)</f>
        <v>177.76</v>
      </c>
      <c r="I424" s="18">
        <f>VLOOKUP($A424,'MG Universe'!$A$2:$R$9992,9)</f>
        <v>134.44</v>
      </c>
      <c r="J424" s="19">
        <f>VLOOKUP($A424,'MG Universe'!$A$2:$R$9992,10)</f>
        <v>0.75629999999999997</v>
      </c>
      <c r="K424" s="86">
        <f>VLOOKUP($A424,'MG Universe'!$A$2:$R$9992,11)</f>
        <v>22.11</v>
      </c>
      <c r="L424" s="19">
        <f>VLOOKUP($A424,'MG Universe'!$A$2:$R$9992,12)</f>
        <v>1.6799999999999999E-2</v>
      </c>
      <c r="M424" s="87">
        <f>VLOOKUP($A424,'MG Universe'!$A$2:$R$9992,13)</f>
        <v>1.1000000000000001</v>
      </c>
      <c r="N424" s="88">
        <f>VLOOKUP($A424,'MG Universe'!$A$2:$R$9992,14)</f>
        <v>1.71</v>
      </c>
      <c r="O424" s="18">
        <f>VLOOKUP($A424,'MG Universe'!$A$2:$R$9992,15)</f>
        <v>-30.22</v>
      </c>
      <c r="P424" s="19">
        <f>VLOOKUP($A424,'MG Universe'!$A$2:$R$9992,16)</f>
        <v>6.8099999999999994E-2</v>
      </c>
      <c r="Q424" s="89">
        <f>VLOOKUP($A424,'MG Universe'!$A$2:$R$9992,17)</f>
        <v>20</v>
      </c>
      <c r="R424" s="18">
        <f>VLOOKUP($A424,'MG Universe'!$A$2:$R$9992,18)</f>
        <v>81</v>
      </c>
      <c r="S424" s="18">
        <f>VLOOKUP($A424,'MG Universe'!$A$2:$U$9992,19)</f>
        <v>20502046596</v>
      </c>
      <c r="T424" s="18" t="str">
        <f>VLOOKUP($A424,'MG Universe'!$A$2:$U$9992,20)</f>
        <v>Large</v>
      </c>
      <c r="U424" s="18" t="str">
        <f>VLOOKUP($A424,'MG Universe'!$A$2:$U$9992,21)</f>
        <v>Machinery</v>
      </c>
    </row>
    <row r="425" spans="1:21" x14ac:dyDescent="0.55000000000000004">
      <c r="A425" s="15" t="s">
        <v>1505</v>
      </c>
      <c r="B425" s="122" t="str">
        <f>VLOOKUP($A425,'MG Universe'!$A$2:$R$9992,2)</f>
        <v>Skyworks Solutions Inc</v>
      </c>
      <c r="C425" s="15" t="str">
        <f>VLOOKUP($A425,'MG Universe'!$A$2:$R$9992,3)</f>
        <v>B-</v>
      </c>
      <c r="D425" s="15" t="str">
        <f>VLOOKUP($A425,'MG Universe'!$A$2:$R$9992,4)</f>
        <v>E</v>
      </c>
      <c r="E425" s="15" t="str">
        <f>VLOOKUP($A425,'MG Universe'!$A$2:$R$9992,5)</f>
        <v>U</v>
      </c>
      <c r="F425" s="16" t="str">
        <f>VLOOKUP($A425,'MG Universe'!$A$2:$R$9992,6)</f>
        <v>EU</v>
      </c>
      <c r="G425" s="85">
        <f>VLOOKUP($A425,'MG Universe'!$A$2:$R$9992,7)</f>
        <v>42837</v>
      </c>
      <c r="H425" s="18">
        <f>VLOOKUP($A425,'MG Universe'!$A$2:$R$9992,8)</f>
        <v>178.46</v>
      </c>
      <c r="I425" s="18">
        <f>VLOOKUP($A425,'MG Universe'!$A$2:$R$9992,9)</f>
        <v>100.55</v>
      </c>
      <c r="J425" s="19">
        <f>VLOOKUP($A425,'MG Universe'!$A$2:$R$9992,10)</f>
        <v>0.56340000000000001</v>
      </c>
      <c r="K425" s="86">
        <f>VLOOKUP($A425,'MG Universe'!$A$2:$R$9992,11)</f>
        <v>21.67</v>
      </c>
      <c r="L425" s="19">
        <f>VLOOKUP($A425,'MG Universe'!$A$2:$R$9992,12)</f>
        <v>1.0699999999999999E-2</v>
      </c>
      <c r="M425" s="87">
        <f>VLOOKUP($A425,'MG Universe'!$A$2:$R$9992,13)</f>
        <v>0.7</v>
      </c>
      <c r="N425" s="88">
        <f>VLOOKUP($A425,'MG Universe'!$A$2:$R$9992,14)</f>
        <v>7.25</v>
      </c>
      <c r="O425" s="18">
        <f>VLOOKUP($A425,'MG Universe'!$A$2:$R$9992,15)</f>
        <v>9.57</v>
      </c>
      <c r="P425" s="19">
        <f>VLOOKUP($A425,'MG Universe'!$A$2:$R$9992,16)</f>
        <v>6.59E-2</v>
      </c>
      <c r="Q425" s="89">
        <f>VLOOKUP($A425,'MG Universe'!$A$2:$R$9992,17)</f>
        <v>4</v>
      </c>
      <c r="R425" s="18">
        <f>VLOOKUP($A425,'MG Universe'!$A$2:$R$9992,18)</f>
        <v>51.83</v>
      </c>
      <c r="S425" s="18">
        <f>VLOOKUP($A425,'MG Universe'!$A$2:$U$9992,19)</f>
        <v>18865083783</v>
      </c>
      <c r="T425" s="18" t="str">
        <f>VLOOKUP($A425,'MG Universe'!$A$2:$U$9992,20)</f>
        <v>Large</v>
      </c>
      <c r="U425" s="18" t="str">
        <f>VLOOKUP($A425,'MG Universe'!$A$2:$U$9992,21)</f>
        <v>IT Hardware</v>
      </c>
    </row>
    <row r="426" spans="1:21" x14ac:dyDescent="0.55000000000000004">
      <c r="A426" s="15" t="s">
        <v>1509</v>
      </c>
      <c r="B426" s="122" t="str">
        <f>VLOOKUP($A426,'MG Universe'!$A$2:$R$9992,2)</f>
        <v>Southwestern Energy Company</v>
      </c>
      <c r="C426" s="15" t="str">
        <f>VLOOKUP($A426,'MG Universe'!$A$2:$R$9992,3)</f>
        <v>F</v>
      </c>
      <c r="D426" s="15" t="str">
        <f>VLOOKUP($A426,'MG Universe'!$A$2:$R$9992,4)</f>
        <v>S</v>
      </c>
      <c r="E426" s="15" t="str">
        <f>VLOOKUP($A426,'MG Universe'!$A$2:$R$9992,5)</f>
        <v>O</v>
      </c>
      <c r="F426" s="16" t="str">
        <f>VLOOKUP($A426,'MG Universe'!$A$2:$R$9992,6)</f>
        <v>SO</v>
      </c>
      <c r="G426" s="85">
        <f>VLOOKUP($A426,'MG Universe'!$A$2:$R$9992,7)</f>
        <v>42402</v>
      </c>
      <c r="H426" s="18">
        <f>VLOOKUP($A426,'MG Universe'!$A$2:$R$9992,8)</f>
        <v>0</v>
      </c>
      <c r="I426" s="18">
        <f>VLOOKUP($A426,'MG Universe'!$A$2:$R$9992,9)</f>
        <v>7.03</v>
      </c>
      <c r="J426" s="19" t="str">
        <f>VLOOKUP($A426,'MG Universe'!$A$2:$R$9992,10)</f>
        <v>N/A</v>
      </c>
      <c r="K426" s="86" t="str">
        <f>VLOOKUP($A426,'MG Universe'!$A$2:$R$9992,11)</f>
        <v>N/A</v>
      </c>
      <c r="L426" s="19">
        <f>VLOOKUP($A426,'MG Universe'!$A$2:$R$9992,12)</f>
        <v>0</v>
      </c>
      <c r="M426" s="87">
        <f>VLOOKUP($A426,'MG Universe'!$A$2:$R$9992,13)</f>
        <v>1.3</v>
      </c>
      <c r="N426" s="88">
        <f>VLOOKUP($A426,'MG Universe'!$A$2:$R$9992,14)</f>
        <v>0.73</v>
      </c>
      <c r="O426" s="18">
        <f>VLOOKUP($A426,'MG Universe'!$A$2:$R$9992,15)</f>
        <v>-14.96</v>
      </c>
      <c r="P426" s="19">
        <f>VLOOKUP($A426,'MG Universe'!$A$2:$R$9992,16)</f>
        <v>-6.8900000000000003E-2</v>
      </c>
      <c r="Q426" s="89">
        <f>VLOOKUP($A426,'MG Universe'!$A$2:$R$9992,17)</f>
        <v>0</v>
      </c>
      <c r="R426" s="18">
        <f>VLOOKUP($A426,'MG Universe'!$A$2:$R$9992,18)</f>
        <v>0</v>
      </c>
      <c r="S426" s="18">
        <f>VLOOKUP($A426,'MG Universe'!$A$2:$U$9992,19)</f>
        <v>3512599550</v>
      </c>
      <c r="T426" s="18" t="str">
        <f>VLOOKUP($A426,'MG Universe'!$A$2:$U$9992,20)</f>
        <v>Mid</v>
      </c>
      <c r="U426" s="18" t="str">
        <f>VLOOKUP($A426,'MG Universe'!$A$2:$U$9992,21)</f>
        <v>Oil &amp; Gas</v>
      </c>
    </row>
    <row r="427" spans="1:21" x14ac:dyDescent="0.55000000000000004">
      <c r="A427" s="15" t="s">
        <v>1517</v>
      </c>
      <c r="B427" s="122" t="str">
        <f>VLOOKUP($A427,'MG Universe'!$A$2:$R$9992,2)</f>
        <v>Synchrony Financial</v>
      </c>
      <c r="C427" s="15" t="str">
        <f>VLOOKUP($A427,'MG Universe'!$A$2:$R$9992,3)</f>
        <v>B+</v>
      </c>
      <c r="D427" s="15" t="str">
        <f>VLOOKUP($A427,'MG Universe'!$A$2:$R$9992,4)</f>
        <v>E</v>
      </c>
      <c r="E427" s="15" t="str">
        <f>VLOOKUP($A427,'MG Universe'!$A$2:$R$9992,5)</f>
        <v>U</v>
      </c>
      <c r="F427" s="16" t="str">
        <f>VLOOKUP($A427,'MG Universe'!$A$2:$R$9992,6)</f>
        <v>EU</v>
      </c>
      <c r="G427" s="85">
        <f>VLOOKUP($A427,'MG Universe'!$A$2:$R$9992,7)</f>
        <v>42796</v>
      </c>
      <c r="H427" s="18">
        <f>VLOOKUP($A427,'MG Universe'!$A$2:$R$9992,8)</f>
        <v>75.28</v>
      </c>
      <c r="I427" s="18">
        <f>VLOOKUP($A427,'MG Universe'!$A$2:$R$9992,9)</f>
        <v>26.5</v>
      </c>
      <c r="J427" s="19">
        <f>VLOOKUP($A427,'MG Universe'!$A$2:$R$9992,10)</f>
        <v>0.35199999999999998</v>
      </c>
      <c r="K427" s="86">
        <f>VLOOKUP($A427,'MG Universe'!$A$2:$R$9992,11)</f>
        <v>9.4600000000000009</v>
      </c>
      <c r="L427" s="19">
        <f>VLOOKUP($A427,'MG Universe'!$A$2:$R$9992,12)</f>
        <v>9.7999999999999997E-3</v>
      </c>
      <c r="M427" s="87" t="e">
        <f>VLOOKUP($A427,'MG Universe'!$A$2:$R$9992,13)</f>
        <v>#N/A</v>
      </c>
      <c r="N427" s="88" t="str">
        <f>VLOOKUP($A427,'MG Universe'!$A$2:$R$9992,14)</f>
        <v>N/A</v>
      </c>
      <c r="O427" s="18" t="str">
        <f>VLOOKUP($A427,'MG Universe'!$A$2:$R$9992,15)</f>
        <v>N/A</v>
      </c>
      <c r="P427" s="19">
        <f>VLOOKUP($A427,'MG Universe'!$A$2:$R$9992,16)</f>
        <v>4.7999999999999996E-3</v>
      </c>
      <c r="Q427" s="89">
        <f>VLOOKUP($A427,'MG Universe'!$A$2:$R$9992,17)</f>
        <v>2</v>
      </c>
      <c r="R427" s="18">
        <f>VLOOKUP($A427,'MG Universe'!$A$2:$R$9992,18)</f>
        <v>34.07</v>
      </c>
      <c r="S427" s="18">
        <f>VLOOKUP($A427,'MG Universe'!$A$2:$U$9992,19)</f>
        <v>21277808929</v>
      </c>
      <c r="T427" s="18" t="str">
        <f>VLOOKUP($A427,'MG Universe'!$A$2:$U$9992,20)</f>
        <v>Large</v>
      </c>
      <c r="U427" s="18" t="str">
        <f>VLOOKUP($A427,'MG Universe'!$A$2:$U$9992,21)</f>
        <v>Financial Services</v>
      </c>
    </row>
    <row r="428" spans="1:21" x14ac:dyDescent="0.55000000000000004">
      <c r="A428" s="15" t="s">
        <v>1519</v>
      </c>
      <c r="B428" s="122" t="str">
        <f>VLOOKUP($A428,'MG Universe'!$A$2:$R$9992,2)</f>
        <v>Stryker Corporation</v>
      </c>
      <c r="C428" s="15" t="str">
        <f>VLOOKUP($A428,'MG Universe'!$A$2:$R$9992,3)</f>
        <v>C</v>
      </c>
      <c r="D428" s="15" t="str">
        <f>VLOOKUP($A428,'MG Universe'!$A$2:$R$9992,4)</f>
        <v>E</v>
      </c>
      <c r="E428" s="15" t="str">
        <f>VLOOKUP($A428,'MG Universe'!$A$2:$R$9992,5)</f>
        <v>O</v>
      </c>
      <c r="F428" s="16" t="str">
        <f>VLOOKUP($A428,'MG Universe'!$A$2:$R$9992,6)</f>
        <v>EO</v>
      </c>
      <c r="G428" s="85">
        <f>VLOOKUP($A428,'MG Universe'!$A$2:$R$9992,7)</f>
        <v>42584</v>
      </c>
      <c r="H428" s="18">
        <f>VLOOKUP($A428,'MG Universe'!$A$2:$R$9992,8)</f>
        <v>40.98</v>
      </c>
      <c r="I428" s="18">
        <f>VLOOKUP($A428,'MG Universe'!$A$2:$R$9992,9)</f>
        <v>133.54</v>
      </c>
      <c r="J428" s="19">
        <f>VLOOKUP($A428,'MG Universe'!$A$2:$R$9992,10)</f>
        <v>3.2587000000000002</v>
      </c>
      <c r="K428" s="86">
        <f>VLOOKUP($A428,'MG Universe'!$A$2:$R$9992,11)</f>
        <v>37.409999999999997</v>
      </c>
      <c r="L428" s="19">
        <f>VLOOKUP($A428,'MG Universe'!$A$2:$R$9992,12)</f>
        <v>1.12E-2</v>
      </c>
      <c r="M428" s="87">
        <f>VLOOKUP($A428,'MG Universe'!$A$2:$R$9992,13)</f>
        <v>0.8</v>
      </c>
      <c r="N428" s="88">
        <f>VLOOKUP($A428,'MG Universe'!$A$2:$R$9992,14)</f>
        <v>2.17</v>
      </c>
      <c r="O428" s="18">
        <f>VLOOKUP($A428,'MG Universe'!$A$2:$R$9992,15)</f>
        <v>-9.51</v>
      </c>
      <c r="P428" s="19">
        <f>VLOOKUP($A428,'MG Universe'!$A$2:$R$9992,16)</f>
        <v>0.14449999999999999</v>
      </c>
      <c r="Q428" s="89">
        <f>VLOOKUP($A428,'MG Universe'!$A$2:$R$9992,17)</f>
        <v>7</v>
      </c>
      <c r="R428" s="18">
        <f>VLOOKUP($A428,'MG Universe'!$A$2:$R$9992,18)</f>
        <v>53.02</v>
      </c>
      <c r="S428" s="18">
        <f>VLOOKUP($A428,'MG Universe'!$A$2:$U$9992,19)</f>
        <v>49450253190</v>
      </c>
      <c r="T428" s="18" t="str">
        <f>VLOOKUP($A428,'MG Universe'!$A$2:$U$9992,20)</f>
        <v>Large</v>
      </c>
      <c r="U428" s="18" t="str">
        <f>VLOOKUP($A428,'MG Universe'!$A$2:$U$9992,21)</f>
        <v>Medical</v>
      </c>
    </row>
    <row r="429" spans="1:21" x14ac:dyDescent="0.55000000000000004">
      <c r="A429" s="15" t="s">
        <v>1523</v>
      </c>
      <c r="B429" s="122" t="str">
        <f>VLOOKUP($A429,'MG Universe'!$A$2:$R$9992,2)</f>
        <v>Symantec Corporation</v>
      </c>
      <c r="C429" s="15" t="str">
        <f>VLOOKUP($A429,'MG Universe'!$A$2:$R$9992,3)</f>
        <v>B-</v>
      </c>
      <c r="D429" s="15" t="str">
        <f>VLOOKUP($A429,'MG Universe'!$A$2:$R$9992,4)</f>
        <v>E</v>
      </c>
      <c r="E429" s="15" t="str">
        <f>VLOOKUP($A429,'MG Universe'!$A$2:$R$9992,5)</f>
        <v>U</v>
      </c>
      <c r="F429" s="16" t="str">
        <f>VLOOKUP($A429,'MG Universe'!$A$2:$R$9992,6)</f>
        <v>EU</v>
      </c>
      <c r="G429" s="85">
        <f>VLOOKUP($A429,'MG Universe'!$A$2:$R$9992,7)</f>
        <v>42608</v>
      </c>
      <c r="H429" s="18">
        <f>VLOOKUP($A429,'MG Universe'!$A$2:$R$9992,8)</f>
        <v>70.94</v>
      </c>
      <c r="I429" s="18">
        <f>VLOOKUP($A429,'MG Universe'!$A$2:$R$9992,9)</f>
        <v>30.12</v>
      </c>
      <c r="J429" s="19">
        <f>VLOOKUP($A429,'MG Universe'!$A$2:$R$9992,10)</f>
        <v>0.42459999999999998</v>
      </c>
      <c r="K429" s="86">
        <f>VLOOKUP($A429,'MG Universe'!$A$2:$R$9992,11)</f>
        <v>16.37</v>
      </c>
      <c r="L429" s="19">
        <f>VLOOKUP($A429,'MG Universe'!$A$2:$R$9992,12)</f>
        <v>1.7600000000000001E-2</v>
      </c>
      <c r="M429" s="87">
        <f>VLOOKUP($A429,'MG Universe'!$A$2:$R$9992,13)</f>
        <v>1.1000000000000001</v>
      </c>
      <c r="N429" s="88">
        <f>VLOOKUP($A429,'MG Universe'!$A$2:$R$9992,14)</f>
        <v>2.0499999999999998</v>
      </c>
      <c r="O429" s="18">
        <f>VLOOKUP($A429,'MG Universe'!$A$2:$R$9992,15)</f>
        <v>-1.56</v>
      </c>
      <c r="P429" s="19">
        <f>VLOOKUP($A429,'MG Universe'!$A$2:$R$9992,16)</f>
        <v>3.9300000000000002E-2</v>
      </c>
      <c r="Q429" s="89">
        <f>VLOOKUP($A429,'MG Universe'!$A$2:$R$9992,17)</f>
        <v>0</v>
      </c>
      <c r="R429" s="18">
        <f>VLOOKUP($A429,'MG Universe'!$A$2:$R$9992,18)</f>
        <v>12.19</v>
      </c>
      <c r="S429" s="18">
        <f>VLOOKUP($A429,'MG Universe'!$A$2:$U$9992,19)</f>
        <v>18243204456</v>
      </c>
      <c r="T429" s="18" t="str">
        <f>VLOOKUP($A429,'MG Universe'!$A$2:$U$9992,20)</f>
        <v>Large</v>
      </c>
      <c r="U429" s="18" t="str">
        <f>VLOOKUP($A429,'MG Universe'!$A$2:$U$9992,21)</f>
        <v>Software</v>
      </c>
    </row>
    <row r="430" spans="1:21" x14ac:dyDescent="0.55000000000000004">
      <c r="A430" s="15" t="s">
        <v>1525</v>
      </c>
      <c r="B430" s="122" t="str">
        <f>VLOOKUP($A430,'MG Universe'!$A$2:$R$9992,2)</f>
        <v>SYSCO Corporation</v>
      </c>
      <c r="C430" s="15" t="str">
        <f>VLOOKUP($A430,'MG Universe'!$A$2:$R$9992,3)</f>
        <v>C</v>
      </c>
      <c r="D430" s="15" t="str">
        <f>VLOOKUP($A430,'MG Universe'!$A$2:$R$9992,4)</f>
        <v>S</v>
      </c>
      <c r="E430" s="15" t="str">
        <f>VLOOKUP($A430,'MG Universe'!$A$2:$R$9992,5)</f>
        <v>O</v>
      </c>
      <c r="F430" s="16" t="str">
        <f>VLOOKUP($A430,'MG Universe'!$A$2:$R$9992,6)</f>
        <v>SO</v>
      </c>
      <c r="G430" s="85">
        <f>VLOOKUP($A430,'MG Universe'!$A$2:$R$9992,7)</f>
        <v>42760</v>
      </c>
      <c r="H430" s="18">
        <f>VLOOKUP($A430,'MG Universe'!$A$2:$R$9992,8)</f>
        <v>13.77</v>
      </c>
      <c r="I430" s="18">
        <f>VLOOKUP($A430,'MG Universe'!$A$2:$R$9992,9)</f>
        <v>54.4</v>
      </c>
      <c r="J430" s="19">
        <f>VLOOKUP($A430,'MG Universe'!$A$2:$R$9992,10)</f>
        <v>3.9506000000000001</v>
      </c>
      <c r="K430" s="86">
        <f>VLOOKUP($A430,'MG Universe'!$A$2:$R$9992,11)</f>
        <v>30.39</v>
      </c>
      <c r="L430" s="19">
        <f>VLOOKUP($A430,'MG Universe'!$A$2:$R$9992,12)</f>
        <v>2.2800000000000001E-2</v>
      </c>
      <c r="M430" s="87">
        <f>VLOOKUP($A430,'MG Universe'!$A$2:$R$9992,13)</f>
        <v>0.5</v>
      </c>
      <c r="N430" s="88">
        <f>VLOOKUP($A430,'MG Universe'!$A$2:$R$9992,14)</f>
        <v>1.52</v>
      </c>
      <c r="O430" s="18">
        <f>VLOOKUP($A430,'MG Universe'!$A$2:$R$9992,15)</f>
        <v>-12.24</v>
      </c>
      <c r="P430" s="19">
        <f>VLOOKUP($A430,'MG Universe'!$A$2:$R$9992,16)</f>
        <v>0.1095</v>
      </c>
      <c r="Q430" s="89">
        <f>VLOOKUP($A430,'MG Universe'!$A$2:$R$9992,17)</f>
        <v>20</v>
      </c>
      <c r="R430" s="18">
        <f>VLOOKUP($A430,'MG Universe'!$A$2:$R$9992,18)</f>
        <v>17.2</v>
      </c>
      <c r="S430" s="18">
        <f>VLOOKUP($A430,'MG Universe'!$A$2:$U$9992,19)</f>
        <v>29195566790</v>
      </c>
      <c r="T430" s="18" t="str">
        <f>VLOOKUP($A430,'MG Universe'!$A$2:$U$9992,20)</f>
        <v>Large</v>
      </c>
      <c r="U430" s="18" t="str">
        <f>VLOOKUP($A430,'MG Universe'!$A$2:$U$9992,21)</f>
        <v>Food Processing</v>
      </c>
    </row>
    <row r="431" spans="1:21" x14ac:dyDescent="0.55000000000000004">
      <c r="A431" s="15" t="s">
        <v>1527</v>
      </c>
      <c r="B431" s="122" t="str">
        <f>VLOOKUP($A431,'MG Universe'!$A$2:$R$9992,2)</f>
        <v>AT&amp;T Inc.</v>
      </c>
      <c r="C431" s="15" t="str">
        <f>VLOOKUP($A431,'MG Universe'!$A$2:$R$9992,3)</f>
        <v>C-</v>
      </c>
      <c r="D431" s="15" t="str">
        <f>VLOOKUP($A431,'MG Universe'!$A$2:$R$9992,4)</f>
        <v>S</v>
      </c>
      <c r="E431" s="15" t="str">
        <f>VLOOKUP($A431,'MG Universe'!$A$2:$R$9992,5)</f>
        <v>F</v>
      </c>
      <c r="F431" s="16" t="str">
        <f>VLOOKUP($A431,'MG Universe'!$A$2:$R$9992,6)</f>
        <v>SF</v>
      </c>
      <c r="G431" s="85">
        <f>VLOOKUP($A431,'MG Universe'!$A$2:$R$9992,7)</f>
        <v>42570</v>
      </c>
      <c r="H431" s="18">
        <f>VLOOKUP($A431,'MG Universe'!$A$2:$R$9992,8)</f>
        <v>46.23</v>
      </c>
      <c r="I431" s="18">
        <f>VLOOKUP($A431,'MG Universe'!$A$2:$R$9992,9)</f>
        <v>37.46</v>
      </c>
      <c r="J431" s="19">
        <f>VLOOKUP($A431,'MG Universe'!$A$2:$R$9992,10)</f>
        <v>0.81030000000000002</v>
      </c>
      <c r="K431" s="86">
        <f>VLOOKUP($A431,'MG Universe'!$A$2:$R$9992,11)</f>
        <v>16.079999999999998</v>
      </c>
      <c r="L431" s="19">
        <f>VLOOKUP($A431,'MG Universe'!$A$2:$R$9992,12)</f>
        <v>5.0700000000000002E-2</v>
      </c>
      <c r="M431" s="87">
        <f>VLOOKUP($A431,'MG Universe'!$A$2:$R$9992,13)</f>
        <v>0.4</v>
      </c>
      <c r="N431" s="88">
        <f>VLOOKUP($A431,'MG Universe'!$A$2:$R$9992,14)</f>
        <v>0.85</v>
      </c>
      <c r="O431" s="18">
        <f>VLOOKUP($A431,'MG Universe'!$A$2:$R$9992,15)</f>
        <v>-39.130000000000003</v>
      </c>
      <c r="P431" s="19">
        <f>VLOOKUP($A431,'MG Universe'!$A$2:$R$9992,16)</f>
        <v>3.7900000000000003E-2</v>
      </c>
      <c r="Q431" s="89">
        <f>VLOOKUP($A431,'MG Universe'!$A$2:$R$9992,17)</f>
        <v>13</v>
      </c>
      <c r="R431" s="18">
        <f>VLOOKUP($A431,'MG Universe'!$A$2:$R$9992,18)</f>
        <v>35.35</v>
      </c>
      <c r="S431" s="18">
        <f>VLOOKUP($A431,'MG Universe'!$A$2:$U$9992,19)</f>
        <v>227916865805</v>
      </c>
      <c r="T431" s="18" t="str">
        <f>VLOOKUP($A431,'MG Universe'!$A$2:$U$9992,20)</f>
        <v>Large</v>
      </c>
      <c r="U431" s="18" t="str">
        <f>VLOOKUP($A431,'MG Universe'!$A$2:$U$9992,21)</f>
        <v>Telecom</v>
      </c>
    </row>
    <row r="432" spans="1:21" x14ac:dyDescent="0.55000000000000004">
      <c r="A432" s="15" t="s">
        <v>1529</v>
      </c>
      <c r="B432" s="122" t="str">
        <f>VLOOKUP($A432,'MG Universe'!$A$2:$R$9992,2)</f>
        <v>Molson Coors Brewing Co</v>
      </c>
      <c r="C432" s="15" t="str">
        <f>VLOOKUP($A432,'MG Universe'!$A$2:$R$9992,3)</f>
        <v>B</v>
      </c>
      <c r="D432" s="15" t="str">
        <f>VLOOKUP($A432,'MG Universe'!$A$2:$R$9992,4)</f>
        <v>D</v>
      </c>
      <c r="E432" s="15" t="str">
        <f>VLOOKUP($A432,'MG Universe'!$A$2:$R$9992,5)</f>
        <v>U</v>
      </c>
      <c r="F432" s="16" t="str">
        <f>VLOOKUP($A432,'MG Universe'!$A$2:$R$9992,6)</f>
        <v>DU</v>
      </c>
      <c r="G432" s="85">
        <f>VLOOKUP($A432,'MG Universe'!$A$2:$R$9992,7)</f>
        <v>42786</v>
      </c>
      <c r="H432" s="18">
        <f>VLOOKUP($A432,'MG Universe'!$A$2:$R$9992,8)</f>
        <v>161.24</v>
      </c>
      <c r="I432" s="18">
        <f>VLOOKUP($A432,'MG Universe'!$A$2:$R$9992,9)</f>
        <v>93.03</v>
      </c>
      <c r="J432" s="19">
        <f>VLOOKUP($A432,'MG Universe'!$A$2:$R$9992,10)</f>
        <v>0.57699999999999996</v>
      </c>
      <c r="K432" s="86">
        <f>VLOOKUP($A432,'MG Universe'!$A$2:$R$9992,11)</f>
        <v>17.2</v>
      </c>
      <c r="L432" s="19">
        <f>VLOOKUP($A432,'MG Universe'!$A$2:$R$9992,12)</f>
        <v>1.7600000000000001E-2</v>
      </c>
      <c r="M432" s="87">
        <f>VLOOKUP($A432,'MG Universe'!$A$2:$R$9992,13)</f>
        <v>1</v>
      </c>
      <c r="N432" s="88">
        <f>VLOOKUP($A432,'MG Universe'!$A$2:$R$9992,14)</f>
        <v>0.69</v>
      </c>
      <c r="O432" s="18">
        <f>VLOOKUP($A432,'MG Universe'!$A$2:$R$9992,15)</f>
        <v>-73.819999999999993</v>
      </c>
      <c r="P432" s="19">
        <f>VLOOKUP($A432,'MG Universe'!$A$2:$R$9992,16)</f>
        <v>4.3499999999999997E-2</v>
      </c>
      <c r="Q432" s="89">
        <f>VLOOKUP($A432,'MG Universe'!$A$2:$R$9992,17)</f>
        <v>0</v>
      </c>
      <c r="R432" s="18">
        <f>VLOOKUP($A432,'MG Universe'!$A$2:$R$9992,18)</f>
        <v>84.34</v>
      </c>
      <c r="S432" s="18">
        <f>VLOOKUP($A432,'MG Universe'!$A$2:$U$9992,19)</f>
        <v>20015214363</v>
      </c>
      <c r="T432" s="18" t="str">
        <f>VLOOKUP($A432,'MG Universe'!$A$2:$U$9992,20)</f>
        <v>Large</v>
      </c>
      <c r="U432" s="18" t="str">
        <f>VLOOKUP($A432,'MG Universe'!$A$2:$U$9992,21)</f>
        <v>Alcohol &amp; Tobacco</v>
      </c>
    </row>
    <row r="433" spans="1:21" x14ac:dyDescent="0.55000000000000004">
      <c r="A433" s="15" t="s">
        <v>1531</v>
      </c>
      <c r="B433" s="122" t="str">
        <f>VLOOKUP($A433,'MG Universe'!$A$2:$R$9992,2)</f>
        <v>Teradata Corporation</v>
      </c>
      <c r="C433" s="15" t="str">
        <f>VLOOKUP($A433,'MG Universe'!$A$2:$R$9992,3)</f>
        <v>D</v>
      </c>
      <c r="D433" s="15" t="str">
        <f>VLOOKUP($A433,'MG Universe'!$A$2:$R$9992,4)</f>
        <v>S</v>
      </c>
      <c r="E433" s="15" t="str">
        <f>VLOOKUP($A433,'MG Universe'!$A$2:$R$9992,5)</f>
        <v>O</v>
      </c>
      <c r="F433" s="16" t="str">
        <f>VLOOKUP($A433,'MG Universe'!$A$2:$R$9992,6)</f>
        <v>SO</v>
      </c>
      <c r="G433" s="85">
        <f>VLOOKUP($A433,'MG Universe'!$A$2:$R$9992,7)</f>
        <v>42761</v>
      </c>
      <c r="H433" s="18">
        <f>VLOOKUP($A433,'MG Universe'!$A$2:$R$9992,8)</f>
        <v>1.03</v>
      </c>
      <c r="I433" s="18">
        <f>VLOOKUP($A433,'MG Universe'!$A$2:$R$9992,9)</f>
        <v>28.21</v>
      </c>
      <c r="J433" s="19">
        <f>VLOOKUP($A433,'MG Universe'!$A$2:$R$9992,10)</f>
        <v>27.388300000000001</v>
      </c>
      <c r="K433" s="86">
        <f>VLOOKUP($A433,'MG Universe'!$A$2:$R$9992,11)</f>
        <v>32.06</v>
      </c>
      <c r="L433" s="19">
        <f>VLOOKUP($A433,'MG Universe'!$A$2:$R$9992,12)</f>
        <v>0</v>
      </c>
      <c r="M433" s="87">
        <f>VLOOKUP($A433,'MG Universe'!$A$2:$R$9992,13)</f>
        <v>1.2</v>
      </c>
      <c r="N433" s="88">
        <f>VLOOKUP($A433,'MG Universe'!$A$2:$R$9992,14)</f>
        <v>2.2000000000000002</v>
      </c>
      <c r="O433" s="18">
        <f>VLOOKUP($A433,'MG Universe'!$A$2:$R$9992,15)</f>
        <v>1.03</v>
      </c>
      <c r="P433" s="19">
        <f>VLOOKUP($A433,'MG Universe'!$A$2:$R$9992,16)</f>
        <v>0.1178</v>
      </c>
      <c r="Q433" s="89">
        <f>VLOOKUP($A433,'MG Universe'!$A$2:$R$9992,17)</f>
        <v>0</v>
      </c>
      <c r="R433" s="18">
        <f>VLOOKUP($A433,'MG Universe'!$A$2:$R$9992,18)</f>
        <v>13.15</v>
      </c>
      <c r="S433" s="18">
        <f>VLOOKUP($A433,'MG Universe'!$A$2:$U$9992,19)</f>
        <v>3646306705</v>
      </c>
      <c r="T433" s="18" t="str">
        <f>VLOOKUP($A433,'MG Universe'!$A$2:$U$9992,20)</f>
        <v>Mid</v>
      </c>
      <c r="U433" s="18" t="str">
        <f>VLOOKUP($A433,'MG Universe'!$A$2:$U$9992,21)</f>
        <v>Information Technology</v>
      </c>
    </row>
    <row r="434" spans="1:21" x14ac:dyDescent="0.55000000000000004">
      <c r="A434" s="15" t="s">
        <v>1533</v>
      </c>
      <c r="B434" s="122" t="str">
        <f>VLOOKUP($A434,'MG Universe'!$A$2:$R$9992,2)</f>
        <v>TransDigm Group Incorporated</v>
      </c>
      <c r="C434" s="15" t="str">
        <f>VLOOKUP($A434,'MG Universe'!$A$2:$R$9992,3)</f>
        <v>D+</v>
      </c>
      <c r="D434" s="15" t="str">
        <f>VLOOKUP($A434,'MG Universe'!$A$2:$R$9992,4)</f>
        <v>S</v>
      </c>
      <c r="E434" s="15" t="str">
        <f>VLOOKUP($A434,'MG Universe'!$A$2:$R$9992,5)</f>
        <v>U</v>
      </c>
      <c r="F434" s="16" t="str">
        <f>VLOOKUP($A434,'MG Universe'!$A$2:$R$9992,6)</f>
        <v>SU</v>
      </c>
      <c r="G434" s="85">
        <f>VLOOKUP($A434,'MG Universe'!$A$2:$R$9992,7)</f>
        <v>42798</v>
      </c>
      <c r="H434" s="18">
        <f>VLOOKUP($A434,'MG Universe'!$A$2:$R$9992,8)</f>
        <v>344.04</v>
      </c>
      <c r="I434" s="18">
        <f>VLOOKUP($A434,'MG Universe'!$A$2:$R$9992,9)</f>
        <v>242.81</v>
      </c>
      <c r="J434" s="19">
        <f>VLOOKUP($A434,'MG Universe'!$A$2:$R$9992,10)</f>
        <v>0.70579999999999998</v>
      </c>
      <c r="K434" s="86">
        <f>VLOOKUP($A434,'MG Universe'!$A$2:$R$9992,11)</f>
        <v>27.16</v>
      </c>
      <c r="L434" s="19">
        <f>VLOOKUP($A434,'MG Universe'!$A$2:$R$9992,12)</f>
        <v>0</v>
      </c>
      <c r="M434" s="87">
        <f>VLOOKUP($A434,'MG Universe'!$A$2:$R$9992,13)</f>
        <v>0.6</v>
      </c>
      <c r="N434" s="88">
        <f>VLOOKUP($A434,'MG Universe'!$A$2:$R$9992,14)</f>
        <v>3.2</v>
      </c>
      <c r="O434" s="18">
        <f>VLOOKUP($A434,'MG Universe'!$A$2:$R$9992,15)</f>
        <v>-171.19</v>
      </c>
      <c r="P434" s="19">
        <f>VLOOKUP($A434,'MG Universe'!$A$2:$R$9992,16)</f>
        <v>9.3299999999999994E-2</v>
      </c>
      <c r="Q434" s="89">
        <f>VLOOKUP($A434,'MG Universe'!$A$2:$R$9992,17)</f>
        <v>0</v>
      </c>
      <c r="R434" s="18">
        <f>VLOOKUP($A434,'MG Universe'!$A$2:$R$9992,18)</f>
        <v>0</v>
      </c>
      <c r="S434" s="18">
        <f>VLOOKUP($A434,'MG Universe'!$A$2:$U$9992,19)</f>
        <v>12658342702</v>
      </c>
      <c r="T434" s="18" t="str">
        <f>VLOOKUP($A434,'MG Universe'!$A$2:$U$9992,20)</f>
        <v>Large</v>
      </c>
      <c r="U434" s="18" t="str">
        <f>VLOOKUP($A434,'MG Universe'!$A$2:$U$9992,21)</f>
        <v>Aircraft Manufacturing</v>
      </c>
    </row>
    <row r="435" spans="1:21" x14ac:dyDescent="0.55000000000000004">
      <c r="A435" s="15" t="s">
        <v>1537</v>
      </c>
      <c r="B435" s="122" t="str">
        <f>VLOOKUP($A435,'MG Universe'!$A$2:$R$9992,2)</f>
        <v>TE Connectivity Ltd</v>
      </c>
      <c r="C435" s="15" t="str">
        <f>VLOOKUP($A435,'MG Universe'!$A$2:$R$9992,3)</f>
        <v>B-</v>
      </c>
      <c r="D435" s="15" t="str">
        <f>VLOOKUP($A435,'MG Universe'!$A$2:$R$9992,4)</f>
        <v>E</v>
      </c>
      <c r="E435" s="15" t="str">
        <f>VLOOKUP($A435,'MG Universe'!$A$2:$R$9992,5)</f>
        <v>U</v>
      </c>
      <c r="F435" s="16" t="str">
        <f>VLOOKUP($A435,'MG Universe'!$A$2:$R$9992,6)</f>
        <v>EU</v>
      </c>
      <c r="G435" s="85">
        <f>VLOOKUP($A435,'MG Universe'!$A$2:$R$9992,7)</f>
        <v>42544</v>
      </c>
      <c r="H435" s="18">
        <f>VLOOKUP($A435,'MG Universe'!$A$2:$R$9992,8)</f>
        <v>168.76</v>
      </c>
      <c r="I435" s="18">
        <f>VLOOKUP($A435,'MG Universe'!$A$2:$R$9992,9)</f>
        <v>73.95</v>
      </c>
      <c r="J435" s="19">
        <f>VLOOKUP($A435,'MG Universe'!$A$2:$R$9992,10)</f>
        <v>0.43819999999999998</v>
      </c>
      <c r="K435" s="86">
        <f>VLOOKUP($A435,'MG Universe'!$A$2:$R$9992,11)</f>
        <v>16.88</v>
      </c>
      <c r="L435" s="19">
        <f>VLOOKUP($A435,'MG Universe'!$A$2:$R$9992,12)</f>
        <v>1.78E-2</v>
      </c>
      <c r="M435" s="87">
        <f>VLOOKUP($A435,'MG Universe'!$A$2:$R$9992,13)</f>
        <v>1.1000000000000001</v>
      </c>
      <c r="N435" s="88">
        <f>VLOOKUP($A435,'MG Universe'!$A$2:$R$9992,14)</f>
        <v>1.75</v>
      </c>
      <c r="O435" s="18">
        <f>VLOOKUP($A435,'MG Universe'!$A$2:$R$9992,15)</f>
        <v>-13.64</v>
      </c>
      <c r="P435" s="19">
        <f>VLOOKUP($A435,'MG Universe'!$A$2:$R$9992,16)</f>
        <v>4.19E-2</v>
      </c>
      <c r="Q435" s="89">
        <f>VLOOKUP($A435,'MG Universe'!$A$2:$R$9992,17)</f>
        <v>6</v>
      </c>
      <c r="R435" s="18">
        <f>VLOOKUP($A435,'MG Universe'!$A$2:$R$9992,18)</f>
        <v>43.98</v>
      </c>
      <c r="S435" s="18">
        <f>VLOOKUP($A435,'MG Universe'!$A$2:$U$9992,19)</f>
        <v>26406289496</v>
      </c>
      <c r="T435" s="18" t="str">
        <f>VLOOKUP($A435,'MG Universe'!$A$2:$U$9992,20)</f>
        <v>Large</v>
      </c>
      <c r="U435" s="18" t="str">
        <f>VLOOKUP($A435,'MG Universe'!$A$2:$U$9992,21)</f>
        <v>IT Hardware</v>
      </c>
    </row>
    <row r="436" spans="1:21" x14ac:dyDescent="0.55000000000000004">
      <c r="A436" s="15" t="s">
        <v>1539</v>
      </c>
      <c r="B436" s="122" t="str">
        <f>VLOOKUP($A436,'MG Universe'!$A$2:$R$9992,2)</f>
        <v>Tegna Inc</v>
      </c>
      <c r="C436" s="15" t="str">
        <f>VLOOKUP($A436,'MG Universe'!$A$2:$R$9992,3)</f>
        <v>C</v>
      </c>
      <c r="D436" s="15" t="str">
        <f>VLOOKUP($A436,'MG Universe'!$A$2:$R$9992,4)</f>
        <v>S</v>
      </c>
      <c r="E436" s="15" t="str">
        <f>VLOOKUP($A436,'MG Universe'!$A$2:$R$9992,5)</f>
        <v>U</v>
      </c>
      <c r="F436" s="16" t="str">
        <f>VLOOKUP($A436,'MG Universe'!$A$2:$R$9992,6)</f>
        <v>SU</v>
      </c>
      <c r="G436" s="85">
        <f>VLOOKUP($A436,'MG Universe'!$A$2:$R$9992,7)</f>
        <v>42793</v>
      </c>
      <c r="H436" s="18">
        <f>VLOOKUP($A436,'MG Universe'!$A$2:$R$9992,8)</f>
        <v>94.58</v>
      </c>
      <c r="I436" s="18">
        <f>VLOOKUP($A436,'MG Universe'!$A$2:$R$9992,9)</f>
        <v>21.93</v>
      </c>
      <c r="J436" s="19">
        <f>VLOOKUP($A436,'MG Universe'!$A$2:$R$9992,10)</f>
        <v>0.2319</v>
      </c>
      <c r="K436" s="86">
        <f>VLOOKUP($A436,'MG Universe'!$A$2:$R$9992,11)</f>
        <v>8.91</v>
      </c>
      <c r="L436" s="19">
        <f>VLOOKUP($A436,'MG Universe'!$A$2:$R$9992,12)</f>
        <v>2.5499999999999998E-2</v>
      </c>
      <c r="M436" s="87">
        <f>VLOOKUP($A436,'MG Universe'!$A$2:$R$9992,13)</f>
        <v>1.6</v>
      </c>
      <c r="N436" s="88">
        <f>VLOOKUP($A436,'MG Universe'!$A$2:$R$9992,14)</f>
        <v>1.39</v>
      </c>
      <c r="O436" s="18">
        <f>VLOOKUP($A436,'MG Universe'!$A$2:$R$9992,15)</f>
        <v>-25.8</v>
      </c>
      <c r="P436" s="19">
        <f>VLOOKUP($A436,'MG Universe'!$A$2:$R$9992,16)</f>
        <v>2.0999999999999999E-3</v>
      </c>
      <c r="Q436" s="89">
        <f>VLOOKUP($A436,'MG Universe'!$A$2:$R$9992,17)</f>
        <v>0</v>
      </c>
      <c r="R436" s="18">
        <f>VLOOKUP($A436,'MG Universe'!$A$2:$R$9992,18)</f>
        <v>21.49</v>
      </c>
      <c r="S436" s="18">
        <f>VLOOKUP($A436,'MG Universe'!$A$2:$U$9992,19)</f>
        <v>4407929118</v>
      </c>
      <c r="T436" s="18" t="str">
        <f>VLOOKUP($A436,'MG Universe'!$A$2:$U$9992,20)</f>
        <v>Mid</v>
      </c>
      <c r="U436" s="18" t="str">
        <f>VLOOKUP($A436,'MG Universe'!$A$2:$U$9992,21)</f>
        <v>Publishing</v>
      </c>
    </row>
    <row r="437" spans="1:21" x14ac:dyDescent="0.55000000000000004">
      <c r="A437" s="15" t="s">
        <v>1541</v>
      </c>
      <c r="B437" s="122" t="str">
        <f>VLOOKUP($A437,'MG Universe'!$A$2:$R$9992,2)</f>
        <v>Target Corporation</v>
      </c>
      <c r="C437" s="15" t="str">
        <f>VLOOKUP($A437,'MG Universe'!$A$2:$R$9992,3)</f>
        <v>C</v>
      </c>
      <c r="D437" s="15" t="str">
        <f>VLOOKUP($A437,'MG Universe'!$A$2:$R$9992,4)</f>
        <v>S</v>
      </c>
      <c r="E437" s="15" t="str">
        <f>VLOOKUP($A437,'MG Universe'!$A$2:$R$9992,5)</f>
        <v>O</v>
      </c>
      <c r="F437" s="16" t="str">
        <f>VLOOKUP($A437,'MG Universe'!$A$2:$R$9992,6)</f>
        <v>SO</v>
      </c>
      <c r="G437" s="85">
        <f>VLOOKUP($A437,'MG Universe'!$A$2:$R$9992,7)</f>
        <v>42801</v>
      </c>
      <c r="H437" s="18">
        <f>VLOOKUP($A437,'MG Universe'!$A$2:$R$9992,8)</f>
        <v>18.93</v>
      </c>
      <c r="I437" s="18">
        <f>VLOOKUP($A437,'MG Universe'!$A$2:$R$9992,9)</f>
        <v>55.04</v>
      </c>
      <c r="J437" s="19">
        <f>VLOOKUP($A437,'MG Universe'!$A$2:$R$9992,10)</f>
        <v>2.9076</v>
      </c>
      <c r="K437" s="86">
        <f>VLOOKUP($A437,'MG Universe'!$A$2:$R$9992,11)</f>
        <v>15.95</v>
      </c>
      <c r="L437" s="19">
        <f>VLOOKUP($A437,'MG Universe'!$A$2:$R$9992,12)</f>
        <v>4.2200000000000001E-2</v>
      </c>
      <c r="M437" s="87">
        <f>VLOOKUP($A437,'MG Universe'!$A$2:$R$9992,13)</f>
        <v>0.5</v>
      </c>
      <c r="N437" s="88">
        <f>VLOOKUP($A437,'MG Universe'!$A$2:$R$9992,14)</f>
        <v>0.94</v>
      </c>
      <c r="O437" s="18">
        <f>VLOOKUP($A437,'MG Universe'!$A$2:$R$9992,15)</f>
        <v>-25.67</v>
      </c>
      <c r="P437" s="19">
        <f>VLOOKUP($A437,'MG Universe'!$A$2:$R$9992,16)</f>
        <v>3.73E-2</v>
      </c>
      <c r="Q437" s="89">
        <f>VLOOKUP($A437,'MG Universe'!$A$2:$R$9992,17)</f>
        <v>20</v>
      </c>
      <c r="R437" s="18">
        <f>VLOOKUP($A437,'MG Universe'!$A$2:$R$9992,18)</f>
        <v>41.14</v>
      </c>
      <c r="S437" s="18">
        <f>VLOOKUP($A437,'MG Universe'!$A$2:$U$9992,19)</f>
        <v>29910347408</v>
      </c>
      <c r="T437" s="18" t="str">
        <f>VLOOKUP($A437,'MG Universe'!$A$2:$U$9992,20)</f>
        <v>Large</v>
      </c>
      <c r="U437" s="18" t="str">
        <f>VLOOKUP($A437,'MG Universe'!$A$2:$U$9992,21)</f>
        <v>Retail</v>
      </c>
    </row>
    <row r="438" spans="1:21" x14ac:dyDescent="0.55000000000000004">
      <c r="A438" s="15" t="s">
        <v>1545</v>
      </c>
      <c r="B438" s="122" t="str">
        <f>VLOOKUP($A438,'MG Universe'!$A$2:$R$9992,2)</f>
        <v>Tiffany &amp; Co.</v>
      </c>
      <c r="C438" s="15" t="str">
        <f>VLOOKUP($A438,'MG Universe'!$A$2:$R$9992,3)</f>
        <v>C+</v>
      </c>
      <c r="D438" s="15" t="str">
        <f>VLOOKUP($A438,'MG Universe'!$A$2:$R$9992,4)</f>
        <v>D</v>
      </c>
      <c r="E438" s="15" t="str">
        <f>VLOOKUP($A438,'MG Universe'!$A$2:$R$9992,5)</f>
        <v>O</v>
      </c>
      <c r="F438" s="16" t="str">
        <f>VLOOKUP($A438,'MG Universe'!$A$2:$R$9992,6)</f>
        <v>DO</v>
      </c>
      <c r="G438" s="85">
        <f>VLOOKUP($A438,'MG Universe'!$A$2:$R$9992,7)</f>
        <v>42583</v>
      </c>
      <c r="H438" s="18">
        <f>VLOOKUP($A438,'MG Universe'!$A$2:$R$9992,8)</f>
        <v>36.159999999999997</v>
      </c>
      <c r="I438" s="18">
        <f>VLOOKUP($A438,'MG Universe'!$A$2:$R$9992,9)</f>
        <v>91.06</v>
      </c>
      <c r="J438" s="19">
        <f>VLOOKUP($A438,'MG Universe'!$A$2:$R$9992,10)</f>
        <v>2.5183</v>
      </c>
      <c r="K438" s="86">
        <f>VLOOKUP($A438,'MG Universe'!$A$2:$R$9992,11)</f>
        <v>28.19</v>
      </c>
      <c r="L438" s="19">
        <f>VLOOKUP($A438,'MG Universe'!$A$2:$R$9992,12)</f>
        <v>1.7600000000000001E-2</v>
      </c>
      <c r="M438" s="87">
        <f>VLOOKUP($A438,'MG Universe'!$A$2:$R$9992,13)</f>
        <v>2</v>
      </c>
      <c r="N438" s="88">
        <f>VLOOKUP($A438,'MG Universe'!$A$2:$R$9992,14)</f>
        <v>4.91</v>
      </c>
      <c r="O438" s="18">
        <f>VLOOKUP($A438,'MG Universe'!$A$2:$R$9992,15)</f>
        <v>10.41</v>
      </c>
      <c r="P438" s="19">
        <f>VLOOKUP($A438,'MG Universe'!$A$2:$R$9992,16)</f>
        <v>9.8500000000000004E-2</v>
      </c>
      <c r="Q438" s="89">
        <f>VLOOKUP($A438,'MG Universe'!$A$2:$R$9992,17)</f>
        <v>14</v>
      </c>
      <c r="R438" s="18">
        <f>VLOOKUP($A438,'MG Universe'!$A$2:$R$9992,18)</f>
        <v>42.02</v>
      </c>
      <c r="S438" s="18">
        <f>VLOOKUP($A438,'MG Universe'!$A$2:$U$9992,19)</f>
        <v>11386645474</v>
      </c>
      <c r="T438" s="18" t="str">
        <f>VLOOKUP($A438,'MG Universe'!$A$2:$U$9992,20)</f>
        <v>Large</v>
      </c>
      <c r="U438" s="18" t="str">
        <f>VLOOKUP($A438,'MG Universe'!$A$2:$U$9992,21)</f>
        <v>Retail</v>
      </c>
    </row>
    <row r="439" spans="1:21" x14ac:dyDescent="0.55000000000000004">
      <c r="A439" s="15" t="s">
        <v>1547</v>
      </c>
      <c r="B439" s="122" t="str">
        <f>VLOOKUP($A439,'MG Universe'!$A$2:$R$9992,2)</f>
        <v>TJX Companies Inc</v>
      </c>
      <c r="C439" s="15" t="str">
        <f>VLOOKUP($A439,'MG Universe'!$A$2:$R$9992,3)</f>
        <v>C+</v>
      </c>
      <c r="D439" s="15" t="str">
        <f>VLOOKUP($A439,'MG Universe'!$A$2:$R$9992,4)</f>
        <v>E</v>
      </c>
      <c r="E439" s="15" t="str">
        <f>VLOOKUP($A439,'MG Universe'!$A$2:$R$9992,5)</f>
        <v>F</v>
      </c>
      <c r="F439" s="16" t="str">
        <f>VLOOKUP($A439,'MG Universe'!$A$2:$R$9992,6)</f>
        <v>EF</v>
      </c>
      <c r="G439" s="85">
        <f>VLOOKUP($A439,'MG Universe'!$A$2:$R$9992,7)</f>
        <v>42735</v>
      </c>
      <c r="H439" s="18">
        <f>VLOOKUP($A439,'MG Universe'!$A$2:$R$9992,8)</f>
        <v>89.71</v>
      </c>
      <c r="I439" s="18">
        <f>VLOOKUP($A439,'MG Universe'!$A$2:$R$9992,9)</f>
        <v>74.77</v>
      </c>
      <c r="J439" s="19">
        <f>VLOOKUP($A439,'MG Universe'!$A$2:$R$9992,10)</f>
        <v>0.83350000000000002</v>
      </c>
      <c r="K439" s="86">
        <f>VLOOKUP($A439,'MG Universe'!$A$2:$R$9992,11)</f>
        <v>23.29</v>
      </c>
      <c r="L439" s="19">
        <f>VLOOKUP($A439,'MG Universe'!$A$2:$R$9992,12)</f>
        <v>1.26E-2</v>
      </c>
      <c r="M439" s="87">
        <f>VLOOKUP($A439,'MG Universe'!$A$2:$R$9992,13)</f>
        <v>0.7</v>
      </c>
      <c r="N439" s="88">
        <f>VLOOKUP($A439,'MG Universe'!$A$2:$R$9992,14)</f>
        <v>1.62</v>
      </c>
      <c r="O439" s="18">
        <f>VLOOKUP($A439,'MG Universe'!$A$2:$R$9992,15)</f>
        <v>-0.9</v>
      </c>
      <c r="P439" s="19">
        <f>VLOOKUP($A439,'MG Universe'!$A$2:$R$9992,16)</f>
        <v>7.3999999999999996E-2</v>
      </c>
      <c r="Q439" s="89">
        <f>VLOOKUP($A439,'MG Universe'!$A$2:$R$9992,17)</f>
        <v>4</v>
      </c>
      <c r="R439" s="18">
        <f>VLOOKUP($A439,'MG Universe'!$A$2:$R$9992,18)</f>
        <v>22.54</v>
      </c>
      <c r="S439" s="18">
        <f>VLOOKUP($A439,'MG Universe'!$A$2:$U$9992,19)</f>
        <v>46225388499</v>
      </c>
      <c r="T439" s="18" t="str">
        <f>VLOOKUP($A439,'MG Universe'!$A$2:$U$9992,20)</f>
        <v>Large</v>
      </c>
      <c r="U439" s="18" t="str">
        <f>VLOOKUP($A439,'MG Universe'!$A$2:$U$9992,21)</f>
        <v>Retail</v>
      </c>
    </row>
    <row r="440" spans="1:21" x14ac:dyDescent="0.55000000000000004">
      <c r="A440" s="15" t="s">
        <v>1549</v>
      </c>
      <c r="B440" s="122" t="str">
        <f>VLOOKUP($A440,'MG Universe'!$A$2:$R$9992,2)</f>
        <v>Torchmark Corporation</v>
      </c>
      <c r="C440" s="15" t="str">
        <f>VLOOKUP($A440,'MG Universe'!$A$2:$R$9992,3)</f>
        <v>B-</v>
      </c>
      <c r="D440" s="15" t="str">
        <f>VLOOKUP($A440,'MG Universe'!$A$2:$R$9992,4)</f>
        <v>D</v>
      </c>
      <c r="E440" s="15" t="str">
        <f>VLOOKUP($A440,'MG Universe'!$A$2:$R$9992,5)</f>
        <v>F</v>
      </c>
      <c r="F440" s="16" t="str">
        <f>VLOOKUP($A440,'MG Universe'!$A$2:$R$9992,6)</f>
        <v>DF</v>
      </c>
      <c r="G440" s="85">
        <f>VLOOKUP($A440,'MG Universe'!$A$2:$R$9992,7)</f>
        <v>42805</v>
      </c>
      <c r="H440" s="18">
        <f>VLOOKUP($A440,'MG Universe'!$A$2:$R$9992,8)</f>
        <v>78.42</v>
      </c>
      <c r="I440" s="18">
        <f>VLOOKUP($A440,'MG Universe'!$A$2:$R$9992,9)</f>
        <v>74.11</v>
      </c>
      <c r="J440" s="19">
        <f>VLOOKUP($A440,'MG Universe'!$A$2:$R$9992,10)</f>
        <v>0.94499999999999995</v>
      </c>
      <c r="K440" s="86">
        <f>VLOOKUP($A440,'MG Universe'!$A$2:$R$9992,11)</f>
        <v>16.920000000000002</v>
      </c>
      <c r="L440" s="19">
        <f>VLOOKUP($A440,'MG Universe'!$A$2:$R$9992,12)</f>
        <v>7.6E-3</v>
      </c>
      <c r="M440" s="87">
        <f>VLOOKUP($A440,'MG Universe'!$A$2:$R$9992,13)</f>
        <v>1</v>
      </c>
      <c r="N440" s="88" t="str">
        <f>VLOOKUP($A440,'MG Universe'!$A$2:$R$9992,14)</f>
        <v>N/A</v>
      </c>
      <c r="O440" s="18" t="str">
        <f>VLOOKUP($A440,'MG Universe'!$A$2:$R$9992,15)</f>
        <v>N/A</v>
      </c>
      <c r="P440" s="19">
        <f>VLOOKUP($A440,'MG Universe'!$A$2:$R$9992,16)</f>
        <v>4.2099999999999999E-2</v>
      </c>
      <c r="Q440" s="89">
        <f>VLOOKUP($A440,'MG Universe'!$A$2:$R$9992,17)</f>
        <v>12</v>
      </c>
      <c r="R440" s="18">
        <f>VLOOKUP($A440,'MG Universe'!$A$2:$R$9992,18)</f>
        <v>63.73</v>
      </c>
      <c r="S440" s="18">
        <f>VLOOKUP($A440,'MG Universe'!$A$2:$U$9992,19)</f>
        <v>8626218870</v>
      </c>
      <c r="T440" s="18" t="str">
        <f>VLOOKUP($A440,'MG Universe'!$A$2:$U$9992,20)</f>
        <v>Mid</v>
      </c>
      <c r="U440" s="18" t="str">
        <f>VLOOKUP($A440,'MG Universe'!$A$2:$U$9992,21)</f>
        <v>Insurance</v>
      </c>
    </row>
    <row r="441" spans="1:21" x14ac:dyDescent="0.55000000000000004">
      <c r="A441" s="15" t="s">
        <v>1551</v>
      </c>
      <c r="B441" s="122" t="str">
        <f>VLOOKUP($A441,'MG Universe'!$A$2:$R$9992,2)</f>
        <v>Thermo Fisher Scientific Inc.</v>
      </c>
      <c r="C441" s="15" t="str">
        <f>VLOOKUP($A441,'MG Universe'!$A$2:$R$9992,3)</f>
        <v>C</v>
      </c>
      <c r="D441" s="15" t="str">
        <f>VLOOKUP($A441,'MG Universe'!$A$2:$R$9992,4)</f>
        <v>E</v>
      </c>
      <c r="E441" s="15" t="str">
        <f>VLOOKUP($A441,'MG Universe'!$A$2:$R$9992,5)</f>
        <v>O</v>
      </c>
      <c r="F441" s="16" t="str">
        <f>VLOOKUP($A441,'MG Universe'!$A$2:$R$9992,6)</f>
        <v>EO</v>
      </c>
      <c r="G441" s="85">
        <f>VLOOKUP($A441,'MG Universe'!$A$2:$R$9992,7)</f>
        <v>42712</v>
      </c>
      <c r="H441" s="18">
        <f>VLOOKUP($A441,'MG Universe'!$A$2:$R$9992,8)</f>
        <v>140.71</v>
      </c>
      <c r="I441" s="18">
        <f>VLOOKUP($A441,'MG Universe'!$A$2:$R$9992,9)</f>
        <v>170.97</v>
      </c>
      <c r="J441" s="19">
        <f>VLOOKUP($A441,'MG Universe'!$A$2:$R$9992,10)</f>
        <v>1.2151000000000001</v>
      </c>
      <c r="K441" s="86">
        <f>VLOOKUP($A441,'MG Universe'!$A$2:$R$9992,11)</f>
        <v>34.96</v>
      </c>
      <c r="L441" s="19">
        <f>VLOOKUP($A441,'MG Universe'!$A$2:$R$9992,12)</f>
        <v>3.5000000000000001E-3</v>
      </c>
      <c r="M441" s="87">
        <f>VLOOKUP($A441,'MG Universe'!$A$2:$R$9992,13)</f>
        <v>1.1000000000000001</v>
      </c>
      <c r="N441" s="88">
        <f>VLOOKUP($A441,'MG Universe'!$A$2:$R$9992,14)</f>
        <v>1.56</v>
      </c>
      <c r="O441" s="18">
        <f>VLOOKUP($A441,'MG Universe'!$A$2:$R$9992,15)</f>
        <v>-45.67</v>
      </c>
      <c r="P441" s="19">
        <f>VLOOKUP($A441,'MG Universe'!$A$2:$R$9992,16)</f>
        <v>0.1323</v>
      </c>
      <c r="Q441" s="89">
        <f>VLOOKUP($A441,'MG Universe'!$A$2:$R$9992,17)</f>
        <v>0</v>
      </c>
      <c r="R441" s="18">
        <f>VLOOKUP($A441,'MG Universe'!$A$2:$R$9992,18)</f>
        <v>85.1</v>
      </c>
      <c r="S441" s="18">
        <f>VLOOKUP($A441,'MG Universe'!$A$2:$U$9992,19)</f>
        <v>66890747458</v>
      </c>
      <c r="T441" s="18" t="str">
        <f>VLOOKUP($A441,'MG Universe'!$A$2:$U$9992,20)</f>
        <v>Large</v>
      </c>
      <c r="U441" s="18" t="str">
        <f>VLOOKUP($A441,'MG Universe'!$A$2:$U$9992,21)</f>
        <v>Medical</v>
      </c>
    </row>
    <row r="442" spans="1:21" x14ac:dyDescent="0.55000000000000004">
      <c r="A442" s="15" t="s">
        <v>1553</v>
      </c>
      <c r="B442" s="122" t="str">
        <f>VLOOKUP($A442,'MG Universe'!$A$2:$R$9992,2)</f>
        <v>Tripadvisor Inc</v>
      </c>
      <c r="C442" s="15" t="str">
        <f>VLOOKUP($A442,'MG Universe'!$A$2:$R$9992,3)</f>
        <v>C</v>
      </c>
      <c r="D442" s="15" t="str">
        <f>VLOOKUP($A442,'MG Universe'!$A$2:$R$9992,4)</f>
        <v>E</v>
      </c>
      <c r="E442" s="15" t="str">
        <f>VLOOKUP($A442,'MG Universe'!$A$2:$R$9992,5)</f>
        <v>O</v>
      </c>
      <c r="F442" s="16" t="str">
        <f>VLOOKUP($A442,'MG Universe'!$A$2:$R$9992,6)</f>
        <v>EO</v>
      </c>
      <c r="G442" s="85">
        <f>VLOOKUP($A442,'MG Universe'!$A$2:$R$9992,7)</f>
        <v>42541</v>
      </c>
      <c r="H442" s="18">
        <f>VLOOKUP($A442,'MG Universe'!$A$2:$R$9992,8)</f>
        <v>30.78</v>
      </c>
      <c r="I442" s="18">
        <f>VLOOKUP($A442,'MG Universe'!$A$2:$R$9992,9)</f>
        <v>43.97</v>
      </c>
      <c r="J442" s="19">
        <f>VLOOKUP($A442,'MG Universe'!$A$2:$R$9992,10)</f>
        <v>1.4285000000000001</v>
      </c>
      <c r="K442" s="86">
        <f>VLOOKUP($A442,'MG Universe'!$A$2:$R$9992,11)</f>
        <v>30.32</v>
      </c>
      <c r="L442" s="19">
        <f>VLOOKUP($A442,'MG Universe'!$A$2:$R$9992,12)</f>
        <v>0</v>
      </c>
      <c r="M442" s="87">
        <f>VLOOKUP($A442,'MG Universe'!$A$2:$R$9992,13)</f>
        <v>1.9</v>
      </c>
      <c r="N442" s="88">
        <f>VLOOKUP($A442,'MG Universe'!$A$2:$R$9992,14)</f>
        <v>2.23</v>
      </c>
      <c r="O442" s="18">
        <f>VLOOKUP($A442,'MG Universe'!$A$2:$R$9992,15)</f>
        <v>1.46</v>
      </c>
      <c r="P442" s="19">
        <f>VLOOKUP($A442,'MG Universe'!$A$2:$R$9992,16)</f>
        <v>0.1091</v>
      </c>
      <c r="Q442" s="89">
        <f>VLOOKUP($A442,'MG Universe'!$A$2:$R$9992,17)</f>
        <v>0</v>
      </c>
      <c r="R442" s="18">
        <f>VLOOKUP($A442,'MG Universe'!$A$2:$R$9992,18)</f>
        <v>18.350000000000001</v>
      </c>
      <c r="S442" s="18">
        <f>VLOOKUP($A442,'MG Universe'!$A$2:$U$9992,19)</f>
        <v>6070040289</v>
      </c>
      <c r="T442" s="18" t="str">
        <f>VLOOKUP($A442,'MG Universe'!$A$2:$U$9992,20)</f>
        <v>Mid</v>
      </c>
      <c r="U442" s="18" t="str">
        <f>VLOOKUP($A442,'MG Universe'!$A$2:$U$9992,21)</f>
        <v>Travel</v>
      </c>
    </row>
    <row r="443" spans="1:21" x14ac:dyDescent="0.55000000000000004">
      <c r="A443" s="15" t="s">
        <v>1555</v>
      </c>
      <c r="B443" s="122" t="str">
        <f>VLOOKUP($A443,'MG Universe'!$A$2:$R$9992,2)</f>
        <v>T. Rowe Price Group Inc</v>
      </c>
      <c r="C443" s="15" t="str">
        <f>VLOOKUP($A443,'MG Universe'!$A$2:$R$9992,3)</f>
        <v>A</v>
      </c>
      <c r="D443" s="15" t="str">
        <f>VLOOKUP($A443,'MG Universe'!$A$2:$R$9992,4)</f>
        <v>D</v>
      </c>
      <c r="E443" s="15" t="str">
        <f>VLOOKUP($A443,'MG Universe'!$A$2:$R$9992,5)</f>
        <v>U</v>
      </c>
      <c r="F443" s="16" t="str">
        <f>VLOOKUP($A443,'MG Universe'!$A$2:$R$9992,6)</f>
        <v>DU</v>
      </c>
      <c r="G443" s="85">
        <f>VLOOKUP($A443,'MG Universe'!$A$2:$R$9992,7)</f>
        <v>42607</v>
      </c>
      <c r="H443" s="18">
        <f>VLOOKUP($A443,'MG Universe'!$A$2:$R$9992,8)</f>
        <v>103.5</v>
      </c>
      <c r="I443" s="18">
        <f>VLOOKUP($A443,'MG Universe'!$A$2:$R$9992,9)</f>
        <v>69.23</v>
      </c>
      <c r="J443" s="19">
        <f>VLOOKUP($A443,'MG Universe'!$A$2:$R$9992,10)</f>
        <v>0.66890000000000005</v>
      </c>
      <c r="K443" s="86">
        <f>VLOOKUP($A443,'MG Universe'!$A$2:$R$9992,11)</f>
        <v>16.41</v>
      </c>
      <c r="L443" s="19">
        <f>VLOOKUP($A443,'MG Universe'!$A$2:$R$9992,12)</f>
        <v>3.0599999999999999E-2</v>
      </c>
      <c r="M443" s="87">
        <f>VLOOKUP($A443,'MG Universe'!$A$2:$R$9992,13)</f>
        <v>1.3</v>
      </c>
      <c r="N443" s="88">
        <f>VLOOKUP($A443,'MG Universe'!$A$2:$R$9992,14)</f>
        <v>2.79</v>
      </c>
      <c r="O443" s="18">
        <f>VLOOKUP($A443,'MG Universe'!$A$2:$R$9992,15)</f>
        <v>-7.0000000000000007E-2</v>
      </c>
      <c r="P443" s="19">
        <f>VLOOKUP($A443,'MG Universe'!$A$2:$R$9992,16)</f>
        <v>3.95E-2</v>
      </c>
      <c r="Q443" s="89">
        <f>VLOOKUP($A443,'MG Universe'!$A$2:$R$9992,17)</f>
        <v>20</v>
      </c>
      <c r="R443" s="18">
        <f>VLOOKUP($A443,'MG Universe'!$A$2:$R$9992,18)</f>
        <v>41.69</v>
      </c>
      <c r="S443" s="18">
        <f>VLOOKUP($A443,'MG Universe'!$A$2:$U$9992,19)</f>
        <v>16652001745</v>
      </c>
      <c r="T443" s="18" t="str">
        <f>VLOOKUP($A443,'MG Universe'!$A$2:$U$9992,20)</f>
        <v>Large</v>
      </c>
      <c r="U443" s="18" t="str">
        <f>VLOOKUP($A443,'MG Universe'!$A$2:$U$9992,21)</f>
        <v>Financial Services</v>
      </c>
    </row>
    <row r="444" spans="1:21" x14ac:dyDescent="0.55000000000000004">
      <c r="A444" s="15" t="s">
        <v>1557</v>
      </c>
      <c r="B444" s="122" t="str">
        <f>VLOOKUP($A444,'MG Universe'!$A$2:$R$9992,2)</f>
        <v>Travelers Companies Inc</v>
      </c>
      <c r="C444" s="15" t="str">
        <f>VLOOKUP($A444,'MG Universe'!$A$2:$R$9992,3)</f>
        <v>A-</v>
      </c>
      <c r="D444" s="15" t="str">
        <f>VLOOKUP($A444,'MG Universe'!$A$2:$R$9992,4)</f>
        <v>D</v>
      </c>
      <c r="E444" s="15" t="str">
        <f>VLOOKUP($A444,'MG Universe'!$A$2:$R$9992,5)</f>
        <v>U</v>
      </c>
      <c r="F444" s="16" t="str">
        <f>VLOOKUP($A444,'MG Universe'!$A$2:$R$9992,6)</f>
        <v>DU</v>
      </c>
      <c r="G444" s="85">
        <f>VLOOKUP($A444,'MG Universe'!$A$2:$R$9992,7)</f>
        <v>42705</v>
      </c>
      <c r="H444" s="18">
        <f>VLOOKUP($A444,'MG Universe'!$A$2:$R$9992,8)</f>
        <v>320.64999999999998</v>
      </c>
      <c r="I444" s="18">
        <f>VLOOKUP($A444,'MG Universe'!$A$2:$R$9992,9)</f>
        <v>120.25</v>
      </c>
      <c r="J444" s="19">
        <f>VLOOKUP($A444,'MG Universe'!$A$2:$R$9992,10)</f>
        <v>0.375</v>
      </c>
      <c r="K444" s="86">
        <f>VLOOKUP($A444,'MG Universe'!$A$2:$R$9992,11)</f>
        <v>12.18</v>
      </c>
      <c r="L444" s="19">
        <f>VLOOKUP($A444,'MG Universe'!$A$2:$R$9992,12)</f>
        <v>1.6199999999999999E-2</v>
      </c>
      <c r="M444" s="87">
        <f>VLOOKUP($A444,'MG Universe'!$A$2:$R$9992,13)</f>
        <v>1.1000000000000001</v>
      </c>
      <c r="N444" s="88" t="str">
        <f>VLOOKUP($A444,'MG Universe'!$A$2:$R$9992,14)</f>
        <v>N/A</v>
      </c>
      <c r="O444" s="18" t="str">
        <f>VLOOKUP($A444,'MG Universe'!$A$2:$R$9992,15)</f>
        <v>N/A</v>
      </c>
      <c r="P444" s="19">
        <f>VLOOKUP($A444,'MG Universe'!$A$2:$R$9992,16)</f>
        <v>1.84E-2</v>
      </c>
      <c r="Q444" s="89">
        <f>VLOOKUP($A444,'MG Universe'!$A$2:$R$9992,17)</f>
        <v>1</v>
      </c>
      <c r="R444" s="18">
        <f>VLOOKUP($A444,'MG Universe'!$A$2:$R$9992,18)</f>
        <v>134.38</v>
      </c>
      <c r="S444" s="18">
        <f>VLOOKUP($A444,'MG Universe'!$A$2:$U$9992,19)</f>
        <v>33510339986</v>
      </c>
      <c r="T444" s="18" t="str">
        <f>VLOOKUP($A444,'MG Universe'!$A$2:$U$9992,20)</f>
        <v>Large</v>
      </c>
      <c r="U444" s="18" t="str">
        <f>VLOOKUP($A444,'MG Universe'!$A$2:$U$9992,21)</f>
        <v>Insurance</v>
      </c>
    </row>
    <row r="445" spans="1:21" x14ac:dyDescent="0.55000000000000004">
      <c r="A445" s="15" t="s">
        <v>1559</v>
      </c>
      <c r="B445" s="122" t="str">
        <f>VLOOKUP($A445,'MG Universe'!$A$2:$R$9992,2)</f>
        <v>Tractor Supply Company</v>
      </c>
      <c r="C445" s="15" t="str">
        <f>VLOOKUP($A445,'MG Universe'!$A$2:$R$9992,3)</f>
        <v>B-</v>
      </c>
      <c r="D445" s="15" t="str">
        <f>VLOOKUP($A445,'MG Universe'!$A$2:$R$9992,4)</f>
        <v>E</v>
      </c>
      <c r="E445" s="15" t="str">
        <f>VLOOKUP($A445,'MG Universe'!$A$2:$R$9992,5)</f>
        <v>U</v>
      </c>
      <c r="F445" s="16" t="str">
        <f>VLOOKUP($A445,'MG Universe'!$A$2:$R$9992,6)</f>
        <v>EU</v>
      </c>
      <c r="G445" s="85">
        <f>VLOOKUP($A445,'MG Universe'!$A$2:$R$9992,7)</f>
        <v>42614</v>
      </c>
      <c r="H445" s="18">
        <f>VLOOKUP($A445,'MG Universe'!$A$2:$R$9992,8)</f>
        <v>110.42</v>
      </c>
      <c r="I445" s="18">
        <f>VLOOKUP($A445,'MG Universe'!$A$2:$R$9992,9)</f>
        <v>57.73</v>
      </c>
      <c r="J445" s="19">
        <f>VLOOKUP($A445,'MG Universe'!$A$2:$R$9992,10)</f>
        <v>0.52280000000000004</v>
      </c>
      <c r="K445" s="86">
        <f>VLOOKUP($A445,'MG Universe'!$A$2:$R$9992,11)</f>
        <v>20.11</v>
      </c>
      <c r="L445" s="19">
        <f>VLOOKUP($A445,'MG Universe'!$A$2:$R$9992,12)</f>
        <v>1.46E-2</v>
      </c>
      <c r="M445" s="87">
        <f>VLOOKUP($A445,'MG Universe'!$A$2:$R$9992,13)</f>
        <v>1.2</v>
      </c>
      <c r="N445" s="88">
        <f>VLOOKUP($A445,'MG Universe'!$A$2:$R$9992,14)</f>
        <v>2.19</v>
      </c>
      <c r="O445" s="18">
        <f>VLOOKUP($A445,'MG Universe'!$A$2:$R$9992,15)</f>
        <v>3.8</v>
      </c>
      <c r="P445" s="19">
        <f>VLOOKUP($A445,'MG Universe'!$A$2:$R$9992,16)</f>
        <v>5.8099999999999999E-2</v>
      </c>
      <c r="Q445" s="89">
        <f>VLOOKUP($A445,'MG Universe'!$A$2:$R$9992,17)</f>
        <v>7</v>
      </c>
      <c r="R445" s="18">
        <f>VLOOKUP($A445,'MG Universe'!$A$2:$R$9992,18)</f>
        <v>28.88</v>
      </c>
      <c r="S445" s="18">
        <f>VLOOKUP($A445,'MG Universe'!$A$2:$U$9992,19)</f>
        <v>7351858462</v>
      </c>
      <c r="T445" s="18" t="str">
        <f>VLOOKUP($A445,'MG Universe'!$A$2:$U$9992,20)</f>
        <v>Mid</v>
      </c>
      <c r="U445" s="18" t="str">
        <f>VLOOKUP($A445,'MG Universe'!$A$2:$U$9992,21)</f>
        <v>Retail</v>
      </c>
    </row>
    <row r="446" spans="1:21" x14ac:dyDescent="0.55000000000000004">
      <c r="A446" s="15" t="s">
        <v>1665</v>
      </c>
      <c r="B446" s="122" t="str">
        <f>VLOOKUP($A446,'MG Universe'!$A$2:$R$9992,2)</f>
        <v>Tyson Foods, Inc.</v>
      </c>
      <c r="C446" s="15" t="str">
        <f>VLOOKUP($A446,'MG Universe'!$A$2:$R$9992,3)</f>
        <v>B-</v>
      </c>
      <c r="D446" s="15" t="str">
        <f>VLOOKUP($A446,'MG Universe'!$A$2:$R$9992,4)</f>
        <v>E</v>
      </c>
      <c r="E446" s="15" t="str">
        <f>VLOOKUP($A446,'MG Universe'!$A$2:$R$9992,5)</f>
        <v>U</v>
      </c>
      <c r="F446" s="16" t="str">
        <f>VLOOKUP($A446,'MG Universe'!$A$2:$R$9992,6)</f>
        <v>EU</v>
      </c>
      <c r="G446" s="85">
        <f>VLOOKUP($A446,'MG Universe'!$A$2:$R$9992,7)</f>
        <v>42607</v>
      </c>
      <c r="H446" s="18">
        <f>VLOOKUP($A446,'MG Universe'!$A$2:$R$9992,8)</f>
        <v>121.87</v>
      </c>
      <c r="I446" s="18">
        <f>VLOOKUP($A446,'MG Universe'!$A$2:$R$9992,9)</f>
        <v>58.02</v>
      </c>
      <c r="J446" s="19">
        <f>VLOOKUP($A446,'MG Universe'!$A$2:$R$9992,10)</f>
        <v>0.47610000000000002</v>
      </c>
      <c r="K446" s="86">
        <f>VLOOKUP($A446,'MG Universe'!$A$2:$R$9992,11)</f>
        <v>18.3</v>
      </c>
      <c r="L446" s="19">
        <f>VLOOKUP($A446,'MG Universe'!$A$2:$R$9992,12)</f>
        <v>9.4999999999999998E-3</v>
      </c>
      <c r="M446" s="87">
        <f>VLOOKUP($A446,'MG Universe'!$A$2:$R$9992,13)</f>
        <v>0.2</v>
      </c>
      <c r="N446" s="88">
        <f>VLOOKUP($A446,'MG Universe'!$A$2:$R$9992,14)</f>
        <v>1.8</v>
      </c>
      <c r="O446" s="18">
        <f>VLOOKUP($A446,'MG Universe'!$A$2:$R$9992,15)</f>
        <v>-19.940000000000001</v>
      </c>
      <c r="P446" s="19">
        <f>VLOOKUP($A446,'MG Universe'!$A$2:$R$9992,16)</f>
        <v>4.9000000000000002E-2</v>
      </c>
      <c r="Q446" s="89">
        <f>VLOOKUP($A446,'MG Universe'!$A$2:$R$9992,17)</f>
        <v>4</v>
      </c>
      <c r="R446" s="18">
        <f>VLOOKUP($A446,'MG Universe'!$A$2:$R$9992,18)</f>
        <v>52.23</v>
      </c>
      <c r="S446" s="18">
        <f>VLOOKUP($A446,'MG Universe'!$A$2:$U$9992,19)</f>
        <v>20704187851</v>
      </c>
      <c r="T446" s="18" t="str">
        <f>VLOOKUP($A446,'MG Universe'!$A$2:$U$9992,20)</f>
        <v>Large</v>
      </c>
      <c r="U446" s="18" t="str">
        <f>VLOOKUP($A446,'MG Universe'!$A$2:$U$9992,21)</f>
        <v>Food Processing</v>
      </c>
    </row>
    <row r="447" spans="1:21" x14ac:dyDescent="0.55000000000000004">
      <c r="A447" s="15" t="s">
        <v>1667</v>
      </c>
      <c r="B447" s="122" t="str">
        <f>VLOOKUP($A447,'MG Universe'!$A$2:$R$9992,2)</f>
        <v>Tesoro Corporation</v>
      </c>
      <c r="C447" s="15" t="str">
        <f>VLOOKUP($A447,'MG Universe'!$A$2:$R$9992,3)</f>
        <v>B</v>
      </c>
      <c r="D447" s="15" t="str">
        <f>VLOOKUP($A447,'MG Universe'!$A$2:$R$9992,4)</f>
        <v>E</v>
      </c>
      <c r="E447" s="15" t="str">
        <f>VLOOKUP($A447,'MG Universe'!$A$2:$R$9992,5)</f>
        <v>U</v>
      </c>
      <c r="F447" s="16" t="str">
        <f>VLOOKUP($A447,'MG Universe'!$A$2:$R$9992,6)</f>
        <v>EU</v>
      </c>
      <c r="G447" s="85">
        <f>VLOOKUP($A447,'MG Universe'!$A$2:$R$9992,7)</f>
        <v>42773</v>
      </c>
      <c r="H447" s="18">
        <f>VLOOKUP($A447,'MG Universe'!$A$2:$R$9992,8)</f>
        <v>274.92</v>
      </c>
      <c r="I447" s="18">
        <f>VLOOKUP($A447,'MG Universe'!$A$2:$R$9992,9)</f>
        <v>81.84</v>
      </c>
      <c r="J447" s="19">
        <f>VLOOKUP($A447,'MG Universe'!$A$2:$R$9992,10)</f>
        <v>0.29770000000000002</v>
      </c>
      <c r="K447" s="86">
        <f>VLOOKUP($A447,'MG Universe'!$A$2:$R$9992,11)</f>
        <v>11.46</v>
      </c>
      <c r="L447" s="19">
        <f>VLOOKUP($A447,'MG Universe'!$A$2:$R$9992,12)</f>
        <v>2.5000000000000001E-2</v>
      </c>
      <c r="M447" s="87">
        <f>VLOOKUP($A447,'MG Universe'!$A$2:$R$9992,13)</f>
        <v>1.7</v>
      </c>
      <c r="N447" s="88">
        <f>VLOOKUP($A447,'MG Universe'!$A$2:$R$9992,14)</f>
        <v>1.9</v>
      </c>
      <c r="O447" s="18">
        <f>VLOOKUP($A447,'MG Universe'!$A$2:$R$9992,15)</f>
        <v>-62.03</v>
      </c>
      <c r="P447" s="19">
        <f>VLOOKUP($A447,'MG Universe'!$A$2:$R$9992,16)</f>
        <v>1.4800000000000001E-2</v>
      </c>
      <c r="Q447" s="89">
        <f>VLOOKUP($A447,'MG Universe'!$A$2:$R$9992,17)</f>
        <v>5</v>
      </c>
      <c r="R447" s="18">
        <f>VLOOKUP($A447,'MG Universe'!$A$2:$R$9992,18)</f>
        <v>75.72</v>
      </c>
      <c r="S447" s="18">
        <f>VLOOKUP($A447,'MG Universe'!$A$2:$U$9992,19)</f>
        <v>9608529853</v>
      </c>
      <c r="T447" s="18" t="str">
        <f>VLOOKUP($A447,'MG Universe'!$A$2:$U$9992,20)</f>
        <v>Mid</v>
      </c>
      <c r="U447" s="18" t="str">
        <f>VLOOKUP($A447,'MG Universe'!$A$2:$U$9992,21)</f>
        <v>Oil &amp; Gas</v>
      </c>
    </row>
    <row r="448" spans="1:21" x14ac:dyDescent="0.55000000000000004">
      <c r="A448" s="15" t="s">
        <v>1669</v>
      </c>
      <c r="B448" s="122" t="str">
        <f>VLOOKUP($A448,'MG Universe'!$A$2:$R$9992,2)</f>
        <v>Total System Services, Inc.</v>
      </c>
      <c r="C448" s="15" t="str">
        <f>VLOOKUP($A448,'MG Universe'!$A$2:$R$9992,3)</f>
        <v>C+</v>
      </c>
      <c r="D448" s="15" t="str">
        <f>VLOOKUP($A448,'MG Universe'!$A$2:$R$9992,4)</f>
        <v>E</v>
      </c>
      <c r="E448" s="15" t="str">
        <f>VLOOKUP($A448,'MG Universe'!$A$2:$R$9992,5)</f>
        <v>F</v>
      </c>
      <c r="F448" s="16" t="str">
        <f>VLOOKUP($A448,'MG Universe'!$A$2:$R$9992,6)</f>
        <v>EF</v>
      </c>
      <c r="G448" s="85">
        <f>VLOOKUP($A448,'MG Universe'!$A$2:$R$9992,7)</f>
        <v>42509</v>
      </c>
      <c r="H448" s="18">
        <f>VLOOKUP($A448,'MG Universe'!$A$2:$R$9992,8)</f>
        <v>61.18</v>
      </c>
      <c r="I448" s="18">
        <f>VLOOKUP($A448,'MG Universe'!$A$2:$R$9992,9)</f>
        <v>57.95</v>
      </c>
      <c r="J448" s="19">
        <f>VLOOKUP($A448,'MG Universe'!$A$2:$R$9992,10)</f>
        <v>0.94720000000000004</v>
      </c>
      <c r="K448" s="86">
        <f>VLOOKUP($A448,'MG Universe'!$A$2:$R$9992,11)</f>
        <v>28.83</v>
      </c>
      <c r="L448" s="19">
        <f>VLOOKUP($A448,'MG Universe'!$A$2:$R$9992,12)</f>
        <v>6.8999999999999999E-3</v>
      </c>
      <c r="M448" s="87">
        <f>VLOOKUP($A448,'MG Universe'!$A$2:$R$9992,13)</f>
        <v>1</v>
      </c>
      <c r="N448" s="88">
        <f>VLOOKUP($A448,'MG Universe'!$A$2:$R$9992,14)</f>
        <v>8.5500000000000007</v>
      </c>
      <c r="O448" s="18">
        <f>VLOOKUP($A448,'MG Universe'!$A$2:$R$9992,15)</f>
        <v>-5.89</v>
      </c>
      <c r="P448" s="19">
        <f>VLOOKUP($A448,'MG Universe'!$A$2:$R$9992,16)</f>
        <v>0.1017</v>
      </c>
      <c r="Q448" s="89">
        <f>VLOOKUP($A448,'MG Universe'!$A$2:$R$9992,17)</f>
        <v>0</v>
      </c>
      <c r="R448" s="18">
        <f>VLOOKUP($A448,'MG Universe'!$A$2:$R$9992,18)</f>
        <v>25.06</v>
      </c>
      <c r="S448" s="18">
        <f>VLOOKUP($A448,'MG Universe'!$A$2:$U$9992,19)</f>
        <v>10639149876</v>
      </c>
      <c r="T448" s="18" t="str">
        <f>VLOOKUP($A448,'MG Universe'!$A$2:$U$9992,20)</f>
        <v>Large</v>
      </c>
      <c r="U448" s="18" t="str">
        <f>VLOOKUP($A448,'MG Universe'!$A$2:$U$9992,21)</f>
        <v>Information Technology</v>
      </c>
    </row>
    <row r="449" spans="1:21" x14ac:dyDescent="0.55000000000000004">
      <c r="A449" s="15" t="s">
        <v>1671</v>
      </c>
      <c r="B449" s="122" t="str">
        <f>VLOOKUP($A449,'MG Universe'!$A$2:$R$9992,2)</f>
        <v>Time Warner Inc</v>
      </c>
      <c r="C449" s="15" t="str">
        <f>VLOOKUP($A449,'MG Universe'!$A$2:$R$9992,3)</f>
        <v>B-</v>
      </c>
      <c r="D449" s="15" t="str">
        <f>VLOOKUP($A449,'MG Universe'!$A$2:$R$9992,4)</f>
        <v>E</v>
      </c>
      <c r="E449" s="15" t="str">
        <f>VLOOKUP($A449,'MG Universe'!$A$2:$R$9992,5)</f>
        <v>U</v>
      </c>
      <c r="F449" s="16" t="str">
        <f>VLOOKUP($A449,'MG Universe'!$A$2:$R$9992,6)</f>
        <v>EU</v>
      </c>
      <c r="G449" s="85">
        <f>VLOOKUP($A449,'MG Universe'!$A$2:$R$9992,7)</f>
        <v>42555</v>
      </c>
      <c r="H449" s="18">
        <f>VLOOKUP($A449,'MG Universe'!$A$2:$R$9992,8)</f>
        <v>176.92</v>
      </c>
      <c r="I449" s="18">
        <f>VLOOKUP($A449,'MG Universe'!$A$2:$R$9992,9)</f>
        <v>96.75</v>
      </c>
      <c r="J449" s="19">
        <f>VLOOKUP($A449,'MG Universe'!$A$2:$R$9992,10)</f>
        <v>0.54690000000000005</v>
      </c>
      <c r="K449" s="86">
        <f>VLOOKUP($A449,'MG Universe'!$A$2:$R$9992,11)</f>
        <v>21.03</v>
      </c>
      <c r="L449" s="19">
        <f>VLOOKUP($A449,'MG Universe'!$A$2:$R$9992,12)</f>
        <v>1.4999999999999999E-2</v>
      </c>
      <c r="M449" s="87">
        <f>VLOOKUP($A449,'MG Universe'!$A$2:$R$9992,13)</f>
        <v>1.1000000000000001</v>
      </c>
      <c r="N449" s="88">
        <f>VLOOKUP($A449,'MG Universe'!$A$2:$R$9992,14)</f>
        <v>1.64</v>
      </c>
      <c r="O449" s="18">
        <f>VLOOKUP($A449,'MG Universe'!$A$2:$R$9992,15)</f>
        <v>-34.42</v>
      </c>
      <c r="P449" s="19">
        <f>VLOOKUP($A449,'MG Universe'!$A$2:$R$9992,16)</f>
        <v>6.2700000000000006E-2</v>
      </c>
      <c r="Q449" s="89">
        <f>VLOOKUP($A449,'MG Universe'!$A$2:$R$9992,17)</f>
        <v>7</v>
      </c>
      <c r="R449" s="18">
        <f>VLOOKUP($A449,'MG Universe'!$A$2:$R$9992,18)</f>
        <v>60.03</v>
      </c>
      <c r="S449" s="18">
        <f>VLOOKUP($A449,'MG Universe'!$A$2:$U$9992,19)</f>
        <v>74530650130</v>
      </c>
      <c r="T449" s="18" t="str">
        <f>VLOOKUP($A449,'MG Universe'!$A$2:$U$9992,20)</f>
        <v>Large</v>
      </c>
      <c r="U449" s="18" t="str">
        <f>VLOOKUP($A449,'MG Universe'!$A$2:$U$9992,21)</f>
        <v>Media Entertainment</v>
      </c>
    </row>
    <row r="450" spans="1:21" x14ac:dyDescent="0.55000000000000004">
      <c r="A450" s="15" t="s">
        <v>1673</v>
      </c>
      <c r="B450" s="122" t="str">
        <f>VLOOKUP($A450,'MG Universe'!$A$2:$R$9992,2)</f>
        <v>Texas Instruments Incorporated</v>
      </c>
      <c r="C450" s="15" t="str">
        <f>VLOOKUP($A450,'MG Universe'!$A$2:$R$9992,3)</f>
        <v>B-</v>
      </c>
      <c r="D450" s="15" t="str">
        <f>VLOOKUP($A450,'MG Universe'!$A$2:$R$9992,4)</f>
        <v>E</v>
      </c>
      <c r="E450" s="15" t="str">
        <f>VLOOKUP($A450,'MG Universe'!$A$2:$R$9992,5)</f>
        <v>F</v>
      </c>
      <c r="F450" s="16" t="str">
        <f>VLOOKUP($A450,'MG Universe'!$A$2:$R$9992,6)</f>
        <v>EF</v>
      </c>
      <c r="G450" s="85">
        <f>VLOOKUP($A450,'MG Universe'!$A$2:$R$9992,7)</f>
        <v>42780</v>
      </c>
      <c r="H450" s="18">
        <f>VLOOKUP($A450,'MG Universe'!$A$2:$R$9992,8)</f>
        <v>92.21</v>
      </c>
      <c r="I450" s="18">
        <f>VLOOKUP($A450,'MG Universe'!$A$2:$R$9992,9)</f>
        <v>78.680000000000007</v>
      </c>
      <c r="J450" s="19">
        <f>VLOOKUP($A450,'MG Universe'!$A$2:$R$9992,10)</f>
        <v>0.85329999999999995</v>
      </c>
      <c r="K450" s="86">
        <f>VLOOKUP($A450,'MG Universe'!$A$2:$R$9992,11)</f>
        <v>25.14</v>
      </c>
      <c r="L450" s="19">
        <f>VLOOKUP($A450,'MG Universe'!$A$2:$R$9992,12)</f>
        <v>2.0799999999999999E-2</v>
      </c>
      <c r="M450" s="87">
        <f>VLOOKUP($A450,'MG Universe'!$A$2:$R$9992,13)</f>
        <v>1.2</v>
      </c>
      <c r="N450" s="88">
        <f>VLOOKUP($A450,'MG Universe'!$A$2:$R$9992,14)</f>
        <v>1.64</v>
      </c>
      <c r="O450" s="18">
        <f>VLOOKUP($A450,'MG Universe'!$A$2:$R$9992,15)</f>
        <v>1.47</v>
      </c>
      <c r="P450" s="19">
        <f>VLOOKUP($A450,'MG Universe'!$A$2:$R$9992,16)</f>
        <v>8.3199999999999996E-2</v>
      </c>
      <c r="Q450" s="89">
        <f>VLOOKUP($A450,'MG Universe'!$A$2:$R$9992,17)</f>
        <v>14</v>
      </c>
      <c r="R450" s="18">
        <f>VLOOKUP($A450,'MG Universe'!$A$2:$R$9992,18)</f>
        <v>28.78</v>
      </c>
      <c r="S450" s="18">
        <f>VLOOKUP($A450,'MG Universe'!$A$2:$U$9992,19)</f>
        <v>79082865039</v>
      </c>
      <c r="T450" s="18" t="str">
        <f>VLOOKUP($A450,'MG Universe'!$A$2:$U$9992,20)</f>
        <v>Large</v>
      </c>
      <c r="U450" s="18" t="str">
        <f>VLOOKUP($A450,'MG Universe'!$A$2:$U$9992,21)</f>
        <v>IT Hardware</v>
      </c>
    </row>
    <row r="451" spans="1:21" x14ac:dyDescent="0.55000000000000004">
      <c r="A451" s="15" t="s">
        <v>1675</v>
      </c>
      <c r="B451" s="122" t="str">
        <f>VLOOKUP($A451,'MG Universe'!$A$2:$R$9992,2)</f>
        <v>Textron Inc.</v>
      </c>
      <c r="C451" s="15" t="str">
        <f>VLOOKUP($A451,'MG Universe'!$A$2:$R$9992,3)</f>
        <v>B-</v>
      </c>
      <c r="D451" s="15" t="str">
        <f>VLOOKUP($A451,'MG Universe'!$A$2:$R$9992,4)</f>
        <v>E</v>
      </c>
      <c r="E451" s="15" t="str">
        <f>VLOOKUP($A451,'MG Universe'!$A$2:$R$9992,5)</f>
        <v>U</v>
      </c>
      <c r="F451" s="16" t="str">
        <f>VLOOKUP($A451,'MG Universe'!$A$2:$R$9992,6)</f>
        <v>EU</v>
      </c>
      <c r="G451" s="85">
        <f>VLOOKUP($A451,'MG Universe'!$A$2:$R$9992,7)</f>
        <v>42547</v>
      </c>
      <c r="H451" s="18">
        <f>VLOOKUP($A451,'MG Universe'!$A$2:$R$9992,8)</f>
        <v>89.55</v>
      </c>
      <c r="I451" s="18">
        <f>VLOOKUP($A451,'MG Universe'!$A$2:$R$9992,9)</f>
        <v>46.19</v>
      </c>
      <c r="J451" s="19">
        <f>VLOOKUP($A451,'MG Universe'!$A$2:$R$9992,10)</f>
        <v>0.51580000000000004</v>
      </c>
      <c r="K451" s="86">
        <f>VLOOKUP($A451,'MG Universe'!$A$2:$R$9992,11)</f>
        <v>19.82</v>
      </c>
      <c r="L451" s="19">
        <f>VLOOKUP($A451,'MG Universe'!$A$2:$R$9992,12)</f>
        <v>1.6999999999999999E-3</v>
      </c>
      <c r="M451" s="87">
        <f>VLOOKUP($A451,'MG Universe'!$A$2:$R$9992,13)</f>
        <v>1.6</v>
      </c>
      <c r="N451" s="88">
        <f>VLOOKUP($A451,'MG Universe'!$A$2:$R$9992,14)</f>
        <v>1.75</v>
      </c>
      <c r="O451" s="18">
        <f>VLOOKUP($A451,'MG Universe'!$A$2:$R$9992,15)</f>
        <v>-12.15</v>
      </c>
      <c r="P451" s="19">
        <f>VLOOKUP($A451,'MG Universe'!$A$2:$R$9992,16)</f>
        <v>5.6599999999999998E-2</v>
      </c>
      <c r="Q451" s="89">
        <f>VLOOKUP($A451,'MG Universe'!$A$2:$R$9992,17)</f>
        <v>0</v>
      </c>
      <c r="R451" s="18">
        <f>VLOOKUP($A451,'MG Universe'!$A$2:$R$9992,18)</f>
        <v>32.81</v>
      </c>
      <c r="S451" s="18">
        <f>VLOOKUP($A451,'MG Universe'!$A$2:$U$9992,19)</f>
        <v>12418696750</v>
      </c>
      <c r="T451" s="18" t="str">
        <f>VLOOKUP($A451,'MG Universe'!$A$2:$U$9992,20)</f>
        <v>Large</v>
      </c>
      <c r="U451" s="18" t="str">
        <f>VLOOKUP($A451,'MG Universe'!$A$2:$U$9992,21)</f>
        <v>Aircraft Manufacturing</v>
      </c>
    </row>
    <row r="452" spans="1:21" x14ac:dyDescent="0.55000000000000004">
      <c r="A452" s="15" t="s">
        <v>1677</v>
      </c>
      <c r="B452" s="122" t="str">
        <f>VLOOKUP($A452,'MG Universe'!$A$2:$R$9992,2)</f>
        <v>Under Armour Inc</v>
      </c>
      <c r="C452" s="15" t="str">
        <f>VLOOKUP($A452,'MG Universe'!$A$2:$R$9992,3)</f>
        <v>C</v>
      </c>
      <c r="D452" s="15" t="str">
        <f>VLOOKUP($A452,'MG Universe'!$A$2:$R$9992,4)</f>
        <v>E</v>
      </c>
      <c r="E452" s="15" t="str">
        <f>VLOOKUP($A452,'MG Universe'!$A$2:$R$9992,5)</f>
        <v>F</v>
      </c>
      <c r="F452" s="16" t="str">
        <f>VLOOKUP($A452,'MG Universe'!$A$2:$R$9992,6)</f>
        <v>EF</v>
      </c>
      <c r="G452" s="85">
        <f>VLOOKUP($A452,'MG Universe'!$A$2:$R$9992,7)</f>
        <v>42532</v>
      </c>
      <c r="H452" s="18">
        <f>VLOOKUP($A452,'MG Universe'!$A$2:$R$9992,8)</f>
        <v>19.190000000000001</v>
      </c>
      <c r="I452" s="18">
        <f>VLOOKUP($A452,'MG Universe'!$A$2:$R$9992,9)</f>
        <v>17.7</v>
      </c>
      <c r="J452" s="19">
        <f>VLOOKUP($A452,'MG Universe'!$A$2:$R$9992,10)</f>
        <v>0.9224</v>
      </c>
      <c r="K452" s="86">
        <f>VLOOKUP($A452,'MG Universe'!$A$2:$R$9992,11)</f>
        <v>35.4</v>
      </c>
      <c r="L452" s="19">
        <f>VLOOKUP($A452,'MG Universe'!$A$2:$R$9992,12)</f>
        <v>0</v>
      </c>
      <c r="M452" s="87" t="e">
        <f>VLOOKUP($A452,'MG Universe'!$A$2:$R$9992,13)</f>
        <v>#N/A</v>
      </c>
      <c r="N452" s="88">
        <f>VLOOKUP($A452,'MG Universe'!$A$2:$R$9992,14)</f>
        <v>2.92</v>
      </c>
      <c r="O452" s="18">
        <f>VLOOKUP($A452,'MG Universe'!$A$2:$R$9992,15)</f>
        <v>0.66</v>
      </c>
      <c r="P452" s="19">
        <f>VLOOKUP($A452,'MG Universe'!$A$2:$R$9992,16)</f>
        <v>0.13450000000000001</v>
      </c>
      <c r="Q452" s="89">
        <f>VLOOKUP($A452,'MG Universe'!$A$2:$R$9992,17)</f>
        <v>0</v>
      </c>
      <c r="R452" s="18">
        <f>VLOOKUP($A452,'MG Universe'!$A$2:$R$9992,18)</f>
        <v>6.06</v>
      </c>
      <c r="S452" s="18">
        <f>VLOOKUP($A452,'MG Universe'!$A$2:$U$9992,19)</f>
        <v>7802445059</v>
      </c>
      <c r="T452" s="18" t="str">
        <f>VLOOKUP($A452,'MG Universe'!$A$2:$U$9992,20)</f>
        <v>Mid</v>
      </c>
      <c r="U452" s="18" t="str">
        <f>VLOOKUP($A452,'MG Universe'!$A$2:$U$9992,21)</f>
        <v>Apparel</v>
      </c>
    </row>
    <row r="453" spans="1:21" x14ac:dyDescent="0.55000000000000004">
      <c r="A453" s="15" t="s">
        <v>1679</v>
      </c>
      <c r="B453" s="122" t="str">
        <f>VLOOKUP($A453,'MG Universe'!$A$2:$R$9992,2)</f>
        <v>Under Armour Inc</v>
      </c>
      <c r="C453" s="15" t="str">
        <f>VLOOKUP($A453,'MG Universe'!$A$2:$R$9992,3)</f>
        <v>C</v>
      </c>
      <c r="D453" s="15" t="str">
        <f>VLOOKUP($A453,'MG Universe'!$A$2:$R$9992,4)</f>
        <v>E</v>
      </c>
      <c r="E453" s="15" t="str">
        <f>VLOOKUP($A453,'MG Universe'!$A$2:$R$9992,5)</f>
        <v>F</v>
      </c>
      <c r="F453" s="16" t="str">
        <f>VLOOKUP($A453,'MG Universe'!$A$2:$R$9992,6)</f>
        <v>EF</v>
      </c>
      <c r="G453" s="85">
        <f>VLOOKUP($A453,'MG Universe'!$A$2:$R$9992,7)</f>
        <v>42533</v>
      </c>
      <c r="H453" s="18">
        <f>VLOOKUP($A453,'MG Universe'!$A$2:$R$9992,8)</f>
        <v>19.190000000000001</v>
      </c>
      <c r="I453" s="18">
        <f>VLOOKUP($A453,'MG Universe'!$A$2:$R$9992,9)</f>
        <v>18.940000000000001</v>
      </c>
      <c r="J453" s="19">
        <f>VLOOKUP($A453,'MG Universe'!$A$2:$R$9992,10)</f>
        <v>0.98699999999999999</v>
      </c>
      <c r="K453" s="86">
        <f>VLOOKUP($A453,'MG Universe'!$A$2:$R$9992,11)</f>
        <v>37.880000000000003</v>
      </c>
      <c r="L453" s="19">
        <f>VLOOKUP($A453,'MG Universe'!$A$2:$R$9992,12)</f>
        <v>0</v>
      </c>
      <c r="M453" s="87">
        <f>VLOOKUP($A453,'MG Universe'!$A$2:$R$9992,13)</f>
        <v>0.1</v>
      </c>
      <c r="N453" s="88">
        <f>VLOOKUP($A453,'MG Universe'!$A$2:$R$9992,14)</f>
        <v>2.92</v>
      </c>
      <c r="O453" s="18">
        <f>VLOOKUP($A453,'MG Universe'!$A$2:$R$9992,15)</f>
        <v>0.66</v>
      </c>
      <c r="P453" s="19">
        <f>VLOOKUP($A453,'MG Universe'!$A$2:$R$9992,16)</f>
        <v>0.1469</v>
      </c>
      <c r="Q453" s="89">
        <f>VLOOKUP($A453,'MG Universe'!$A$2:$R$9992,17)</f>
        <v>0</v>
      </c>
      <c r="R453" s="18">
        <f>VLOOKUP($A453,'MG Universe'!$A$2:$R$9992,18)</f>
        <v>6.06</v>
      </c>
      <c r="S453" s="18">
        <f>VLOOKUP($A453,'MG Universe'!$A$2:$U$9992,19)</f>
        <v>7674219382</v>
      </c>
      <c r="T453" s="18" t="str">
        <f>VLOOKUP($A453,'MG Universe'!$A$2:$U$9992,20)</f>
        <v>Mid</v>
      </c>
      <c r="U453" s="18" t="str">
        <f>VLOOKUP($A453,'MG Universe'!$A$2:$U$9992,21)</f>
        <v>Apparel</v>
      </c>
    </row>
    <row r="454" spans="1:21" x14ac:dyDescent="0.55000000000000004">
      <c r="A454" s="15" t="s">
        <v>1802</v>
      </c>
      <c r="B454" s="122" t="str">
        <f>VLOOKUP($A454,'MG Universe'!$A$2:$R$9992,2)</f>
        <v>Under Armour Inc</v>
      </c>
      <c r="C454" s="15" t="str">
        <f>VLOOKUP($A454,'MG Universe'!$A$2:$R$9992,3)</f>
        <v>C</v>
      </c>
      <c r="D454" s="15" t="str">
        <f>VLOOKUP($A454,'MG Universe'!$A$2:$R$9992,4)</f>
        <v>E</v>
      </c>
      <c r="E454" s="15" t="str">
        <f>VLOOKUP($A454,'MG Universe'!$A$2:$R$9992,5)</f>
        <v>F</v>
      </c>
      <c r="F454" s="16" t="str">
        <f>VLOOKUP($A454,'MG Universe'!$A$2:$R$9992,6)</f>
        <v>EF</v>
      </c>
      <c r="G454" s="85">
        <f>VLOOKUP($A454,'MG Universe'!$A$2:$R$9992,7)</f>
        <v>42533</v>
      </c>
      <c r="H454" s="18">
        <f>VLOOKUP($A454,'MG Universe'!$A$2:$R$9992,8)</f>
        <v>19.190000000000001</v>
      </c>
      <c r="I454" s="18">
        <f>VLOOKUP($A454,'MG Universe'!$A$2:$R$9992,9)</f>
        <v>18.940000000000001</v>
      </c>
      <c r="J454" s="19">
        <f>VLOOKUP($A454,'MG Universe'!$A$2:$R$9992,10)</f>
        <v>0.98699999999999999</v>
      </c>
      <c r="K454" s="86">
        <f>VLOOKUP($A454,'MG Universe'!$A$2:$R$9992,11)</f>
        <v>37.880000000000003</v>
      </c>
      <c r="L454" s="19">
        <f>VLOOKUP($A454,'MG Universe'!$A$2:$R$9992,12)</f>
        <v>0</v>
      </c>
      <c r="M454" s="87">
        <f>VLOOKUP($A454,'MG Universe'!$A$2:$R$9992,13)</f>
        <v>0.1</v>
      </c>
      <c r="N454" s="88">
        <f>VLOOKUP($A454,'MG Universe'!$A$2:$R$9992,14)</f>
        <v>2.92</v>
      </c>
      <c r="O454" s="18">
        <f>VLOOKUP($A454,'MG Universe'!$A$2:$R$9992,15)</f>
        <v>0.66</v>
      </c>
      <c r="P454" s="19">
        <f>VLOOKUP($A454,'MG Universe'!$A$2:$R$9992,16)</f>
        <v>0.1469</v>
      </c>
      <c r="Q454" s="89">
        <f>VLOOKUP($A454,'MG Universe'!$A$2:$R$9992,17)</f>
        <v>0</v>
      </c>
      <c r="R454" s="18">
        <f>VLOOKUP($A454,'MG Universe'!$A$2:$R$9992,18)</f>
        <v>6.06</v>
      </c>
      <c r="S454" s="18">
        <f>VLOOKUP($A454,'MG Universe'!$A$2:$U$9992,19)</f>
        <v>7674219382</v>
      </c>
      <c r="T454" s="18" t="str">
        <f>VLOOKUP($A454,'MG Universe'!$A$2:$U$9992,20)</f>
        <v>Mid</v>
      </c>
      <c r="U454" s="18" t="str">
        <f>VLOOKUP($A454,'MG Universe'!$A$2:$U$9992,21)</f>
        <v>Apparel</v>
      </c>
    </row>
    <row r="455" spans="1:21" x14ac:dyDescent="0.55000000000000004">
      <c r="A455" s="15" t="s">
        <v>1680</v>
      </c>
      <c r="B455" s="122" t="str">
        <f>VLOOKUP($A455,'MG Universe'!$A$2:$R$9992,2)</f>
        <v>UDR, Inc.</v>
      </c>
      <c r="C455" s="15" t="str">
        <f>VLOOKUP($A455,'MG Universe'!$A$2:$R$9992,3)</f>
        <v>D</v>
      </c>
      <c r="D455" s="15" t="str">
        <f>VLOOKUP($A455,'MG Universe'!$A$2:$R$9992,4)</f>
        <v>S</v>
      </c>
      <c r="E455" s="15" t="str">
        <f>VLOOKUP($A455,'MG Universe'!$A$2:$R$9992,5)</f>
        <v>O</v>
      </c>
      <c r="F455" s="16" t="str">
        <f>VLOOKUP($A455,'MG Universe'!$A$2:$R$9992,6)</f>
        <v>SO</v>
      </c>
      <c r="G455" s="85">
        <f>VLOOKUP($A455,'MG Universe'!$A$2:$R$9992,7)</f>
        <v>42799</v>
      </c>
      <c r="H455" s="18">
        <f>VLOOKUP($A455,'MG Universe'!$A$2:$R$9992,8)</f>
        <v>27.54</v>
      </c>
      <c r="I455" s="18">
        <f>VLOOKUP($A455,'MG Universe'!$A$2:$R$9992,9)</f>
        <v>37.4</v>
      </c>
      <c r="J455" s="19">
        <f>VLOOKUP($A455,'MG Universe'!$A$2:$R$9992,10)</f>
        <v>1.3580000000000001</v>
      </c>
      <c r="K455" s="86">
        <f>VLOOKUP($A455,'MG Universe'!$A$2:$R$9992,11)</f>
        <v>51.94</v>
      </c>
      <c r="L455" s="19">
        <f>VLOOKUP($A455,'MG Universe'!$A$2:$R$9992,12)</f>
        <v>3.1600000000000003E-2</v>
      </c>
      <c r="M455" s="87">
        <f>VLOOKUP($A455,'MG Universe'!$A$2:$R$9992,13)</f>
        <v>0.4</v>
      </c>
      <c r="N455" s="88">
        <f>VLOOKUP($A455,'MG Universe'!$A$2:$R$9992,14)</f>
        <v>0.15</v>
      </c>
      <c r="O455" s="18">
        <f>VLOOKUP($A455,'MG Universe'!$A$2:$R$9992,15)</f>
        <v>-17</v>
      </c>
      <c r="P455" s="19">
        <f>VLOOKUP($A455,'MG Universe'!$A$2:$R$9992,16)</f>
        <v>0.2172</v>
      </c>
      <c r="Q455" s="89">
        <f>VLOOKUP($A455,'MG Universe'!$A$2:$R$9992,17)</f>
        <v>0</v>
      </c>
      <c r="R455" s="18">
        <f>VLOOKUP($A455,'MG Universe'!$A$2:$R$9992,18)</f>
        <v>7.85</v>
      </c>
      <c r="S455" s="18">
        <f>VLOOKUP($A455,'MG Universe'!$A$2:$U$9992,19)</f>
        <v>9960768138</v>
      </c>
      <c r="T455" s="18" t="str">
        <f>VLOOKUP($A455,'MG Universe'!$A$2:$U$9992,20)</f>
        <v>Mid</v>
      </c>
      <c r="U455" s="18" t="str">
        <f>VLOOKUP($A455,'MG Universe'!$A$2:$U$9992,21)</f>
        <v>REIT</v>
      </c>
    </row>
    <row r="456" spans="1:21" x14ac:dyDescent="0.55000000000000004">
      <c r="A456" s="15" t="s">
        <v>1682</v>
      </c>
      <c r="B456" s="122" t="str">
        <f>VLOOKUP($A456,'MG Universe'!$A$2:$R$9992,2)</f>
        <v>Universal Health Services, Inc.</v>
      </c>
      <c r="C456" s="15" t="str">
        <f>VLOOKUP($A456,'MG Universe'!$A$2:$R$9992,3)</f>
        <v>C-</v>
      </c>
      <c r="D456" s="15" t="str">
        <f>VLOOKUP($A456,'MG Universe'!$A$2:$R$9992,4)</f>
        <v>S</v>
      </c>
      <c r="E456" s="15" t="str">
        <f>VLOOKUP($A456,'MG Universe'!$A$2:$R$9992,5)</f>
        <v>U</v>
      </c>
      <c r="F456" s="16" t="str">
        <f>VLOOKUP($A456,'MG Universe'!$A$2:$R$9992,6)</f>
        <v>SU</v>
      </c>
      <c r="G456" s="85">
        <f>VLOOKUP($A456,'MG Universe'!$A$2:$R$9992,7)</f>
        <v>42608</v>
      </c>
      <c r="H456" s="18">
        <f>VLOOKUP($A456,'MG Universe'!$A$2:$R$9992,8)</f>
        <v>198.32</v>
      </c>
      <c r="I456" s="18">
        <f>VLOOKUP($A456,'MG Universe'!$A$2:$R$9992,9)</f>
        <v>118.6</v>
      </c>
      <c r="J456" s="19">
        <f>VLOOKUP($A456,'MG Universe'!$A$2:$R$9992,10)</f>
        <v>0.59799999999999998</v>
      </c>
      <c r="K456" s="86">
        <f>VLOOKUP($A456,'MG Universe'!$A$2:$R$9992,11)</f>
        <v>18.920000000000002</v>
      </c>
      <c r="L456" s="19">
        <f>VLOOKUP($A456,'MG Universe'!$A$2:$R$9992,12)</f>
        <v>3.3999999999999998E-3</v>
      </c>
      <c r="M456" s="87">
        <f>VLOOKUP($A456,'MG Universe'!$A$2:$R$9992,13)</f>
        <v>1.2</v>
      </c>
      <c r="N456" s="88">
        <f>VLOOKUP($A456,'MG Universe'!$A$2:$R$9992,14)</f>
        <v>1.27</v>
      </c>
      <c r="O456" s="18">
        <f>VLOOKUP($A456,'MG Universe'!$A$2:$R$9992,15)</f>
        <v>-36.909999999999997</v>
      </c>
      <c r="P456" s="19">
        <f>VLOOKUP($A456,'MG Universe'!$A$2:$R$9992,16)</f>
        <v>5.21E-2</v>
      </c>
      <c r="Q456" s="89">
        <f>VLOOKUP($A456,'MG Universe'!$A$2:$R$9992,17)</f>
        <v>3</v>
      </c>
      <c r="R456" s="18">
        <f>VLOOKUP($A456,'MG Universe'!$A$2:$R$9992,18)</f>
        <v>84.63</v>
      </c>
      <c r="S456" s="18">
        <f>VLOOKUP($A456,'MG Universe'!$A$2:$U$9992,19)</f>
        <v>11373997809</v>
      </c>
      <c r="T456" s="18" t="str">
        <f>VLOOKUP($A456,'MG Universe'!$A$2:$U$9992,20)</f>
        <v>Large</v>
      </c>
      <c r="U456" s="18" t="str">
        <f>VLOOKUP($A456,'MG Universe'!$A$2:$U$9992,21)</f>
        <v>Medical</v>
      </c>
    </row>
    <row r="457" spans="1:21" x14ac:dyDescent="0.55000000000000004">
      <c r="A457" s="15" t="s">
        <v>1684</v>
      </c>
      <c r="B457" s="122" t="str">
        <f>VLOOKUP($A457,'MG Universe'!$A$2:$R$9992,2)</f>
        <v>Ulta Beauty Inc</v>
      </c>
      <c r="C457" s="15" t="str">
        <f>VLOOKUP($A457,'MG Universe'!$A$2:$R$9992,3)</f>
        <v>C-</v>
      </c>
      <c r="D457" s="15" t="str">
        <f>VLOOKUP($A457,'MG Universe'!$A$2:$R$9992,4)</f>
        <v>E</v>
      </c>
      <c r="E457" s="15" t="str">
        <f>VLOOKUP($A457,'MG Universe'!$A$2:$R$9992,5)</f>
        <v>O</v>
      </c>
      <c r="F457" s="16" t="str">
        <f>VLOOKUP($A457,'MG Universe'!$A$2:$R$9992,6)</f>
        <v>EO</v>
      </c>
      <c r="G457" s="85">
        <f>VLOOKUP($A457,'MG Universe'!$A$2:$R$9992,7)</f>
        <v>42799</v>
      </c>
      <c r="H457" s="18">
        <f>VLOOKUP($A457,'MG Universe'!$A$2:$R$9992,8)</f>
        <v>186.57</v>
      </c>
      <c r="I457" s="18">
        <f>VLOOKUP($A457,'MG Universe'!$A$2:$R$9992,9)</f>
        <v>292.08999999999997</v>
      </c>
      <c r="J457" s="19">
        <f>VLOOKUP($A457,'MG Universe'!$A$2:$R$9992,10)</f>
        <v>1.5656000000000001</v>
      </c>
      <c r="K457" s="86">
        <f>VLOOKUP($A457,'MG Universe'!$A$2:$R$9992,11)</f>
        <v>60.22</v>
      </c>
      <c r="L457" s="19">
        <f>VLOOKUP($A457,'MG Universe'!$A$2:$R$9992,12)</f>
        <v>0</v>
      </c>
      <c r="M457" s="87">
        <f>VLOOKUP($A457,'MG Universe'!$A$2:$R$9992,13)</f>
        <v>0.5</v>
      </c>
      <c r="N457" s="88">
        <f>VLOOKUP($A457,'MG Universe'!$A$2:$R$9992,14)</f>
        <v>2.35</v>
      </c>
      <c r="O457" s="18">
        <f>VLOOKUP($A457,'MG Universe'!$A$2:$R$9992,15)</f>
        <v>7.01</v>
      </c>
      <c r="P457" s="19">
        <f>VLOOKUP($A457,'MG Universe'!$A$2:$R$9992,16)</f>
        <v>0.2586</v>
      </c>
      <c r="Q457" s="89">
        <f>VLOOKUP($A457,'MG Universe'!$A$2:$R$9992,17)</f>
        <v>0</v>
      </c>
      <c r="R457" s="18">
        <f>VLOOKUP($A457,'MG Universe'!$A$2:$R$9992,18)</f>
        <v>57.79</v>
      </c>
      <c r="S457" s="18">
        <f>VLOOKUP($A457,'MG Universe'!$A$2:$U$9992,19)</f>
        <v>18022034851</v>
      </c>
      <c r="T457" s="18" t="str">
        <f>VLOOKUP($A457,'MG Universe'!$A$2:$U$9992,20)</f>
        <v>Large</v>
      </c>
      <c r="U457" s="18" t="str">
        <f>VLOOKUP($A457,'MG Universe'!$A$2:$U$9992,21)</f>
        <v>Retail</v>
      </c>
    </row>
    <row r="458" spans="1:21" x14ac:dyDescent="0.55000000000000004">
      <c r="A458" s="15" t="s">
        <v>1686</v>
      </c>
      <c r="B458" s="122" t="str">
        <f>VLOOKUP($A458,'MG Universe'!$A$2:$R$9992,2)</f>
        <v>UnitedHealth Group Inc</v>
      </c>
      <c r="C458" s="15" t="str">
        <f>VLOOKUP($A458,'MG Universe'!$A$2:$R$9992,3)</f>
        <v>D+</v>
      </c>
      <c r="D458" s="15" t="str">
        <f>VLOOKUP($A458,'MG Universe'!$A$2:$R$9992,4)</f>
        <v>S</v>
      </c>
      <c r="E458" s="15" t="str">
        <f>VLOOKUP($A458,'MG Universe'!$A$2:$R$9992,5)</f>
        <v>F</v>
      </c>
      <c r="F458" s="16" t="str">
        <f>VLOOKUP($A458,'MG Universe'!$A$2:$R$9992,6)</f>
        <v>SF</v>
      </c>
      <c r="G458" s="85">
        <f>VLOOKUP($A458,'MG Universe'!$A$2:$R$9992,7)</f>
        <v>42794</v>
      </c>
      <c r="H458" s="18">
        <f>VLOOKUP($A458,'MG Universe'!$A$2:$R$9992,8)</f>
        <v>173.14</v>
      </c>
      <c r="I458" s="18">
        <f>VLOOKUP($A458,'MG Universe'!$A$2:$R$9992,9)</f>
        <v>168.86</v>
      </c>
      <c r="J458" s="19">
        <f>VLOOKUP($A458,'MG Universe'!$A$2:$R$9992,10)</f>
        <v>0.97529999999999994</v>
      </c>
      <c r="K458" s="86">
        <f>VLOOKUP($A458,'MG Universe'!$A$2:$R$9992,11)</f>
        <v>22.79</v>
      </c>
      <c r="L458" s="19">
        <f>VLOOKUP($A458,'MG Universe'!$A$2:$R$9992,12)</f>
        <v>1.41E-2</v>
      </c>
      <c r="M458" s="87">
        <f>VLOOKUP($A458,'MG Universe'!$A$2:$R$9992,13)</f>
        <v>0.6</v>
      </c>
      <c r="N458" s="88">
        <f>VLOOKUP($A458,'MG Universe'!$A$2:$R$9992,14)</f>
        <v>0.69</v>
      </c>
      <c r="O458" s="18">
        <f>VLOOKUP($A458,'MG Universe'!$A$2:$R$9992,15)</f>
        <v>-52.33</v>
      </c>
      <c r="P458" s="19">
        <f>VLOOKUP($A458,'MG Universe'!$A$2:$R$9992,16)</f>
        <v>7.1400000000000005E-2</v>
      </c>
      <c r="Q458" s="89">
        <f>VLOOKUP($A458,'MG Universe'!$A$2:$R$9992,17)</f>
        <v>8</v>
      </c>
      <c r="R458" s="18">
        <f>VLOOKUP($A458,'MG Universe'!$A$2:$R$9992,18)</f>
        <v>92.37</v>
      </c>
      <c r="S458" s="18">
        <f>VLOOKUP($A458,'MG Universe'!$A$2:$U$9992,19)</f>
        <v>159488974385</v>
      </c>
      <c r="T458" s="18" t="str">
        <f>VLOOKUP($A458,'MG Universe'!$A$2:$U$9992,20)</f>
        <v>Large</v>
      </c>
      <c r="U458" s="18" t="str">
        <f>VLOOKUP($A458,'MG Universe'!$A$2:$U$9992,21)</f>
        <v>Medical</v>
      </c>
    </row>
    <row r="459" spans="1:21" x14ac:dyDescent="0.55000000000000004">
      <c r="A459" s="15" t="s">
        <v>1690</v>
      </c>
      <c r="B459" s="122" t="str">
        <f>VLOOKUP($A459,'MG Universe'!$A$2:$R$9992,2)</f>
        <v>Unum Group</v>
      </c>
      <c r="C459" s="15" t="str">
        <f>VLOOKUP($A459,'MG Universe'!$A$2:$R$9992,3)</f>
        <v>C</v>
      </c>
      <c r="D459" s="15" t="str">
        <f>VLOOKUP($A459,'MG Universe'!$A$2:$R$9992,4)</f>
        <v>E</v>
      </c>
      <c r="E459" s="15" t="str">
        <f>VLOOKUP($A459,'MG Universe'!$A$2:$R$9992,5)</f>
        <v>O</v>
      </c>
      <c r="F459" s="16" t="str">
        <f>VLOOKUP($A459,'MG Universe'!$A$2:$R$9992,6)</f>
        <v>EO</v>
      </c>
      <c r="G459" s="85">
        <f>VLOOKUP($A459,'MG Universe'!$A$2:$R$9992,7)</f>
        <v>42613</v>
      </c>
      <c r="H459" s="18">
        <f>VLOOKUP($A459,'MG Universe'!$A$2:$R$9992,8)</f>
        <v>29.87</v>
      </c>
      <c r="I459" s="18">
        <f>VLOOKUP($A459,'MG Universe'!$A$2:$R$9992,9)</f>
        <v>44.91</v>
      </c>
      <c r="J459" s="19">
        <f>VLOOKUP($A459,'MG Universe'!$A$2:$R$9992,10)</f>
        <v>1.5035000000000001</v>
      </c>
      <c r="K459" s="86">
        <f>VLOOKUP($A459,'MG Universe'!$A$2:$R$9992,11)</f>
        <v>17.61</v>
      </c>
      <c r="L459" s="19">
        <f>VLOOKUP($A459,'MG Universe'!$A$2:$R$9992,12)</f>
        <v>1.6500000000000001E-2</v>
      </c>
      <c r="M459" s="87">
        <f>VLOOKUP($A459,'MG Universe'!$A$2:$R$9992,13)</f>
        <v>1.6</v>
      </c>
      <c r="N459" s="88" t="str">
        <f>VLOOKUP($A459,'MG Universe'!$A$2:$R$9992,14)</f>
        <v>N/A</v>
      </c>
      <c r="O459" s="18" t="str">
        <f>VLOOKUP($A459,'MG Universe'!$A$2:$R$9992,15)</f>
        <v>N/A</v>
      </c>
      <c r="P459" s="19">
        <f>VLOOKUP($A459,'MG Universe'!$A$2:$R$9992,16)</f>
        <v>4.5600000000000002E-2</v>
      </c>
      <c r="Q459" s="89">
        <f>VLOOKUP($A459,'MG Universe'!$A$2:$R$9992,17)</f>
        <v>8</v>
      </c>
      <c r="R459" s="18">
        <f>VLOOKUP($A459,'MG Universe'!$A$2:$R$9992,18)</f>
        <v>41.77</v>
      </c>
      <c r="S459" s="18">
        <f>VLOOKUP($A459,'MG Universe'!$A$2:$U$9992,19)</f>
        <v>10306626747</v>
      </c>
      <c r="T459" s="18" t="str">
        <f>VLOOKUP($A459,'MG Universe'!$A$2:$U$9992,20)</f>
        <v>Large</v>
      </c>
      <c r="U459" s="18" t="str">
        <f>VLOOKUP($A459,'MG Universe'!$A$2:$U$9992,21)</f>
        <v>Insurance</v>
      </c>
    </row>
    <row r="460" spans="1:21" x14ac:dyDescent="0.55000000000000004">
      <c r="A460" s="15" t="s">
        <v>1692</v>
      </c>
      <c r="B460" s="122" t="str">
        <f>VLOOKUP($A460,'MG Universe'!$A$2:$R$9992,2)</f>
        <v>Union Pacific Corporation</v>
      </c>
      <c r="C460" s="15" t="str">
        <f>VLOOKUP($A460,'MG Universe'!$A$2:$R$9992,3)</f>
        <v>C-</v>
      </c>
      <c r="D460" s="15" t="str">
        <f>VLOOKUP($A460,'MG Universe'!$A$2:$R$9992,4)</f>
        <v>S</v>
      </c>
      <c r="E460" s="15" t="str">
        <f>VLOOKUP($A460,'MG Universe'!$A$2:$R$9992,5)</f>
        <v>F</v>
      </c>
      <c r="F460" s="16" t="str">
        <f>VLOOKUP($A460,'MG Universe'!$A$2:$R$9992,6)</f>
        <v>SF</v>
      </c>
      <c r="G460" s="85">
        <f>VLOOKUP($A460,'MG Universe'!$A$2:$R$9992,7)</f>
        <v>42583</v>
      </c>
      <c r="H460" s="18">
        <f>VLOOKUP($A460,'MG Universe'!$A$2:$R$9992,8)</f>
        <v>132.84</v>
      </c>
      <c r="I460" s="18">
        <f>VLOOKUP($A460,'MG Universe'!$A$2:$R$9992,9)</f>
        <v>106.56</v>
      </c>
      <c r="J460" s="19">
        <f>VLOOKUP($A460,'MG Universe'!$A$2:$R$9992,10)</f>
        <v>0.80220000000000002</v>
      </c>
      <c r="K460" s="86">
        <f>VLOOKUP($A460,'MG Universe'!$A$2:$R$9992,11)</f>
        <v>20.85</v>
      </c>
      <c r="L460" s="19">
        <f>VLOOKUP($A460,'MG Universe'!$A$2:$R$9992,12)</f>
        <v>2.06E-2</v>
      </c>
      <c r="M460" s="87">
        <f>VLOOKUP($A460,'MG Universe'!$A$2:$R$9992,13)</f>
        <v>0.8</v>
      </c>
      <c r="N460" s="88">
        <f>VLOOKUP($A460,'MG Universe'!$A$2:$R$9992,14)</f>
        <v>1.48</v>
      </c>
      <c r="O460" s="18">
        <f>VLOOKUP($A460,'MG Universe'!$A$2:$R$9992,15)</f>
        <v>-36.549999999999997</v>
      </c>
      <c r="P460" s="19">
        <f>VLOOKUP($A460,'MG Universe'!$A$2:$R$9992,16)</f>
        <v>6.1800000000000001E-2</v>
      </c>
      <c r="Q460" s="89">
        <f>VLOOKUP($A460,'MG Universe'!$A$2:$R$9992,17)</f>
        <v>10</v>
      </c>
      <c r="R460" s="18">
        <f>VLOOKUP($A460,'MG Universe'!$A$2:$R$9992,18)</f>
        <v>51.35</v>
      </c>
      <c r="S460" s="18">
        <f>VLOOKUP($A460,'MG Universe'!$A$2:$U$9992,19)</f>
        <v>85824234021</v>
      </c>
      <c r="T460" s="18" t="str">
        <f>VLOOKUP($A460,'MG Universe'!$A$2:$U$9992,20)</f>
        <v>Large</v>
      </c>
      <c r="U460" s="18" t="str">
        <f>VLOOKUP($A460,'MG Universe'!$A$2:$U$9992,21)</f>
        <v>Railroads</v>
      </c>
    </row>
    <row r="461" spans="1:21" x14ac:dyDescent="0.55000000000000004">
      <c r="A461" s="15" t="s">
        <v>1694</v>
      </c>
      <c r="B461" s="122" t="str">
        <f>VLOOKUP($A461,'MG Universe'!$A$2:$R$9992,2)</f>
        <v>United Parcel Service, Inc.</v>
      </c>
      <c r="C461" s="15" t="str">
        <f>VLOOKUP($A461,'MG Universe'!$A$2:$R$9992,3)</f>
        <v>C-</v>
      </c>
      <c r="D461" s="15" t="str">
        <f>VLOOKUP($A461,'MG Universe'!$A$2:$R$9992,4)</f>
        <v>S</v>
      </c>
      <c r="E461" s="15" t="str">
        <f>VLOOKUP($A461,'MG Universe'!$A$2:$R$9992,5)</f>
        <v>F</v>
      </c>
      <c r="F461" s="16" t="str">
        <f>VLOOKUP($A461,'MG Universe'!$A$2:$R$9992,6)</f>
        <v>SF</v>
      </c>
      <c r="G461" s="85">
        <f>VLOOKUP($A461,'MG Universe'!$A$2:$R$9992,7)</f>
        <v>42778</v>
      </c>
      <c r="H461" s="18">
        <f>VLOOKUP($A461,'MG Universe'!$A$2:$R$9992,8)</f>
        <v>117.21</v>
      </c>
      <c r="I461" s="18">
        <f>VLOOKUP($A461,'MG Universe'!$A$2:$R$9992,9)</f>
        <v>102.87</v>
      </c>
      <c r="J461" s="19">
        <f>VLOOKUP($A461,'MG Universe'!$A$2:$R$9992,10)</f>
        <v>0.87770000000000004</v>
      </c>
      <c r="K461" s="86">
        <f>VLOOKUP($A461,'MG Universe'!$A$2:$R$9992,11)</f>
        <v>21.52</v>
      </c>
      <c r="L461" s="19">
        <f>VLOOKUP($A461,'MG Universe'!$A$2:$R$9992,12)</f>
        <v>3.0300000000000001E-2</v>
      </c>
      <c r="M461" s="87">
        <f>VLOOKUP($A461,'MG Universe'!$A$2:$R$9992,13)</f>
        <v>0.9</v>
      </c>
      <c r="N461" s="88">
        <f>VLOOKUP($A461,'MG Universe'!$A$2:$R$9992,14)</f>
        <v>1.1299999999999999</v>
      </c>
      <c r="O461" s="18">
        <f>VLOOKUP($A461,'MG Universe'!$A$2:$R$9992,15)</f>
        <v>-30.35</v>
      </c>
      <c r="P461" s="19">
        <f>VLOOKUP($A461,'MG Universe'!$A$2:$R$9992,16)</f>
        <v>6.5100000000000005E-2</v>
      </c>
      <c r="Q461" s="89">
        <f>VLOOKUP($A461,'MG Universe'!$A$2:$R$9992,17)</f>
        <v>8</v>
      </c>
      <c r="R461" s="18">
        <f>VLOOKUP($A461,'MG Universe'!$A$2:$R$9992,18)</f>
        <v>8.02</v>
      </c>
      <c r="S461" s="18">
        <f>VLOOKUP($A461,'MG Universe'!$A$2:$U$9992,19)</f>
        <v>88597012168</v>
      </c>
      <c r="T461" s="18" t="str">
        <f>VLOOKUP($A461,'MG Universe'!$A$2:$U$9992,20)</f>
        <v>Large</v>
      </c>
      <c r="U461" s="18" t="str">
        <f>VLOOKUP($A461,'MG Universe'!$A$2:$U$9992,21)</f>
        <v>Freight</v>
      </c>
    </row>
    <row r="462" spans="1:21" x14ac:dyDescent="0.55000000000000004">
      <c r="A462" s="15" t="s">
        <v>1696</v>
      </c>
      <c r="B462" s="122" t="str">
        <f>VLOOKUP($A462,'MG Universe'!$A$2:$R$9992,2)</f>
        <v>Urban Outfitters, Inc.</v>
      </c>
      <c r="C462" s="15" t="str">
        <f>VLOOKUP($A462,'MG Universe'!$A$2:$R$9992,3)</f>
        <v>A-</v>
      </c>
      <c r="D462" s="15" t="str">
        <f>VLOOKUP($A462,'MG Universe'!$A$2:$R$9992,4)</f>
        <v>D</v>
      </c>
      <c r="E462" s="15" t="str">
        <f>VLOOKUP($A462,'MG Universe'!$A$2:$R$9992,5)</f>
        <v>U</v>
      </c>
      <c r="F462" s="16" t="str">
        <f>VLOOKUP($A462,'MG Universe'!$A$2:$R$9992,6)</f>
        <v>DU</v>
      </c>
      <c r="G462" s="85">
        <f>VLOOKUP($A462,'MG Universe'!$A$2:$R$9992,7)</f>
        <v>42570</v>
      </c>
      <c r="H462" s="18">
        <f>VLOOKUP($A462,'MG Universe'!$A$2:$R$9992,8)</f>
        <v>27.71</v>
      </c>
      <c r="I462" s="18">
        <f>VLOOKUP($A462,'MG Universe'!$A$2:$R$9992,9)</f>
        <v>19.600000000000001</v>
      </c>
      <c r="J462" s="19">
        <f>VLOOKUP($A462,'MG Universe'!$A$2:$R$9992,10)</f>
        <v>0.70730000000000004</v>
      </c>
      <c r="K462" s="86">
        <f>VLOOKUP($A462,'MG Universe'!$A$2:$R$9992,11)</f>
        <v>11.07</v>
      </c>
      <c r="L462" s="19">
        <f>VLOOKUP($A462,'MG Universe'!$A$2:$R$9992,12)</f>
        <v>0</v>
      </c>
      <c r="M462" s="87">
        <f>VLOOKUP($A462,'MG Universe'!$A$2:$R$9992,13)</f>
        <v>0.6</v>
      </c>
      <c r="N462" s="88">
        <f>VLOOKUP($A462,'MG Universe'!$A$2:$R$9992,14)</f>
        <v>2.36</v>
      </c>
      <c r="O462" s="18">
        <f>VLOOKUP($A462,'MG Universe'!$A$2:$R$9992,15)</f>
        <v>1.43</v>
      </c>
      <c r="P462" s="19">
        <f>VLOOKUP($A462,'MG Universe'!$A$2:$R$9992,16)</f>
        <v>1.29E-2</v>
      </c>
      <c r="Q462" s="89">
        <f>VLOOKUP($A462,'MG Universe'!$A$2:$R$9992,17)</f>
        <v>0</v>
      </c>
      <c r="R462" s="18">
        <f>VLOOKUP($A462,'MG Universe'!$A$2:$R$9992,18)</f>
        <v>20.09</v>
      </c>
      <c r="S462" s="18">
        <f>VLOOKUP($A462,'MG Universe'!$A$2:$U$9992,19)</f>
        <v>2225980922</v>
      </c>
      <c r="T462" s="18" t="str">
        <f>VLOOKUP($A462,'MG Universe'!$A$2:$U$9992,20)</f>
        <v>Mid</v>
      </c>
      <c r="U462" s="18" t="str">
        <f>VLOOKUP($A462,'MG Universe'!$A$2:$U$9992,21)</f>
        <v>Retail</v>
      </c>
    </row>
    <row r="463" spans="1:21" x14ac:dyDescent="0.55000000000000004">
      <c r="A463" s="15" t="s">
        <v>1698</v>
      </c>
      <c r="B463" s="122" t="str">
        <f>VLOOKUP($A463,'MG Universe'!$A$2:$R$9992,2)</f>
        <v>United Rentals, Inc.</v>
      </c>
      <c r="C463" s="15" t="str">
        <f>VLOOKUP($A463,'MG Universe'!$A$2:$R$9992,3)</f>
        <v>C-</v>
      </c>
      <c r="D463" s="15" t="str">
        <f>VLOOKUP($A463,'MG Universe'!$A$2:$R$9992,4)</f>
        <v>S</v>
      </c>
      <c r="E463" s="15" t="str">
        <f>VLOOKUP($A463,'MG Universe'!$A$2:$R$9992,5)</f>
        <v>U</v>
      </c>
      <c r="F463" s="16" t="str">
        <f>VLOOKUP($A463,'MG Universe'!$A$2:$R$9992,6)</f>
        <v>SU</v>
      </c>
      <c r="G463" s="85">
        <f>VLOOKUP($A463,'MG Universe'!$A$2:$R$9992,7)</f>
        <v>42608</v>
      </c>
      <c r="H463" s="18">
        <f>VLOOKUP($A463,'MG Universe'!$A$2:$R$9992,8)</f>
        <v>202</v>
      </c>
      <c r="I463" s="18">
        <f>VLOOKUP($A463,'MG Universe'!$A$2:$R$9992,9)</f>
        <v>105.1</v>
      </c>
      <c r="J463" s="19">
        <f>VLOOKUP($A463,'MG Universe'!$A$2:$R$9992,10)</f>
        <v>0.52029999999999998</v>
      </c>
      <c r="K463" s="86">
        <f>VLOOKUP($A463,'MG Universe'!$A$2:$R$9992,11)</f>
        <v>20.02</v>
      </c>
      <c r="L463" s="19">
        <f>VLOOKUP($A463,'MG Universe'!$A$2:$R$9992,12)</f>
        <v>0</v>
      </c>
      <c r="M463" s="87">
        <f>VLOOKUP($A463,'MG Universe'!$A$2:$R$9992,13)</f>
        <v>2.5</v>
      </c>
      <c r="N463" s="88">
        <f>VLOOKUP($A463,'MG Universe'!$A$2:$R$9992,14)</f>
        <v>0.84</v>
      </c>
      <c r="O463" s="18">
        <f>VLOOKUP($A463,'MG Universe'!$A$2:$R$9992,15)</f>
        <v>-105.73</v>
      </c>
      <c r="P463" s="19">
        <f>VLOOKUP($A463,'MG Universe'!$A$2:$R$9992,16)</f>
        <v>5.7599999999999998E-2</v>
      </c>
      <c r="Q463" s="89">
        <f>VLOOKUP($A463,'MG Universe'!$A$2:$R$9992,17)</f>
        <v>0</v>
      </c>
      <c r="R463" s="18">
        <f>VLOOKUP($A463,'MG Universe'!$A$2:$R$9992,18)</f>
        <v>49.07</v>
      </c>
      <c r="S463" s="18">
        <f>VLOOKUP($A463,'MG Universe'!$A$2:$U$9992,19)</f>
        <v>8717709289</v>
      </c>
      <c r="T463" s="18" t="str">
        <f>VLOOKUP($A463,'MG Universe'!$A$2:$U$9992,20)</f>
        <v>Mid</v>
      </c>
      <c r="U463" s="18" t="str">
        <f>VLOOKUP($A463,'MG Universe'!$A$2:$U$9992,21)</f>
        <v>Business Support</v>
      </c>
    </row>
    <row r="464" spans="1:21" x14ac:dyDescent="0.55000000000000004">
      <c r="A464" s="15" t="s">
        <v>1700</v>
      </c>
      <c r="B464" s="122" t="str">
        <f>VLOOKUP($A464,'MG Universe'!$A$2:$R$9992,2)</f>
        <v>U.S. Bancorp</v>
      </c>
      <c r="C464" s="15" t="str">
        <f>VLOOKUP($A464,'MG Universe'!$A$2:$R$9992,3)</f>
        <v>B</v>
      </c>
      <c r="D464" s="15" t="str">
        <f>VLOOKUP($A464,'MG Universe'!$A$2:$R$9992,4)</f>
        <v>D</v>
      </c>
      <c r="E464" s="15" t="str">
        <f>VLOOKUP($A464,'MG Universe'!$A$2:$R$9992,5)</f>
        <v>F</v>
      </c>
      <c r="F464" s="16" t="str">
        <f>VLOOKUP($A464,'MG Universe'!$A$2:$R$9992,6)</f>
        <v>DF</v>
      </c>
      <c r="G464" s="85">
        <f>VLOOKUP($A464,'MG Universe'!$A$2:$R$9992,7)</f>
        <v>42769</v>
      </c>
      <c r="H464" s="18">
        <f>VLOOKUP($A464,'MG Universe'!$A$2:$R$9992,8)</f>
        <v>53.73</v>
      </c>
      <c r="I464" s="18">
        <f>VLOOKUP($A464,'MG Universe'!$A$2:$R$9992,9)</f>
        <v>50.46</v>
      </c>
      <c r="J464" s="19">
        <f>VLOOKUP($A464,'MG Universe'!$A$2:$R$9992,10)</f>
        <v>0.93910000000000005</v>
      </c>
      <c r="K464" s="86">
        <f>VLOOKUP($A464,'MG Universe'!$A$2:$R$9992,11)</f>
        <v>15.62</v>
      </c>
      <c r="L464" s="19">
        <f>VLOOKUP($A464,'MG Universe'!$A$2:$R$9992,12)</f>
        <v>2.12E-2</v>
      </c>
      <c r="M464" s="87">
        <f>VLOOKUP($A464,'MG Universe'!$A$2:$R$9992,13)</f>
        <v>0.8</v>
      </c>
      <c r="N464" s="88" t="str">
        <f>VLOOKUP($A464,'MG Universe'!$A$2:$R$9992,14)</f>
        <v>N/A</v>
      </c>
      <c r="O464" s="18" t="str">
        <f>VLOOKUP($A464,'MG Universe'!$A$2:$R$9992,15)</f>
        <v>N/A</v>
      </c>
      <c r="P464" s="19">
        <f>VLOOKUP($A464,'MG Universe'!$A$2:$R$9992,16)</f>
        <v>3.56E-2</v>
      </c>
      <c r="Q464" s="89">
        <f>VLOOKUP($A464,'MG Universe'!$A$2:$R$9992,17)</f>
        <v>7</v>
      </c>
      <c r="R464" s="18">
        <f>VLOOKUP($A464,'MG Universe'!$A$2:$R$9992,18)</f>
        <v>43.28</v>
      </c>
      <c r="S464" s="18">
        <f>VLOOKUP($A464,'MG Universe'!$A$2:$U$9992,19)</f>
        <v>85351485085</v>
      </c>
      <c r="T464" s="18" t="str">
        <f>VLOOKUP($A464,'MG Universe'!$A$2:$U$9992,20)</f>
        <v>Large</v>
      </c>
      <c r="U464" s="18" t="str">
        <f>VLOOKUP($A464,'MG Universe'!$A$2:$U$9992,21)</f>
        <v>Banks</v>
      </c>
    </row>
    <row r="465" spans="1:21" x14ac:dyDescent="0.55000000000000004">
      <c r="A465" s="15" t="s">
        <v>1702</v>
      </c>
      <c r="B465" s="122" t="str">
        <f>VLOOKUP($A465,'MG Universe'!$A$2:$R$9992,2)</f>
        <v>United Technologies Corporation</v>
      </c>
      <c r="C465" s="15" t="str">
        <f>VLOOKUP($A465,'MG Universe'!$A$2:$R$9992,3)</f>
        <v>A</v>
      </c>
      <c r="D465" s="15" t="str">
        <f>VLOOKUP($A465,'MG Universe'!$A$2:$R$9992,4)</f>
        <v>D</v>
      </c>
      <c r="E465" s="15" t="str">
        <f>VLOOKUP($A465,'MG Universe'!$A$2:$R$9992,5)</f>
        <v>U</v>
      </c>
      <c r="F465" s="16" t="str">
        <f>VLOOKUP($A465,'MG Universe'!$A$2:$R$9992,6)</f>
        <v>DU</v>
      </c>
      <c r="G465" s="85">
        <f>VLOOKUP($A465,'MG Universe'!$A$2:$R$9992,7)</f>
        <v>42508</v>
      </c>
      <c r="H465" s="18">
        <f>VLOOKUP($A465,'MG Universe'!$A$2:$R$9992,8)</f>
        <v>174.94</v>
      </c>
      <c r="I465" s="18">
        <f>VLOOKUP($A465,'MG Universe'!$A$2:$R$9992,9)</f>
        <v>119.58</v>
      </c>
      <c r="J465" s="19">
        <f>VLOOKUP($A465,'MG Universe'!$A$2:$R$9992,10)</f>
        <v>0.6835</v>
      </c>
      <c r="K465" s="86">
        <f>VLOOKUP($A465,'MG Universe'!$A$2:$R$9992,11)</f>
        <v>15.63</v>
      </c>
      <c r="L465" s="19">
        <f>VLOOKUP($A465,'MG Universe'!$A$2:$R$9992,12)</f>
        <v>2.1399999999999999E-2</v>
      </c>
      <c r="M465" s="87">
        <f>VLOOKUP($A465,'MG Universe'!$A$2:$R$9992,13)</f>
        <v>1.1000000000000001</v>
      </c>
      <c r="N465" s="88">
        <f>VLOOKUP($A465,'MG Universe'!$A$2:$R$9992,14)</f>
        <v>1.34</v>
      </c>
      <c r="O465" s="18">
        <f>VLOOKUP($A465,'MG Universe'!$A$2:$R$9992,15)</f>
        <v>-39.33</v>
      </c>
      <c r="P465" s="19">
        <f>VLOOKUP($A465,'MG Universe'!$A$2:$R$9992,16)</f>
        <v>3.5700000000000003E-2</v>
      </c>
      <c r="Q465" s="89">
        <f>VLOOKUP($A465,'MG Universe'!$A$2:$R$9992,17)</f>
        <v>20</v>
      </c>
      <c r="R465" s="18">
        <f>VLOOKUP($A465,'MG Universe'!$A$2:$R$9992,18)</f>
        <v>79.77</v>
      </c>
      <c r="S465" s="18">
        <f>VLOOKUP($A465,'MG Universe'!$A$2:$U$9992,19)</f>
        <v>96191114657</v>
      </c>
      <c r="T465" s="18" t="str">
        <f>VLOOKUP($A465,'MG Universe'!$A$2:$U$9992,20)</f>
        <v>Large</v>
      </c>
      <c r="U465" s="18" t="str">
        <f>VLOOKUP($A465,'MG Universe'!$A$2:$U$9992,21)</f>
        <v>Defense</v>
      </c>
    </row>
    <row r="466" spans="1:21" x14ac:dyDescent="0.55000000000000004">
      <c r="A466" s="15" t="s">
        <v>1704</v>
      </c>
      <c r="B466" s="122" t="str">
        <f>VLOOKUP($A466,'MG Universe'!$A$2:$R$9992,2)</f>
        <v>Visa Inc</v>
      </c>
      <c r="C466" s="15" t="str">
        <f>VLOOKUP($A466,'MG Universe'!$A$2:$R$9992,3)</f>
        <v>C</v>
      </c>
      <c r="D466" s="15" t="str">
        <f>VLOOKUP($A466,'MG Universe'!$A$2:$R$9992,4)</f>
        <v>E</v>
      </c>
      <c r="E466" s="15" t="str">
        <f>VLOOKUP($A466,'MG Universe'!$A$2:$R$9992,5)</f>
        <v>F</v>
      </c>
      <c r="F466" s="16" t="str">
        <f>VLOOKUP($A466,'MG Universe'!$A$2:$R$9992,6)</f>
        <v>EF</v>
      </c>
      <c r="G466" s="85">
        <f>VLOOKUP($A466,'MG Universe'!$A$2:$R$9992,7)</f>
        <v>42547</v>
      </c>
      <c r="H466" s="18">
        <f>VLOOKUP($A466,'MG Universe'!$A$2:$R$9992,8)</f>
        <v>89.37</v>
      </c>
      <c r="I466" s="18">
        <f>VLOOKUP($A466,'MG Universe'!$A$2:$R$9992,9)</f>
        <v>91.76</v>
      </c>
      <c r="J466" s="19">
        <f>VLOOKUP($A466,'MG Universe'!$A$2:$R$9992,10)</f>
        <v>1.0266999999999999</v>
      </c>
      <c r="K466" s="86">
        <f>VLOOKUP($A466,'MG Universe'!$A$2:$R$9992,11)</f>
        <v>39.549999999999997</v>
      </c>
      <c r="L466" s="19">
        <f>VLOOKUP($A466,'MG Universe'!$A$2:$R$9992,12)</f>
        <v>1.4999999999999999E-2</v>
      </c>
      <c r="M466" s="87">
        <f>VLOOKUP($A466,'MG Universe'!$A$2:$R$9992,13)</f>
        <v>1</v>
      </c>
      <c r="N466" s="88">
        <f>VLOOKUP($A466,'MG Universe'!$A$2:$R$9992,14)</f>
        <v>4.74</v>
      </c>
      <c r="O466" s="18">
        <f>VLOOKUP($A466,'MG Universe'!$A$2:$R$9992,15)</f>
        <v>-0.37</v>
      </c>
      <c r="P466" s="19">
        <f>VLOOKUP($A466,'MG Universe'!$A$2:$R$9992,16)</f>
        <v>0.15529999999999999</v>
      </c>
      <c r="Q466" s="89">
        <f>VLOOKUP($A466,'MG Universe'!$A$2:$R$9992,17)</f>
        <v>8</v>
      </c>
      <c r="R466" s="18">
        <f>VLOOKUP($A466,'MG Universe'!$A$2:$R$9992,18)</f>
        <v>28.51</v>
      </c>
      <c r="S466" s="18">
        <f>VLOOKUP($A466,'MG Universe'!$A$2:$U$9992,19)</f>
        <v>211386482511</v>
      </c>
      <c r="T466" s="18" t="str">
        <f>VLOOKUP($A466,'MG Universe'!$A$2:$U$9992,20)</f>
        <v>Large</v>
      </c>
      <c r="U466" s="18" t="str">
        <f>VLOOKUP($A466,'MG Universe'!$A$2:$U$9992,21)</f>
        <v>Financial Services</v>
      </c>
    </row>
    <row r="467" spans="1:21" x14ac:dyDescent="0.55000000000000004">
      <c r="A467" s="15" t="s">
        <v>1706</v>
      </c>
      <c r="B467" s="122" t="str">
        <f>VLOOKUP($A467,'MG Universe'!$A$2:$R$9992,2)</f>
        <v>Varian Medical Systems, Inc.</v>
      </c>
      <c r="C467" s="15" t="str">
        <f>VLOOKUP($A467,'MG Universe'!$A$2:$R$9992,3)</f>
        <v>C</v>
      </c>
      <c r="D467" s="15" t="str">
        <f>VLOOKUP($A467,'MG Universe'!$A$2:$R$9992,4)</f>
        <v>E</v>
      </c>
      <c r="E467" s="15" t="str">
        <f>VLOOKUP($A467,'MG Universe'!$A$2:$R$9992,5)</f>
        <v>O</v>
      </c>
      <c r="F467" s="16" t="str">
        <f>VLOOKUP($A467,'MG Universe'!$A$2:$R$9992,6)</f>
        <v>EO</v>
      </c>
      <c r="G467" s="85">
        <f>VLOOKUP($A467,'MG Universe'!$A$2:$R$9992,7)</f>
        <v>42552</v>
      </c>
      <c r="H467" s="18">
        <f>VLOOKUP($A467,'MG Universe'!$A$2:$R$9992,8)</f>
        <v>67.75</v>
      </c>
      <c r="I467" s="18">
        <f>VLOOKUP($A467,'MG Universe'!$A$2:$R$9992,9)</f>
        <v>95.11</v>
      </c>
      <c r="J467" s="19">
        <f>VLOOKUP($A467,'MG Universe'!$A$2:$R$9992,10)</f>
        <v>1.4037999999999999</v>
      </c>
      <c r="K467" s="86">
        <f>VLOOKUP($A467,'MG Universe'!$A$2:$R$9992,11)</f>
        <v>23.31</v>
      </c>
      <c r="L467" s="19">
        <f>VLOOKUP($A467,'MG Universe'!$A$2:$R$9992,12)</f>
        <v>0</v>
      </c>
      <c r="M467" s="87">
        <f>VLOOKUP($A467,'MG Universe'!$A$2:$R$9992,13)</f>
        <v>0.7</v>
      </c>
      <c r="N467" s="88">
        <f>VLOOKUP($A467,'MG Universe'!$A$2:$R$9992,14)</f>
        <v>1.64</v>
      </c>
      <c r="O467" s="18">
        <f>VLOOKUP($A467,'MG Universe'!$A$2:$R$9992,15)</f>
        <v>6.2</v>
      </c>
      <c r="P467" s="19">
        <f>VLOOKUP($A467,'MG Universe'!$A$2:$R$9992,16)</f>
        <v>7.4099999999999999E-2</v>
      </c>
      <c r="Q467" s="89">
        <f>VLOOKUP($A467,'MG Universe'!$A$2:$R$9992,17)</f>
        <v>0</v>
      </c>
      <c r="R467" s="18">
        <f>VLOOKUP($A467,'MG Universe'!$A$2:$R$9992,18)</f>
        <v>41.56</v>
      </c>
      <c r="S467" s="18">
        <f>VLOOKUP($A467,'MG Universe'!$A$2:$U$9992,19)</f>
        <v>8673064407</v>
      </c>
      <c r="T467" s="18" t="str">
        <f>VLOOKUP($A467,'MG Universe'!$A$2:$U$9992,20)</f>
        <v>Mid</v>
      </c>
      <c r="U467" s="18" t="str">
        <f>VLOOKUP($A467,'MG Universe'!$A$2:$U$9992,21)</f>
        <v>Medical</v>
      </c>
    </row>
    <row r="468" spans="1:21" x14ac:dyDescent="0.55000000000000004">
      <c r="A468" s="15" t="s">
        <v>1708</v>
      </c>
      <c r="B468" s="122" t="str">
        <f>VLOOKUP($A468,'MG Universe'!$A$2:$R$9992,2)</f>
        <v>VF Corp</v>
      </c>
      <c r="C468" s="15" t="str">
        <f>VLOOKUP($A468,'MG Universe'!$A$2:$R$9992,3)</f>
        <v>B+</v>
      </c>
      <c r="D468" s="15" t="str">
        <f>VLOOKUP($A468,'MG Universe'!$A$2:$R$9992,4)</f>
        <v>E</v>
      </c>
      <c r="E468" s="15" t="str">
        <f>VLOOKUP($A468,'MG Universe'!$A$2:$R$9992,5)</f>
        <v>F</v>
      </c>
      <c r="F468" s="16" t="str">
        <f>VLOOKUP($A468,'MG Universe'!$A$2:$R$9992,6)</f>
        <v>EF</v>
      </c>
      <c r="G468" s="85">
        <f>VLOOKUP($A468,'MG Universe'!$A$2:$R$9992,7)</f>
        <v>42583</v>
      </c>
      <c r="H468" s="18">
        <f>VLOOKUP($A468,'MG Universe'!$A$2:$R$9992,8)</f>
        <v>62.96</v>
      </c>
      <c r="I468" s="18">
        <f>VLOOKUP($A468,'MG Universe'!$A$2:$R$9992,9)</f>
        <v>51.62</v>
      </c>
      <c r="J468" s="19">
        <f>VLOOKUP($A468,'MG Universe'!$A$2:$R$9992,10)</f>
        <v>0.81989999999999996</v>
      </c>
      <c r="K468" s="86">
        <f>VLOOKUP($A468,'MG Universe'!$A$2:$R$9992,11)</f>
        <v>18.98</v>
      </c>
      <c r="L468" s="19">
        <f>VLOOKUP($A468,'MG Universe'!$A$2:$R$9992,12)</f>
        <v>2.7699999999999999E-2</v>
      </c>
      <c r="M468" s="87">
        <f>VLOOKUP($A468,'MG Universe'!$A$2:$R$9992,13)</f>
        <v>0.8</v>
      </c>
      <c r="N468" s="88">
        <f>VLOOKUP($A468,'MG Universe'!$A$2:$R$9992,14)</f>
        <v>1.53</v>
      </c>
      <c r="O468" s="18">
        <f>VLOOKUP($A468,'MG Universe'!$A$2:$R$9992,15)</f>
        <v>-2.27</v>
      </c>
      <c r="P468" s="19">
        <f>VLOOKUP($A468,'MG Universe'!$A$2:$R$9992,16)</f>
        <v>5.2400000000000002E-2</v>
      </c>
      <c r="Q468" s="89">
        <f>VLOOKUP($A468,'MG Universe'!$A$2:$R$9992,17)</f>
        <v>20</v>
      </c>
      <c r="R468" s="18">
        <f>VLOOKUP($A468,'MG Universe'!$A$2:$R$9992,18)</f>
        <v>26.92</v>
      </c>
      <c r="S468" s="18">
        <f>VLOOKUP($A468,'MG Universe'!$A$2:$U$9992,19)</f>
        <v>20133565349</v>
      </c>
      <c r="T468" s="18" t="str">
        <f>VLOOKUP($A468,'MG Universe'!$A$2:$U$9992,20)</f>
        <v>Large</v>
      </c>
      <c r="U468" s="18" t="str">
        <f>VLOOKUP($A468,'MG Universe'!$A$2:$U$9992,21)</f>
        <v>Apparel</v>
      </c>
    </row>
    <row r="469" spans="1:21" x14ac:dyDescent="0.55000000000000004">
      <c r="A469" s="15" t="s">
        <v>1710</v>
      </c>
      <c r="B469" s="122" t="str">
        <f>VLOOKUP($A469,'MG Universe'!$A$2:$R$9992,2)</f>
        <v>Viacom, Inc.</v>
      </c>
      <c r="C469" s="15" t="str">
        <f>VLOOKUP($A469,'MG Universe'!$A$2:$R$9992,3)</f>
        <v>C</v>
      </c>
      <c r="D469" s="15" t="str">
        <f>VLOOKUP($A469,'MG Universe'!$A$2:$R$9992,4)</f>
        <v>S</v>
      </c>
      <c r="E469" s="15" t="str">
        <f>VLOOKUP($A469,'MG Universe'!$A$2:$R$9992,5)</f>
        <v>U</v>
      </c>
      <c r="F469" s="16" t="str">
        <f>VLOOKUP($A469,'MG Universe'!$A$2:$R$9992,6)</f>
        <v>SU</v>
      </c>
      <c r="G469" s="85">
        <f>VLOOKUP($A469,'MG Universe'!$A$2:$R$9992,7)</f>
        <v>42532</v>
      </c>
      <c r="H469" s="18">
        <f>VLOOKUP($A469,'MG Universe'!$A$2:$R$9992,8)</f>
        <v>109.65</v>
      </c>
      <c r="I469" s="18">
        <f>VLOOKUP($A469,'MG Universe'!$A$2:$R$9992,9)</f>
        <v>33.65</v>
      </c>
      <c r="J469" s="19">
        <f>VLOOKUP($A469,'MG Universe'!$A$2:$R$9992,10)</f>
        <v>0.30690000000000001</v>
      </c>
      <c r="K469" s="86">
        <f>VLOOKUP($A469,'MG Universe'!$A$2:$R$9992,11)</f>
        <v>7.1</v>
      </c>
      <c r="L469" s="19">
        <f>VLOOKUP($A469,'MG Universe'!$A$2:$R$9992,12)</f>
        <v>4.7500000000000001E-2</v>
      </c>
      <c r="M469" s="87">
        <f>VLOOKUP($A469,'MG Universe'!$A$2:$R$9992,13)</f>
        <v>1.3</v>
      </c>
      <c r="N469" s="88">
        <f>VLOOKUP($A469,'MG Universe'!$A$2:$R$9992,14)</f>
        <v>1.06</v>
      </c>
      <c r="O469" s="18">
        <f>VLOOKUP($A469,'MG Universe'!$A$2:$R$9992,15)</f>
        <v>-35.08</v>
      </c>
      <c r="P469" s="19">
        <f>VLOOKUP($A469,'MG Universe'!$A$2:$R$9992,16)</f>
        <v>-7.0000000000000001E-3</v>
      </c>
      <c r="Q469" s="89">
        <f>VLOOKUP($A469,'MG Universe'!$A$2:$R$9992,17)</f>
        <v>7</v>
      </c>
      <c r="R469" s="18">
        <f>VLOOKUP($A469,'MG Universe'!$A$2:$R$9992,18)</f>
        <v>31.49</v>
      </c>
      <c r="S469" s="18">
        <f>VLOOKUP($A469,'MG Universe'!$A$2:$U$9992,19)</f>
        <v>13704222260</v>
      </c>
      <c r="T469" s="18" t="str">
        <f>VLOOKUP($A469,'MG Universe'!$A$2:$U$9992,20)</f>
        <v>Large</v>
      </c>
      <c r="U469" s="18" t="str">
        <f>VLOOKUP($A469,'MG Universe'!$A$2:$U$9992,21)</f>
        <v>Media Entertainment</v>
      </c>
    </row>
    <row r="470" spans="1:21" x14ac:dyDescent="0.55000000000000004">
      <c r="A470" s="15" t="s">
        <v>1712</v>
      </c>
      <c r="B470" s="122" t="str">
        <f>VLOOKUP($A470,'MG Universe'!$A$2:$R$9992,2)</f>
        <v>Valero Energy Corporation</v>
      </c>
      <c r="C470" s="15" t="str">
        <f>VLOOKUP($A470,'MG Universe'!$A$2:$R$9992,3)</f>
        <v>A-</v>
      </c>
      <c r="D470" s="15" t="str">
        <f>VLOOKUP($A470,'MG Universe'!$A$2:$R$9992,4)</f>
        <v>E</v>
      </c>
      <c r="E470" s="15" t="str">
        <f>VLOOKUP($A470,'MG Universe'!$A$2:$R$9992,5)</f>
        <v>U</v>
      </c>
      <c r="F470" s="16" t="str">
        <f>VLOOKUP($A470,'MG Universe'!$A$2:$R$9992,6)</f>
        <v>EU</v>
      </c>
      <c r="G470" s="85">
        <f>VLOOKUP($A470,'MG Universe'!$A$2:$R$9992,7)</f>
        <v>42794</v>
      </c>
      <c r="H470" s="18">
        <f>VLOOKUP($A470,'MG Universe'!$A$2:$R$9992,8)</f>
        <v>166.75</v>
      </c>
      <c r="I470" s="18">
        <f>VLOOKUP($A470,'MG Universe'!$A$2:$R$9992,9)</f>
        <v>63.8</v>
      </c>
      <c r="J470" s="19">
        <f>VLOOKUP($A470,'MG Universe'!$A$2:$R$9992,10)</f>
        <v>0.3826</v>
      </c>
      <c r="K470" s="86">
        <f>VLOOKUP($A470,'MG Universe'!$A$2:$R$9992,11)</f>
        <v>11.52</v>
      </c>
      <c r="L470" s="19">
        <f>VLOOKUP($A470,'MG Universe'!$A$2:$R$9992,12)</f>
        <v>3.7600000000000001E-2</v>
      </c>
      <c r="M470" s="87">
        <f>VLOOKUP($A470,'MG Universe'!$A$2:$R$9992,13)</f>
        <v>1.4</v>
      </c>
      <c r="N470" s="88">
        <f>VLOOKUP($A470,'MG Universe'!$A$2:$R$9992,14)</f>
        <v>2.02</v>
      </c>
      <c r="O470" s="18">
        <f>VLOOKUP($A470,'MG Universe'!$A$2:$R$9992,15)</f>
        <v>-20.149999999999999</v>
      </c>
      <c r="P470" s="19">
        <f>VLOOKUP($A470,'MG Universe'!$A$2:$R$9992,16)</f>
        <v>1.5100000000000001E-2</v>
      </c>
      <c r="Q470" s="89">
        <f>VLOOKUP($A470,'MG Universe'!$A$2:$R$9992,17)</f>
        <v>7</v>
      </c>
      <c r="R470" s="18">
        <f>VLOOKUP($A470,'MG Universe'!$A$2:$R$9992,18)</f>
        <v>64.459999999999994</v>
      </c>
      <c r="S470" s="18">
        <f>VLOOKUP($A470,'MG Universe'!$A$2:$U$9992,19)</f>
        <v>28093714058</v>
      </c>
      <c r="T470" s="18" t="str">
        <f>VLOOKUP($A470,'MG Universe'!$A$2:$U$9992,20)</f>
        <v>Large</v>
      </c>
      <c r="U470" s="18" t="str">
        <f>VLOOKUP($A470,'MG Universe'!$A$2:$U$9992,21)</f>
        <v>Oil &amp; Gas</v>
      </c>
    </row>
    <row r="471" spans="1:21" x14ac:dyDescent="0.55000000000000004">
      <c r="A471" s="15" t="s">
        <v>1714</v>
      </c>
      <c r="B471" s="122" t="str">
        <f>VLOOKUP($A471,'MG Universe'!$A$2:$R$9992,2)</f>
        <v>Vulcan Materials Company</v>
      </c>
      <c r="C471" s="15" t="str">
        <f>VLOOKUP($A471,'MG Universe'!$A$2:$R$9992,3)</f>
        <v>F</v>
      </c>
      <c r="D471" s="15" t="str">
        <f>VLOOKUP($A471,'MG Universe'!$A$2:$R$9992,4)</f>
        <v>S</v>
      </c>
      <c r="E471" s="15" t="str">
        <f>VLOOKUP($A471,'MG Universe'!$A$2:$R$9992,5)</f>
        <v>O</v>
      </c>
      <c r="F471" s="16" t="str">
        <f>VLOOKUP($A471,'MG Universe'!$A$2:$R$9992,6)</f>
        <v>SO</v>
      </c>
      <c r="G471" s="85">
        <f>VLOOKUP($A471,'MG Universe'!$A$2:$R$9992,7)</f>
        <v>42571</v>
      </c>
      <c r="H471" s="18">
        <f>VLOOKUP($A471,'MG Universe'!$A$2:$R$9992,8)</f>
        <v>70.84</v>
      </c>
      <c r="I471" s="18">
        <f>VLOOKUP($A471,'MG Universe'!$A$2:$R$9992,9)</f>
        <v>124.9</v>
      </c>
      <c r="J471" s="19">
        <f>VLOOKUP($A471,'MG Universe'!$A$2:$R$9992,10)</f>
        <v>1.7630999999999999</v>
      </c>
      <c r="K471" s="86">
        <f>VLOOKUP($A471,'MG Universe'!$A$2:$R$9992,11)</f>
        <v>67.88</v>
      </c>
      <c r="L471" s="19">
        <f>VLOOKUP($A471,'MG Universe'!$A$2:$R$9992,12)</f>
        <v>4.0000000000000001E-3</v>
      </c>
      <c r="M471" s="87">
        <f>VLOOKUP($A471,'MG Universe'!$A$2:$R$9992,13)</f>
        <v>1.2</v>
      </c>
      <c r="N471" s="88">
        <f>VLOOKUP($A471,'MG Universe'!$A$2:$R$9992,14)</f>
        <v>2.83</v>
      </c>
      <c r="O471" s="18">
        <f>VLOOKUP($A471,'MG Universe'!$A$2:$R$9992,15)</f>
        <v>-20.81</v>
      </c>
      <c r="P471" s="19">
        <f>VLOOKUP($A471,'MG Universe'!$A$2:$R$9992,16)</f>
        <v>0.2969</v>
      </c>
      <c r="Q471" s="89">
        <f>VLOOKUP($A471,'MG Universe'!$A$2:$R$9992,17)</f>
        <v>3</v>
      </c>
      <c r="R471" s="18">
        <f>VLOOKUP($A471,'MG Universe'!$A$2:$R$9992,18)</f>
        <v>49.54</v>
      </c>
      <c r="S471" s="18">
        <f>VLOOKUP($A471,'MG Universe'!$A$2:$U$9992,19)</f>
        <v>16205772825</v>
      </c>
      <c r="T471" s="18" t="str">
        <f>VLOOKUP($A471,'MG Universe'!$A$2:$U$9992,20)</f>
        <v>Large</v>
      </c>
      <c r="U471" s="18" t="str">
        <f>VLOOKUP($A471,'MG Universe'!$A$2:$U$9992,21)</f>
        <v>Construction</v>
      </c>
    </row>
    <row r="472" spans="1:21" x14ac:dyDescent="0.55000000000000004">
      <c r="A472" s="15" t="s">
        <v>1716</v>
      </c>
      <c r="B472" s="122" t="str">
        <f>VLOOKUP($A472,'MG Universe'!$A$2:$R$9992,2)</f>
        <v>Vornado Realty Trust</v>
      </c>
      <c r="C472" s="15" t="str">
        <f>VLOOKUP($A472,'MG Universe'!$A$2:$R$9992,3)</f>
        <v>C+</v>
      </c>
      <c r="D472" s="15" t="str">
        <f>VLOOKUP($A472,'MG Universe'!$A$2:$R$9992,4)</f>
        <v>E</v>
      </c>
      <c r="E472" s="15" t="str">
        <f>VLOOKUP($A472,'MG Universe'!$A$2:$R$9992,5)</f>
        <v>O</v>
      </c>
      <c r="F472" s="16" t="str">
        <f>VLOOKUP($A472,'MG Universe'!$A$2:$R$9992,6)</f>
        <v>EO</v>
      </c>
      <c r="G472" s="85">
        <f>VLOOKUP($A472,'MG Universe'!$A$2:$R$9992,7)</f>
        <v>42569</v>
      </c>
      <c r="H472" s="18">
        <f>VLOOKUP($A472,'MG Universe'!$A$2:$R$9992,8)</f>
        <v>81.739999999999995</v>
      </c>
      <c r="I472" s="18">
        <f>VLOOKUP($A472,'MG Universe'!$A$2:$R$9992,9)</f>
        <v>92.5</v>
      </c>
      <c r="J472" s="19">
        <f>VLOOKUP($A472,'MG Universe'!$A$2:$R$9992,10)</f>
        <v>1.1315999999999999</v>
      </c>
      <c r="K472" s="86">
        <f>VLOOKUP($A472,'MG Universe'!$A$2:$R$9992,11)</f>
        <v>24.21</v>
      </c>
      <c r="L472" s="19">
        <f>VLOOKUP($A472,'MG Universe'!$A$2:$R$9992,12)</f>
        <v>2.7199999999999998E-2</v>
      </c>
      <c r="M472" s="87">
        <f>VLOOKUP($A472,'MG Universe'!$A$2:$R$9992,13)</f>
        <v>0.9</v>
      </c>
      <c r="N472" s="88" t="str">
        <f>VLOOKUP($A472,'MG Universe'!$A$2:$R$9992,14)</f>
        <v>N/A</v>
      </c>
      <c r="O472" s="18" t="str">
        <f>VLOOKUP($A472,'MG Universe'!$A$2:$R$9992,15)</f>
        <v>N/A</v>
      </c>
      <c r="P472" s="19">
        <f>VLOOKUP($A472,'MG Universe'!$A$2:$R$9992,16)</f>
        <v>7.8600000000000003E-2</v>
      </c>
      <c r="Q472" s="89">
        <f>VLOOKUP($A472,'MG Universe'!$A$2:$R$9992,17)</f>
        <v>0</v>
      </c>
      <c r="R472" s="18">
        <f>VLOOKUP($A472,'MG Universe'!$A$2:$R$9992,18)</f>
        <v>53.99</v>
      </c>
      <c r="S472" s="18">
        <f>VLOOKUP($A472,'MG Universe'!$A$2:$U$9992,19)</f>
        <v>17463627502</v>
      </c>
      <c r="T472" s="18" t="str">
        <f>VLOOKUP($A472,'MG Universe'!$A$2:$U$9992,20)</f>
        <v>Large</v>
      </c>
      <c r="U472" s="18" t="str">
        <f>VLOOKUP($A472,'MG Universe'!$A$2:$U$9992,21)</f>
        <v>REIT</v>
      </c>
    </row>
    <row r="473" spans="1:21" x14ac:dyDescent="0.55000000000000004">
      <c r="A473" s="15" t="s">
        <v>1718</v>
      </c>
      <c r="B473" s="122" t="str">
        <f>VLOOKUP($A473,'MG Universe'!$A$2:$R$9992,2)</f>
        <v>Verisk Analytics, Inc.</v>
      </c>
      <c r="C473" s="15" t="str">
        <f>VLOOKUP($A473,'MG Universe'!$A$2:$R$9992,3)</f>
        <v>D+</v>
      </c>
      <c r="D473" s="15" t="str">
        <f>VLOOKUP($A473,'MG Universe'!$A$2:$R$9992,4)</f>
        <v>S</v>
      </c>
      <c r="E473" s="15" t="str">
        <f>VLOOKUP($A473,'MG Universe'!$A$2:$R$9992,5)</f>
        <v>F</v>
      </c>
      <c r="F473" s="16" t="str">
        <f>VLOOKUP($A473,'MG Universe'!$A$2:$R$9992,6)</f>
        <v>SF</v>
      </c>
      <c r="G473" s="85">
        <f>VLOOKUP($A473,'MG Universe'!$A$2:$R$9992,7)</f>
        <v>42799</v>
      </c>
      <c r="H473" s="18">
        <f>VLOOKUP($A473,'MG Universe'!$A$2:$R$9992,8)</f>
        <v>96.12</v>
      </c>
      <c r="I473" s="18">
        <f>VLOOKUP($A473,'MG Universe'!$A$2:$R$9992,9)</f>
        <v>78.5</v>
      </c>
      <c r="J473" s="19">
        <f>VLOOKUP($A473,'MG Universe'!$A$2:$R$9992,10)</f>
        <v>0.81669999999999998</v>
      </c>
      <c r="K473" s="86">
        <f>VLOOKUP($A473,'MG Universe'!$A$2:$R$9992,11)</f>
        <v>25.65</v>
      </c>
      <c r="L473" s="19">
        <f>VLOOKUP($A473,'MG Universe'!$A$2:$R$9992,12)</f>
        <v>0</v>
      </c>
      <c r="M473" s="87">
        <f>VLOOKUP($A473,'MG Universe'!$A$2:$R$9992,13)</f>
        <v>0.6</v>
      </c>
      <c r="N473" s="88">
        <f>VLOOKUP($A473,'MG Universe'!$A$2:$R$9992,14)</f>
        <v>0.81</v>
      </c>
      <c r="O473" s="18">
        <f>VLOOKUP($A473,'MG Universe'!$A$2:$R$9992,15)</f>
        <v>-16.350000000000001</v>
      </c>
      <c r="P473" s="19">
        <f>VLOOKUP($A473,'MG Universe'!$A$2:$R$9992,16)</f>
        <v>8.5800000000000001E-2</v>
      </c>
      <c r="Q473" s="89">
        <f>VLOOKUP($A473,'MG Universe'!$A$2:$R$9992,17)</f>
        <v>0</v>
      </c>
      <c r="R473" s="18">
        <f>VLOOKUP($A473,'MG Universe'!$A$2:$R$9992,18)</f>
        <v>24.12</v>
      </c>
      <c r="S473" s="18">
        <f>VLOOKUP($A473,'MG Universe'!$A$2:$U$9992,19)</f>
        <v>12954527890</v>
      </c>
      <c r="T473" s="18" t="str">
        <f>VLOOKUP($A473,'MG Universe'!$A$2:$U$9992,20)</f>
        <v>Large</v>
      </c>
      <c r="U473" s="18" t="str">
        <f>VLOOKUP($A473,'MG Universe'!$A$2:$U$9992,21)</f>
        <v>Information Technology</v>
      </c>
    </row>
    <row r="474" spans="1:21" x14ac:dyDescent="0.55000000000000004">
      <c r="A474" s="15" t="s">
        <v>1720</v>
      </c>
      <c r="B474" s="122" t="str">
        <f>VLOOKUP($A474,'MG Universe'!$A$2:$R$9992,2)</f>
        <v>Verisign, Inc.</v>
      </c>
      <c r="C474" s="15" t="str">
        <f>VLOOKUP($A474,'MG Universe'!$A$2:$R$9992,3)</f>
        <v>D+</v>
      </c>
      <c r="D474" s="15" t="str">
        <f>VLOOKUP($A474,'MG Universe'!$A$2:$R$9992,4)</f>
        <v>S</v>
      </c>
      <c r="E474" s="15" t="str">
        <f>VLOOKUP($A474,'MG Universe'!$A$2:$R$9992,5)</f>
        <v>F</v>
      </c>
      <c r="F474" s="16" t="str">
        <f>VLOOKUP($A474,'MG Universe'!$A$2:$R$9992,6)</f>
        <v>SF</v>
      </c>
      <c r="G474" s="85">
        <f>VLOOKUP($A474,'MG Universe'!$A$2:$R$9992,7)</f>
        <v>42773</v>
      </c>
      <c r="H474" s="18">
        <f>VLOOKUP($A474,'MG Universe'!$A$2:$R$9992,8)</f>
        <v>80.53</v>
      </c>
      <c r="I474" s="18">
        <f>VLOOKUP($A474,'MG Universe'!$A$2:$R$9992,9)</f>
        <v>88.07</v>
      </c>
      <c r="J474" s="19">
        <f>VLOOKUP($A474,'MG Universe'!$A$2:$R$9992,10)</f>
        <v>1.0935999999999999</v>
      </c>
      <c r="K474" s="86">
        <f>VLOOKUP($A474,'MG Universe'!$A$2:$R$9992,11)</f>
        <v>29.45</v>
      </c>
      <c r="L474" s="19">
        <f>VLOOKUP($A474,'MG Universe'!$A$2:$R$9992,12)</f>
        <v>0</v>
      </c>
      <c r="M474" s="87">
        <f>VLOOKUP($A474,'MG Universe'!$A$2:$R$9992,13)</f>
        <v>1.2</v>
      </c>
      <c r="N474" s="88">
        <f>VLOOKUP($A474,'MG Universe'!$A$2:$R$9992,14)</f>
        <v>1.21</v>
      </c>
      <c r="O474" s="18">
        <f>VLOOKUP($A474,'MG Universe'!$A$2:$R$9992,15)</f>
        <v>-13.09</v>
      </c>
      <c r="P474" s="19">
        <f>VLOOKUP($A474,'MG Universe'!$A$2:$R$9992,16)</f>
        <v>0.1048</v>
      </c>
      <c r="Q474" s="89">
        <f>VLOOKUP($A474,'MG Universe'!$A$2:$R$9992,17)</f>
        <v>0</v>
      </c>
      <c r="R474" s="18">
        <f>VLOOKUP($A474,'MG Universe'!$A$2:$R$9992,18)</f>
        <v>0</v>
      </c>
      <c r="S474" s="18">
        <f>VLOOKUP($A474,'MG Universe'!$A$2:$U$9992,19)</f>
        <v>8919105241</v>
      </c>
      <c r="T474" s="18" t="str">
        <f>VLOOKUP($A474,'MG Universe'!$A$2:$U$9992,20)</f>
        <v>Mid</v>
      </c>
      <c r="U474" s="18" t="str">
        <f>VLOOKUP($A474,'MG Universe'!$A$2:$U$9992,21)</f>
        <v>Information Technology</v>
      </c>
    </row>
    <row r="475" spans="1:21" x14ac:dyDescent="0.55000000000000004">
      <c r="A475" s="15" t="s">
        <v>1722</v>
      </c>
      <c r="B475" s="122" t="str">
        <f>VLOOKUP($A475,'MG Universe'!$A$2:$R$9992,2)</f>
        <v>Vertex Pharmaceuticals Incorporated</v>
      </c>
      <c r="C475" s="15" t="str">
        <f>VLOOKUP($A475,'MG Universe'!$A$2:$R$9992,3)</f>
        <v>F</v>
      </c>
      <c r="D475" s="15" t="str">
        <f>VLOOKUP($A475,'MG Universe'!$A$2:$R$9992,4)</f>
        <v>S</v>
      </c>
      <c r="E475" s="15" t="str">
        <f>VLOOKUP($A475,'MG Universe'!$A$2:$R$9992,5)</f>
        <v>O</v>
      </c>
      <c r="F475" s="16" t="str">
        <f>VLOOKUP($A475,'MG Universe'!$A$2:$R$9992,6)</f>
        <v>SO</v>
      </c>
      <c r="G475" s="85">
        <f>VLOOKUP($A475,'MG Universe'!$A$2:$R$9992,7)</f>
        <v>42609</v>
      </c>
      <c r="H475" s="18">
        <f>VLOOKUP($A475,'MG Universe'!$A$2:$R$9992,8)</f>
        <v>0</v>
      </c>
      <c r="I475" s="18">
        <f>VLOOKUP($A475,'MG Universe'!$A$2:$R$9992,9)</f>
        <v>114.38</v>
      </c>
      <c r="J475" s="19" t="str">
        <f>VLOOKUP($A475,'MG Universe'!$A$2:$R$9992,10)</f>
        <v>N/A</v>
      </c>
      <c r="K475" s="86" t="str">
        <f>VLOOKUP($A475,'MG Universe'!$A$2:$R$9992,11)</f>
        <v>N/A</v>
      </c>
      <c r="L475" s="19">
        <f>VLOOKUP($A475,'MG Universe'!$A$2:$R$9992,12)</f>
        <v>0</v>
      </c>
      <c r="M475" s="87">
        <f>VLOOKUP($A475,'MG Universe'!$A$2:$R$9992,13)</f>
        <v>0.7</v>
      </c>
      <c r="N475" s="88">
        <f>VLOOKUP($A475,'MG Universe'!$A$2:$R$9992,14)</f>
        <v>2.33</v>
      </c>
      <c r="O475" s="18">
        <f>VLOOKUP($A475,'MG Universe'!$A$2:$R$9992,15)</f>
        <v>-0.46</v>
      </c>
      <c r="P475" s="19">
        <f>VLOOKUP($A475,'MG Universe'!$A$2:$R$9992,16)</f>
        <v>-0.4163</v>
      </c>
      <c r="Q475" s="89">
        <f>VLOOKUP($A475,'MG Universe'!$A$2:$R$9992,17)</f>
        <v>0</v>
      </c>
      <c r="R475" s="18">
        <f>VLOOKUP($A475,'MG Universe'!$A$2:$R$9992,18)</f>
        <v>1.89</v>
      </c>
      <c r="S475" s="18">
        <f>VLOOKUP($A475,'MG Universe'!$A$2:$U$9992,19)</f>
        <v>28944378391</v>
      </c>
      <c r="T475" s="18" t="str">
        <f>VLOOKUP($A475,'MG Universe'!$A$2:$U$9992,20)</f>
        <v>Large</v>
      </c>
      <c r="U475" s="18" t="str">
        <f>VLOOKUP($A475,'MG Universe'!$A$2:$U$9992,21)</f>
        <v>Pharmaceuticals</v>
      </c>
    </row>
    <row r="476" spans="1:21" x14ac:dyDescent="0.55000000000000004">
      <c r="A476" s="15" t="s">
        <v>1724</v>
      </c>
      <c r="B476" s="122" t="str">
        <f>VLOOKUP($A476,'MG Universe'!$A$2:$R$9992,2)</f>
        <v>Ventas, Inc.</v>
      </c>
      <c r="C476" s="15" t="str">
        <f>VLOOKUP($A476,'MG Universe'!$A$2:$R$9992,3)</f>
        <v>D+</v>
      </c>
      <c r="D476" s="15" t="str">
        <f>VLOOKUP($A476,'MG Universe'!$A$2:$R$9992,4)</f>
        <v>S</v>
      </c>
      <c r="E476" s="15" t="str">
        <f>VLOOKUP($A476,'MG Universe'!$A$2:$R$9992,5)</f>
        <v>O</v>
      </c>
      <c r="F476" s="16" t="str">
        <f>VLOOKUP($A476,'MG Universe'!$A$2:$R$9992,6)</f>
        <v>SO</v>
      </c>
      <c r="G476" s="85">
        <f>VLOOKUP($A476,'MG Universe'!$A$2:$R$9992,7)</f>
        <v>42613</v>
      </c>
      <c r="H476" s="18">
        <f>VLOOKUP($A476,'MG Universe'!$A$2:$R$9992,8)</f>
        <v>29.4</v>
      </c>
      <c r="I476" s="18">
        <f>VLOOKUP($A476,'MG Universe'!$A$2:$R$9992,9)</f>
        <v>66.319999999999993</v>
      </c>
      <c r="J476" s="19">
        <f>VLOOKUP($A476,'MG Universe'!$A$2:$R$9992,10)</f>
        <v>2.2557999999999998</v>
      </c>
      <c r="K476" s="86">
        <f>VLOOKUP($A476,'MG Universe'!$A$2:$R$9992,11)</f>
        <v>35.85</v>
      </c>
      <c r="L476" s="19">
        <f>VLOOKUP($A476,'MG Universe'!$A$2:$R$9992,12)</f>
        <v>4.3999999999999997E-2</v>
      </c>
      <c r="M476" s="87">
        <f>VLOOKUP($A476,'MG Universe'!$A$2:$R$9992,13)</f>
        <v>0.1</v>
      </c>
      <c r="N476" s="88">
        <f>VLOOKUP($A476,'MG Universe'!$A$2:$R$9992,14)</f>
        <v>0.1</v>
      </c>
      <c r="O476" s="18">
        <f>VLOOKUP($A476,'MG Universe'!$A$2:$R$9992,15)</f>
        <v>-35.85</v>
      </c>
      <c r="P476" s="19">
        <f>VLOOKUP($A476,'MG Universe'!$A$2:$R$9992,16)</f>
        <v>0.13669999999999999</v>
      </c>
      <c r="Q476" s="89">
        <f>VLOOKUP($A476,'MG Universe'!$A$2:$R$9992,17)</f>
        <v>0</v>
      </c>
      <c r="R476" s="18">
        <f>VLOOKUP($A476,'MG Universe'!$A$2:$R$9992,18)</f>
        <v>41.7</v>
      </c>
      <c r="S476" s="18">
        <f>VLOOKUP($A476,'MG Universe'!$A$2:$U$9992,19)</f>
        <v>23459467136</v>
      </c>
      <c r="T476" s="18" t="str">
        <f>VLOOKUP($A476,'MG Universe'!$A$2:$U$9992,20)</f>
        <v>Large</v>
      </c>
      <c r="U476" s="18" t="str">
        <f>VLOOKUP($A476,'MG Universe'!$A$2:$U$9992,21)</f>
        <v>REIT</v>
      </c>
    </row>
    <row r="477" spans="1:21" x14ac:dyDescent="0.55000000000000004">
      <c r="A477" s="15" t="s">
        <v>1726</v>
      </c>
      <c r="B477" s="122" t="str">
        <f>VLOOKUP($A477,'MG Universe'!$A$2:$R$9992,2)</f>
        <v>Verizon Communications Inc.</v>
      </c>
      <c r="C477" s="15" t="str">
        <f>VLOOKUP($A477,'MG Universe'!$A$2:$R$9992,3)</f>
        <v>C</v>
      </c>
      <c r="D477" s="15" t="str">
        <f>VLOOKUP($A477,'MG Universe'!$A$2:$R$9992,4)</f>
        <v>S</v>
      </c>
      <c r="E477" s="15" t="str">
        <f>VLOOKUP($A477,'MG Universe'!$A$2:$R$9992,5)</f>
        <v>U</v>
      </c>
      <c r="F477" s="16" t="str">
        <f>VLOOKUP($A477,'MG Universe'!$A$2:$R$9992,6)</f>
        <v>SU</v>
      </c>
      <c r="G477" s="85">
        <f>VLOOKUP($A477,'MG Universe'!$A$2:$R$9992,7)</f>
        <v>42579</v>
      </c>
      <c r="H477" s="18">
        <f>VLOOKUP($A477,'MG Universe'!$A$2:$R$9992,8)</f>
        <v>124.1</v>
      </c>
      <c r="I477" s="18">
        <f>VLOOKUP($A477,'MG Universe'!$A$2:$R$9992,9)</f>
        <v>44.48</v>
      </c>
      <c r="J477" s="19">
        <f>VLOOKUP($A477,'MG Universe'!$A$2:$R$9992,10)</f>
        <v>0.3584</v>
      </c>
      <c r="K477" s="86">
        <f>VLOOKUP($A477,'MG Universe'!$A$2:$R$9992,11)</f>
        <v>13.81</v>
      </c>
      <c r="L477" s="19">
        <f>VLOOKUP($A477,'MG Universe'!$A$2:$R$9992,12)</f>
        <v>5.0799999999999998E-2</v>
      </c>
      <c r="M477" s="87">
        <f>VLOOKUP($A477,'MG Universe'!$A$2:$R$9992,13)</f>
        <v>0.5</v>
      </c>
      <c r="N477" s="88">
        <f>VLOOKUP($A477,'MG Universe'!$A$2:$R$9992,14)</f>
        <v>0.61</v>
      </c>
      <c r="O477" s="18">
        <f>VLOOKUP($A477,'MG Universe'!$A$2:$R$9992,15)</f>
        <v>-46.95</v>
      </c>
      <c r="P477" s="19">
        <f>VLOOKUP($A477,'MG Universe'!$A$2:$R$9992,16)</f>
        <v>2.6599999999999999E-2</v>
      </c>
      <c r="Q477" s="89">
        <f>VLOOKUP($A477,'MG Universe'!$A$2:$R$9992,17)</f>
        <v>10</v>
      </c>
      <c r="R477" s="18">
        <f>VLOOKUP($A477,'MG Universe'!$A$2:$R$9992,18)</f>
        <v>18.03</v>
      </c>
      <c r="S477" s="18">
        <f>VLOOKUP($A477,'MG Universe'!$A$2:$U$9992,19)</f>
        <v>181170429513</v>
      </c>
      <c r="T477" s="18" t="str">
        <f>VLOOKUP($A477,'MG Universe'!$A$2:$U$9992,20)</f>
        <v>Large</v>
      </c>
      <c r="U477" s="18" t="str">
        <f>VLOOKUP($A477,'MG Universe'!$A$2:$U$9992,21)</f>
        <v>Telecom</v>
      </c>
    </row>
    <row r="478" spans="1:21" x14ac:dyDescent="0.55000000000000004">
      <c r="A478" s="15" t="s">
        <v>1728</v>
      </c>
      <c r="B478" s="122" t="str">
        <f>VLOOKUP($A478,'MG Universe'!$A$2:$R$9992,2)</f>
        <v>Waters Corporation</v>
      </c>
      <c r="C478" s="15" t="str">
        <f>VLOOKUP($A478,'MG Universe'!$A$2:$R$9992,3)</f>
        <v>C</v>
      </c>
      <c r="D478" s="15" t="str">
        <f>VLOOKUP($A478,'MG Universe'!$A$2:$R$9992,4)</f>
        <v>E</v>
      </c>
      <c r="E478" s="15" t="str">
        <f>VLOOKUP($A478,'MG Universe'!$A$2:$R$9992,5)</f>
        <v>O</v>
      </c>
      <c r="F478" s="16" t="str">
        <f>VLOOKUP($A478,'MG Universe'!$A$2:$R$9992,6)</f>
        <v>EO</v>
      </c>
      <c r="G478" s="85">
        <f>VLOOKUP($A478,'MG Universe'!$A$2:$R$9992,7)</f>
        <v>42694</v>
      </c>
      <c r="H478" s="18">
        <f>VLOOKUP($A478,'MG Universe'!$A$2:$R$9992,8)</f>
        <v>95.47</v>
      </c>
      <c r="I478" s="18">
        <f>VLOOKUP($A478,'MG Universe'!$A$2:$R$9992,9)</f>
        <v>174.39</v>
      </c>
      <c r="J478" s="19">
        <f>VLOOKUP($A478,'MG Universe'!$A$2:$R$9992,10)</f>
        <v>1.8266</v>
      </c>
      <c r="K478" s="86">
        <f>VLOOKUP($A478,'MG Universe'!$A$2:$R$9992,11)</f>
        <v>30.7</v>
      </c>
      <c r="L478" s="19">
        <f>VLOOKUP($A478,'MG Universe'!$A$2:$R$9992,12)</f>
        <v>0</v>
      </c>
      <c r="M478" s="87">
        <f>VLOOKUP($A478,'MG Universe'!$A$2:$R$9992,13)</f>
        <v>0.8</v>
      </c>
      <c r="N478" s="88">
        <f>VLOOKUP($A478,'MG Universe'!$A$2:$R$9992,14)</f>
        <v>6.8</v>
      </c>
      <c r="O478" s="18">
        <f>VLOOKUP($A478,'MG Universe'!$A$2:$R$9992,15)</f>
        <v>14.95</v>
      </c>
      <c r="P478" s="19">
        <f>VLOOKUP($A478,'MG Universe'!$A$2:$R$9992,16)</f>
        <v>0.111</v>
      </c>
      <c r="Q478" s="89">
        <f>VLOOKUP($A478,'MG Universe'!$A$2:$R$9992,17)</f>
        <v>0</v>
      </c>
      <c r="R478" s="18">
        <f>VLOOKUP($A478,'MG Universe'!$A$2:$R$9992,18)</f>
        <v>63.41</v>
      </c>
      <c r="S478" s="18">
        <f>VLOOKUP($A478,'MG Universe'!$A$2:$U$9992,19)</f>
        <v>13973728698</v>
      </c>
      <c r="T478" s="18" t="str">
        <f>VLOOKUP($A478,'MG Universe'!$A$2:$U$9992,20)</f>
        <v>Large</v>
      </c>
      <c r="U478" s="18" t="str">
        <f>VLOOKUP($A478,'MG Universe'!$A$2:$U$9992,21)</f>
        <v>Medical</v>
      </c>
    </row>
    <row r="479" spans="1:21" x14ac:dyDescent="0.55000000000000004">
      <c r="A479" s="15" t="s">
        <v>1730</v>
      </c>
      <c r="B479" s="122" t="str">
        <f>VLOOKUP($A479,'MG Universe'!$A$2:$R$9992,2)</f>
        <v>Walgreens Boots Alliance Inc</v>
      </c>
      <c r="C479" s="15" t="str">
        <f>VLOOKUP($A479,'MG Universe'!$A$2:$R$9992,3)</f>
        <v>C-</v>
      </c>
      <c r="D479" s="15" t="str">
        <f>VLOOKUP($A479,'MG Universe'!$A$2:$R$9992,4)</f>
        <v>S</v>
      </c>
      <c r="E479" s="15" t="str">
        <f>VLOOKUP($A479,'MG Universe'!$A$2:$R$9992,5)</f>
        <v>O</v>
      </c>
      <c r="F479" s="16" t="str">
        <f>VLOOKUP($A479,'MG Universe'!$A$2:$R$9992,6)</f>
        <v>SO</v>
      </c>
      <c r="G479" s="85">
        <f>VLOOKUP($A479,'MG Universe'!$A$2:$R$9992,7)</f>
        <v>42557</v>
      </c>
      <c r="H479" s="18">
        <f>VLOOKUP($A479,'MG Universe'!$A$2:$R$9992,8)</f>
        <v>61.94</v>
      </c>
      <c r="I479" s="18">
        <f>VLOOKUP($A479,'MG Universe'!$A$2:$R$9992,9)</f>
        <v>81.73</v>
      </c>
      <c r="J479" s="19">
        <f>VLOOKUP($A479,'MG Universe'!$A$2:$R$9992,10)</f>
        <v>1.3194999999999999</v>
      </c>
      <c r="K479" s="86">
        <f>VLOOKUP($A479,'MG Universe'!$A$2:$R$9992,11)</f>
        <v>24.99</v>
      </c>
      <c r="L479" s="19">
        <f>VLOOKUP($A479,'MG Universe'!$A$2:$R$9992,12)</f>
        <v>1.7399999999999999E-2</v>
      </c>
      <c r="M479" s="87">
        <f>VLOOKUP($A479,'MG Universe'!$A$2:$R$9992,13)</f>
        <v>1.3</v>
      </c>
      <c r="N479" s="88">
        <f>VLOOKUP($A479,'MG Universe'!$A$2:$R$9992,14)</f>
        <v>1.25</v>
      </c>
      <c r="O479" s="18">
        <f>VLOOKUP($A479,'MG Universe'!$A$2:$R$9992,15)</f>
        <v>-15.16</v>
      </c>
      <c r="P479" s="19">
        <f>VLOOKUP($A479,'MG Universe'!$A$2:$R$9992,16)</f>
        <v>8.2500000000000004E-2</v>
      </c>
      <c r="Q479" s="89">
        <f>VLOOKUP($A479,'MG Universe'!$A$2:$R$9992,17)</f>
        <v>20</v>
      </c>
      <c r="R479" s="18">
        <f>VLOOKUP($A479,'MG Universe'!$A$2:$R$9992,18)</f>
        <v>49.03</v>
      </c>
      <c r="S479" s="18">
        <f>VLOOKUP($A479,'MG Universe'!$A$2:$U$9992,19)</f>
        <v>87878185196</v>
      </c>
      <c r="T479" s="18" t="str">
        <f>VLOOKUP($A479,'MG Universe'!$A$2:$U$9992,20)</f>
        <v>Large</v>
      </c>
      <c r="U479" s="18" t="str">
        <f>VLOOKUP($A479,'MG Universe'!$A$2:$U$9992,21)</f>
        <v>Retail</v>
      </c>
    </row>
    <row r="480" spans="1:21" x14ac:dyDescent="0.55000000000000004">
      <c r="A480" s="15" t="s">
        <v>1732</v>
      </c>
      <c r="B480" s="122" t="str">
        <f>VLOOKUP($A480,'MG Universe'!$A$2:$R$9992,2)</f>
        <v>Western Digital Corp</v>
      </c>
      <c r="C480" s="15" t="str">
        <f>VLOOKUP($A480,'MG Universe'!$A$2:$R$9992,3)</f>
        <v>D+</v>
      </c>
      <c r="D480" s="15" t="str">
        <f>VLOOKUP($A480,'MG Universe'!$A$2:$R$9992,4)</f>
        <v>S</v>
      </c>
      <c r="E480" s="15" t="str">
        <f>VLOOKUP($A480,'MG Universe'!$A$2:$R$9992,5)</f>
        <v>O</v>
      </c>
      <c r="F480" s="16" t="str">
        <f>VLOOKUP($A480,'MG Universe'!$A$2:$R$9992,6)</f>
        <v>SO</v>
      </c>
      <c r="G480" s="85">
        <f>VLOOKUP($A480,'MG Universe'!$A$2:$R$9992,7)</f>
        <v>42786</v>
      </c>
      <c r="H480" s="18">
        <f>VLOOKUP($A480,'MG Universe'!$A$2:$R$9992,8)</f>
        <v>11.67</v>
      </c>
      <c r="I480" s="18">
        <f>VLOOKUP($A480,'MG Universe'!$A$2:$R$9992,9)</f>
        <v>85.22</v>
      </c>
      <c r="J480" s="19">
        <f>VLOOKUP($A480,'MG Universe'!$A$2:$R$9992,10)</f>
        <v>7.3025000000000002</v>
      </c>
      <c r="K480" s="86">
        <f>VLOOKUP($A480,'MG Universe'!$A$2:$R$9992,11)</f>
        <v>22.49</v>
      </c>
      <c r="L480" s="19">
        <f>VLOOKUP($A480,'MG Universe'!$A$2:$R$9992,12)</f>
        <v>2.35E-2</v>
      </c>
      <c r="M480" s="87">
        <f>VLOOKUP($A480,'MG Universe'!$A$2:$R$9992,13)</f>
        <v>1.4</v>
      </c>
      <c r="N480" s="88">
        <f>VLOOKUP($A480,'MG Universe'!$A$2:$R$9992,14)</f>
        <v>2.35</v>
      </c>
      <c r="O480" s="18">
        <f>VLOOKUP($A480,'MG Universe'!$A$2:$R$9992,15)</f>
        <v>-29.38</v>
      </c>
      <c r="P480" s="19">
        <f>VLOOKUP($A480,'MG Universe'!$A$2:$R$9992,16)</f>
        <v>6.9900000000000004E-2</v>
      </c>
      <c r="Q480" s="89">
        <f>VLOOKUP($A480,'MG Universe'!$A$2:$R$9992,17)</f>
        <v>5</v>
      </c>
      <c r="R480" s="18">
        <f>VLOOKUP($A480,'MG Universe'!$A$2:$R$9992,18)</f>
        <v>53.68</v>
      </c>
      <c r="S480" s="18">
        <f>VLOOKUP($A480,'MG Universe'!$A$2:$U$9992,19)</f>
        <v>24802945333</v>
      </c>
      <c r="T480" s="18" t="str">
        <f>VLOOKUP($A480,'MG Universe'!$A$2:$U$9992,20)</f>
        <v>Large</v>
      </c>
      <c r="U480" s="18" t="str">
        <f>VLOOKUP($A480,'MG Universe'!$A$2:$U$9992,21)</f>
        <v>IT Hardware</v>
      </c>
    </row>
    <row r="481" spans="1:21" x14ac:dyDescent="0.55000000000000004">
      <c r="A481" s="15" t="s">
        <v>1734</v>
      </c>
      <c r="B481" s="122" t="str">
        <f>VLOOKUP($A481,'MG Universe'!$A$2:$R$9992,2)</f>
        <v>WEC Energy Group Inc</v>
      </c>
      <c r="C481" s="15" t="str">
        <f>VLOOKUP($A481,'MG Universe'!$A$2:$R$9992,3)</f>
        <v>D+</v>
      </c>
      <c r="D481" s="15" t="str">
        <f>VLOOKUP($A481,'MG Universe'!$A$2:$R$9992,4)</f>
        <v>S</v>
      </c>
      <c r="E481" s="15" t="str">
        <f>VLOOKUP($A481,'MG Universe'!$A$2:$R$9992,5)</f>
        <v>O</v>
      </c>
      <c r="F481" s="16" t="str">
        <f>VLOOKUP($A481,'MG Universe'!$A$2:$R$9992,6)</f>
        <v>SO</v>
      </c>
      <c r="G481" s="85">
        <f>VLOOKUP($A481,'MG Universe'!$A$2:$R$9992,7)</f>
        <v>42550</v>
      </c>
      <c r="H481" s="18">
        <f>VLOOKUP($A481,'MG Universe'!$A$2:$R$9992,8)</f>
        <v>41.41</v>
      </c>
      <c r="I481" s="18">
        <f>VLOOKUP($A481,'MG Universe'!$A$2:$R$9992,9)</f>
        <v>60.78</v>
      </c>
      <c r="J481" s="19">
        <f>VLOOKUP($A481,'MG Universe'!$A$2:$R$9992,10)</f>
        <v>1.4678</v>
      </c>
      <c r="K481" s="86">
        <f>VLOOKUP($A481,'MG Universe'!$A$2:$R$9992,11)</f>
        <v>23.38</v>
      </c>
      <c r="L481" s="19">
        <f>VLOOKUP($A481,'MG Universe'!$A$2:$R$9992,12)</f>
        <v>2.9899999999999999E-2</v>
      </c>
      <c r="M481" s="87">
        <f>VLOOKUP($A481,'MG Universe'!$A$2:$R$9992,13)</f>
        <v>0.1</v>
      </c>
      <c r="N481" s="88">
        <f>VLOOKUP($A481,'MG Universe'!$A$2:$R$9992,14)</f>
        <v>0.85</v>
      </c>
      <c r="O481" s="18">
        <f>VLOOKUP($A481,'MG Universe'!$A$2:$R$9992,15)</f>
        <v>-57.99</v>
      </c>
      <c r="P481" s="19">
        <f>VLOOKUP($A481,'MG Universe'!$A$2:$R$9992,16)</f>
        <v>7.4399999999999994E-2</v>
      </c>
      <c r="Q481" s="89">
        <f>VLOOKUP($A481,'MG Universe'!$A$2:$R$9992,17)</f>
        <v>13</v>
      </c>
      <c r="R481" s="18">
        <f>VLOOKUP($A481,'MG Universe'!$A$2:$R$9992,18)</f>
        <v>42.7</v>
      </c>
      <c r="S481" s="18">
        <f>VLOOKUP($A481,'MG Universe'!$A$2:$U$9992,19)</f>
        <v>19048866076</v>
      </c>
      <c r="T481" s="18" t="str">
        <f>VLOOKUP($A481,'MG Universe'!$A$2:$U$9992,20)</f>
        <v>Large</v>
      </c>
      <c r="U481" s="18" t="str">
        <f>VLOOKUP($A481,'MG Universe'!$A$2:$U$9992,21)</f>
        <v>Utilities</v>
      </c>
    </row>
    <row r="482" spans="1:21" x14ac:dyDescent="0.55000000000000004">
      <c r="A482" s="15" t="s">
        <v>1736</v>
      </c>
      <c r="B482" s="122" t="str">
        <f>VLOOKUP($A482,'MG Universe'!$A$2:$R$9992,2)</f>
        <v>Wells Fargo &amp; Co</v>
      </c>
      <c r="C482" s="15" t="str">
        <f>VLOOKUP($A482,'MG Universe'!$A$2:$R$9992,3)</f>
        <v>A</v>
      </c>
      <c r="D482" s="15" t="str">
        <f>VLOOKUP($A482,'MG Universe'!$A$2:$R$9992,4)</f>
        <v>D</v>
      </c>
      <c r="E482" s="15" t="str">
        <f>VLOOKUP($A482,'MG Universe'!$A$2:$R$9992,5)</f>
        <v>U</v>
      </c>
      <c r="F482" s="16" t="str">
        <f>VLOOKUP($A482,'MG Universe'!$A$2:$R$9992,6)</f>
        <v>DU</v>
      </c>
      <c r="G482" s="85">
        <f>VLOOKUP($A482,'MG Universe'!$A$2:$R$9992,7)</f>
        <v>42548</v>
      </c>
      <c r="H482" s="18">
        <f>VLOOKUP($A482,'MG Universe'!$A$2:$R$9992,8)</f>
        <v>94.45</v>
      </c>
      <c r="I482" s="18">
        <f>VLOOKUP($A482,'MG Universe'!$A$2:$R$9992,9)</f>
        <v>52.24</v>
      </c>
      <c r="J482" s="19">
        <f>VLOOKUP($A482,'MG Universe'!$A$2:$R$9992,10)</f>
        <v>0.55310000000000004</v>
      </c>
      <c r="K482" s="86">
        <f>VLOOKUP($A482,'MG Universe'!$A$2:$R$9992,11)</f>
        <v>13.29</v>
      </c>
      <c r="L482" s="19">
        <f>VLOOKUP($A482,'MG Universe'!$A$2:$R$9992,12)</f>
        <v>2.87E-2</v>
      </c>
      <c r="M482" s="87">
        <f>VLOOKUP($A482,'MG Universe'!$A$2:$R$9992,13)</f>
        <v>0.9</v>
      </c>
      <c r="N482" s="88" t="str">
        <f>VLOOKUP($A482,'MG Universe'!$A$2:$R$9992,14)</f>
        <v>N/A</v>
      </c>
      <c r="O482" s="18" t="str">
        <f>VLOOKUP($A482,'MG Universe'!$A$2:$R$9992,15)</f>
        <v>N/A</v>
      </c>
      <c r="P482" s="19">
        <f>VLOOKUP($A482,'MG Universe'!$A$2:$R$9992,16)</f>
        <v>2.4E-2</v>
      </c>
      <c r="Q482" s="89">
        <f>VLOOKUP($A482,'MG Universe'!$A$2:$R$9992,17)</f>
        <v>6</v>
      </c>
      <c r="R482" s="18">
        <f>VLOOKUP($A482,'MG Universe'!$A$2:$R$9992,18)</f>
        <v>54.19</v>
      </c>
      <c r="S482" s="18">
        <f>VLOOKUP($A482,'MG Universe'!$A$2:$U$9992,19)</f>
        <v>260766177328</v>
      </c>
      <c r="T482" s="18" t="str">
        <f>VLOOKUP($A482,'MG Universe'!$A$2:$U$9992,20)</f>
        <v>Large</v>
      </c>
      <c r="U482" s="18" t="str">
        <f>VLOOKUP($A482,'MG Universe'!$A$2:$U$9992,21)</f>
        <v>Banks</v>
      </c>
    </row>
    <row r="483" spans="1:21" x14ac:dyDescent="0.55000000000000004">
      <c r="A483" s="15" t="s">
        <v>1738</v>
      </c>
      <c r="B483" s="122" t="str">
        <f>VLOOKUP($A483,'MG Universe'!$A$2:$R$9992,2)</f>
        <v>Whole Foods Market, Inc.</v>
      </c>
      <c r="C483" s="15" t="str">
        <f>VLOOKUP($A483,'MG Universe'!$A$2:$R$9992,3)</f>
        <v>C+</v>
      </c>
      <c r="D483" s="15" t="str">
        <f>VLOOKUP($A483,'MG Universe'!$A$2:$R$9992,4)</f>
        <v>E</v>
      </c>
      <c r="E483" s="15" t="str">
        <f>VLOOKUP($A483,'MG Universe'!$A$2:$R$9992,5)</f>
        <v>F</v>
      </c>
      <c r="F483" s="16" t="str">
        <f>VLOOKUP($A483,'MG Universe'!$A$2:$R$9992,6)</f>
        <v>EF</v>
      </c>
      <c r="G483" s="85">
        <f>VLOOKUP($A483,'MG Universe'!$A$2:$R$9992,7)</f>
        <v>42509</v>
      </c>
      <c r="H483" s="18">
        <f>VLOOKUP($A483,'MG Universe'!$A$2:$R$9992,8)</f>
        <v>39.57</v>
      </c>
      <c r="I483" s="18">
        <f>VLOOKUP($A483,'MG Universe'!$A$2:$R$9992,9)</f>
        <v>36.04</v>
      </c>
      <c r="J483" s="19">
        <f>VLOOKUP($A483,'MG Universe'!$A$2:$R$9992,10)</f>
        <v>0.91080000000000005</v>
      </c>
      <c r="K483" s="86">
        <f>VLOOKUP($A483,'MG Universe'!$A$2:$R$9992,11)</f>
        <v>24.68</v>
      </c>
      <c r="L483" s="19">
        <f>VLOOKUP($A483,'MG Universe'!$A$2:$R$9992,12)</f>
        <v>1.83E-2</v>
      </c>
      <c r="M483" s="87">
        <f>VLOOKUP($A483,'MG Universe'!$A$2:$R$9992,13)</f>
        <v>0.7</v>
      </c>
      <c r="N483" s="88">
        <f>VLOOKUP($A483,'MG Universe'!$A$2:$R$9992,14)</f>
        <v>1.57</v>
      </c>
      <c r="O483" s="18">
        <f>VLOOKUP($A483,'MG Universe'!$A$2:$R$9992,15)</f>
        <v>-3.05</v>
      </c>
      <c r="P483" s="19">
        <f>VLOOKUP($A483,'MG Universe'!$A$2:$R$9992,16)</f>
        <v>8.09E-2</v>
      </c>
      <c r="Q483" s="89">
        <f>VLOOKUP($A483,'MG Universe'!$A$2:$R$9992,17)</f>
        <v>6</v>
      </c>
      <c r="R483" s="18">
        <f>VLOOKUP($A483,'MG Universe'!$A$2:$R$9992,18)</f>
        <v>18.04</v>
      </c>
      <c r="S483" s="18">
        <f>VLOOKUP($A483,'MG Universe'!$A$2:$U$9992,19)</f>
        <v>11496819650</v>
      </c>
      <c r="T483" s="18" t="str">
        <f>VLOOKUP($A483,'MG Universe'!$A$2:$U$9992,20)</f>
        <v>Large</v>
      </c>
      <c r="U483" s="18" t="str">
        <f>VLOOKUP($A483,'MG Universe'!$A$2:$U$9992,21)</f>
        <v>Supermarkets</v>
      </c>
    </row>
    <row r="484" spans="1:21" x14ac:dyDescent="0.55000000000000004">
      <c r="A484" s="15" t="s">
        <v>1740</v>
      </c>
      <c r="B484" s="122" t="str">
        <f>VLOOKUP($A484,'MG Universe'!$A$2:$R$9992,2)</f>
        <v>Whirlpool Corporation</v>
      </c>
      <c r="C484" s="15" t="str">
        <f>VLOOKUP($A484,'MG Universe'!$A$2:$R$9992,3)</f>
        <v>B-</v>
      </c>
      <c r="D484" s="15" t="str">
        <f>VLOOKUP($A484,'MG Universe'!$A$2:$R$9992,4)</f>
        <v>D</v>
      </c>
      <c r="E484" s="15" t="str">
        <f>VLOOKUP($A484,'MG Universe'!$A$2:$R$9992,5)</f>
        <v>U</v>
      </c>
      <c r="F484" s="16" t="str">
        <f>VLOOKUP($A484,'MG Universe'!$A$2:$R$9992,6)</f>
        <v>DU</v>
      </c>
      <c r="G484" s="85">
        <f>VLOOKUP($A484,'MG Universe'!$A$2:$R$9992,7)</f>
        <v>42713</v>
      </c>
      <c r="H484" s="18">
        <f>VLOOKUP($A484,'MG Universe'!$A$2:$R$9992,8)</f>
        <v>363.2</v>
      </c>
      <c r="I484" s="18">
        <f>VLOOKUP($A484,'MG Universe'!$A$2:$R$9992,9)</f>
        <v>182.28</v>
      </c>
      <c r="J484" s="19">
        <f>VLOOKUP($A484,'MG Universe'!$A$2:$R$9992,10)</f>
        <v>0.50190000000000001</v>
      </c>
      <c r="K484" s="86">
        <f>VLOOKUP($A484,'MG Universe'!$A$2:$R$9992,11)</f>
        <v>17.48</v>
      </c>
      <c r="L484" s="19">
        <f>VLOOKUP($A484,'MG Universe'!$A$2:$R$9992,12)</f>
        <v>5.4999999999999997E-3</v>
      </c>
      <c r="M484" s="87">
        <f>VLOOKUP($A484,'MG Universe'!$A$2:$R$9992,13)</f>
        <v>1.7</v>
      </c>
      <c r="N484" s="88">
        <f>VLOOKUP($A484,'MG Universe'!$A$2:$R$9992,14)</f>
        <v>0.99</v>
      </c>
      <c r="O484" s="18">
        <f>VLOOKUP($A484,'MG Universe'!$A$2:$R$9992,15)</f>
        <v>-86.15</v>
      </c>
      <c r="P484" s="19">
        <f>VLOOKUP($A484,'MG Universe'!$A$2:$R$9992,16)</f>
        <v>4.4900000000000002E-2</v>
      </c>
      <c r="Q484" s="89">
        <f>VLOOKUP($A484,'MG Universe'!$A$2:$R$9992,17)</f>
        <v>0</v>
      </c>
      <c r="R484" s="18">
        <f>VLOOKUP($A484,'MG Universe'!$A$2:$R$9992,18)</f>
        <v>141.94</v>
      </c>
      <c r="S484" s="18">
        <f>VLOOKUP($A484,'MG Universe'!$A$2:$U$9992,19)</f>
        <v>13419429631</v>
      </c>
      <c r="T484" s="18" t="str">
        <f>VLOOKUP($A484,'MG Universe'!$A$2:$U$9992,20)</f>
        <v>Large</v>
      </c>
      <c r="U484" s="18" t="str">
        <f>VLOOKUP($A484,'MG Universe'!$A$2:$U$9992,21)</f>
        <v>Household Appliances</v>
      </c>
    </row>
    <row r="485" spans="1:21" x14ac:dyDescent="0.55000000000000004">
      <c r="A485" s="15" t="s">
        <v>1803</v>
      </c>
      <c r="B485" s="122" t="str">
        <f>VLOOKUP($A485,'MG Universe'!$A$2:$R$9992,2)</f>
        <v>Windstream Holdings, Inc.</v>
      </c>
      <c r="C485" s="15" t="str">
        <f>VLOOKUP($A485,'MG Universe'!$A$2:$R$9992,3)</f>
        <v>D</v>
      </c>
      <c r="D485" s="15" t="str">
        <f>VLOOKUP($A485,'MG Universe'!$A$2:$R$9992,4)</f>
        <v>S</v>
      </c>
      <c r="E485" s="15" t="str">
        <f>VLOOKUP($A485,'MG Universe'!$A$2:$R$9992,5)</f>
        <v>O</v>
      </c>
      <c r="F485" s="16" t="str">
        <f>VLOOKUP($A485,'MG Universe'!$A$2:$R$9992,6)</f>
        <v>SO</v>
      </c>
      <c r="G485" s="85">
        <f>VLOOKUP($A485,'MG Universe'!$A$2:$R$9992,7)</f>
        <v>42809</v>
      </c>
      <c r="H485" s="18">
        <f>VLOOKUP($A485,'MG Universe'!$A$2:$R$9992,8)</f>
        <v>0</v>
      </c>
      <c r="I485" s="18">
        <f>VLOOKUP($A485,'MG Universe'!$A$2:$R$9992,9)</f>
        <v>4.54</v>
      </c>
      <c r="J485" s="19" t="str">
        <f>VLOOKUP($A485,'MG Universe'!$A$2:$R$9992,10)</f>
        <v>N/A</v>
      </c>
      <c r="K485" s="86" t="str">
        <f>VLOOKUP($A485,'MG Universe'!$A$2:$R$9992,11)</f>
        <v>N/A</v>
      </c>
      <c r="L485" s="19">
        <f>VLOOKUP($A485,'MG Universe'!$A$2:$R$9992,12)</f>
        <v>0.13220000000000001</v>
      </c>
      <c r="M485" s="87">
        <f>VLOOKUP($A485,'MG Universe'!$A$2:$R$9992,13)</f>
        <v>0.3</v>
      </c>
      <c r="N485" s="88">
        <f>VLOOKUP($A485,'MG Universe'!$A$2:$R$9992,14)</f>
        <v>0.69</v>
      </c>
      <c r="O485" s="18">
        <f>VLOOKUP($A485,'MG Universe'!$A$2:$R$9992,15)</f>
        <v>-115.53</v>
      </c>
      <c r="P485" s="19">
        <f>VLOOKUP($A485,'MG Universe'!$A$2:$R$9992,16)</f>
        <v>-5.8700000000000002E-2</v>
      </c>
      <c r="Q485" s="89">
        <f>VLOOKUP($A485,'MG Universe'!$A$2:$R$9992,17)</f>
        <v>0</v>
      </c>
      <c r="R485" s="18">
        <f>VLOOKUP($A485,'MG Universe'!$A$2:$R$9992,18)</f>
        <v>0</v>
      </c>
      <c r="S485" s="18">
        <f>VLOOKUP($A485,'MG Universe'!$A$2:$U$9992,19)</f>
        <v>826745300</v>
      </c>
      <c r="T485" s="18" t="str">
        <f>VLOOKUP($A485,'MG Universe'!$A$2:$U$9992,20)</f>
        <v>Small</v>
      </c>
      <c r="U485" s="18" t="str">
        <f>VLOOKUP($A485,'MG Universe'!$A$2:$U$9992,21)</f>
        <v>Telecom</v>
      </c>
    </row>
    <row r="486" spans="1:21" x14ac:dyDescent="0.55000000000000004">
      <c r="A486" s="15" t="s">
        <v>1745</v>
      </c>
      <c r="B486" s="122" t="str">
        <f>VLOOKUP($A486,'MG Universe'!$A$2:$R$9992,2)</f>
        <v>Waste Management, Inc.</v>
      </c>
      <c r="C486" s="15" t="str">
        <f>VLOOKUP($A486,'MG Universe'!$A$2:$R$9992,3)</f>
        <v>D+</v>
      </c>
      <c r="D486" s="15" t="str">
        <f>VLOOKUP($A486,'MG Universe'!$A$2:$R$9992,4)</f>
        <v>S</v>
      </c>
      <c r="E486" s="15" t="str">
        <f>VLOOKUP($A486,'MG Universe'!$A$2:$R$9992,5)</f>
        <v>O</v>
      </c>
      <c r="F486" s="16" t="str">
        <f>VLOOKUP($A486,'MG Universe'!$A$2:$R$9992,6)</f>
        <v>SO</v>
      </c>
      <c r="G486" s="85">
        <f>VLOOKUP($A486,'MG Universe'!$A$2:$R$9992,7)</f>
        <v>42609</v>
      </c>
      <c r="H486" s="18">
        <f>VLOOKUP($A486,'MG Universe'!$A$2:$R$9992,8)</f>
        <v>21.03</v>
      </c>
      <c r="I486" s="18">
        <f>VLOOKUP($A486,'MG Universe'!$A$2:$R$9992,9)</f>
        <v>70.73</v>
      </c>
      <c r="J486" s="19">
        <f>VLOOKUP($A486,'MG Universe'!$A$2:$R$9992,10)</f>
        <v>3.3633000000000002</v>
      </c>
      <c r="K486" s="86">
        <f>VLOOKUP($A486,'MG Universe'!$A$2:$R$9992,11)</f>
        <v>34.5</v>
      </c>
      <c r="L486" s="19">
        <f>VLOOKUP($A486,'MG Universe'!$A$2:$R$9992,12)</f>
        <v>2.2499999999999999E-2</v>
      </c>
      <c r="M486" s="87">
        <f>VLOOKUP($A486,'MG Universe'!$A$2:$R$9992,13)</f>
        <v>0.7</v>
      </c>
      <c r="N486" s="88">
        <f>VLOOKUP($A486,'MG Universe'!$A$2:$R$9992,14)</f>
        <v>0.81</v>
      </c>
      <c r="O486" s="18">
        <f>VLOOKUP($A486,'MG Universe'!$A$2:$R$9992,15)</f>
        <v>-29.7</v>
      </c>
      <c r="P486" s="19">
        <f>VLOOKUP($A486,'MG Universe'!$A$2:$R$9992,16)</f>
        <v>0.13</v>
      </c>
      <c r="Q486" s="89">
        <f>VLOOKUP($A486,'MG Universe'!$A$2:$R$9992,17)</f>
        <v>13</v>
      </c>
      <c r="R486" s="18">
        <f>VLOOKUP($A486,'MG Universe'!$A$2:$R$9992,18)</f>
        <v>26.91</v>
      </c>
      <c r="S486" s="18">
        <f>VLOOKUP($A486,'MG Universe'!$A$2:$U$9992,19)</f>
        <v>30859999323</v>
      </c>
      <c r="T486" s="18" t="str">
        <f>VLOOKUP($A486,'MG Universe'!$A$2:$U$9992,20)</f>
        <v>Large</v>
      </c>
      <c r="U486" s="18" t="str">
        <f>VLOOKUP($A486,'MG Universe'!$A$2:$U$9992,21)</f>
        <v>Environmental</v>
      </c>
    </row>
    <row r="487" spans="1:21" x14ac:dyDescent="0.55000000000000004">
      <c r="A487" s="15" t="s">
        <v>1747</v>
      </c>
      <c r="B487" s="122" t="str">
        <f>VLOOKUP($A487,'MG Universe'!$A$2:$R$9992,2)</f>
        <v>Williams Companies Inc</v>
      </c>
      <c r="C487" s="15" t="str">
        <f>VLOOKUP($A487,'MG Universe'!$A$2:$R$9992,3)</f>
        <v>D+</v>
      </c>
      <c r="D487" s="15" t="str">
        <f>VLOOKUP($A487,'MG Universe'!$A$2:$R$9992,4)</f>
        <v>S</v>
      </c>
      <c r="E487" s="15" t="str">
        <f>VLOOKUP($A487,'MG Universe'!$A$2:$R$9992,5)</f>
        <v>O</v>
      </c>
      <c r="F487" s="16" t="str">
        <f>VLOOKUP($A487,'MG Universe'!$A$2:$R$9992,6)</f>
        <v>SO</v>
      </c>
      <c r="G487" s="85">
        <f>VLOOKUP($A487,'MG Universe'!$A$2:$R$9992,7)</f>
        <v>42532</v>
      </c>
      <c r="H487" s="18">
        <f>VLOOKUP($A487,'MG Universe'!$A$2:$R$9992,8)</f>
        <v>9.99</v>
      </c>
      <c r="I487" s="18">
        <f>VLOOKUP($A487,'MG Universe'!$A$2:$R$9992,9)</f>
        <v>30.09</v>
      </c>
      <c r="J487" s="19">
        <f>VLOOKUP($A487,'MG Universe'!$A$2:$R$9992,10)</f>
        <v>3.012</v>
      </c>
      <c r="K487" s="86">
        <f>VLOOKUP($A487,'MG Universe'!$A$2:$R$9992,11)</f>
        <v>50.15</v>
      </c>
      <c r="L487" s="19">
        <f>VLOOKUP($A487,'MG Universe'!$A$2:$R$9992,12)</f>
        <v>8.3400000000000002E-2</v>
      </c>
      <c r="M487" s="87">
        <f>VLOOKUP($A487,'MG Universe'!$A$2:$R$9992,13)</f>
        <v>1.4</v>
      </c>
      <c r="N487" s="88">
        <f>VLOOKUP($A487,'MG Universe'!$A$2:$R$9992,14)</f>
        <v>0.45</v>
      </c>
      <c r="O487" s="18">
        <f>VLOOKUP($A487,'MG Universe'!$A$2:$R$9992,15)</f>
        <v>-55.78</v>
      </c>
      <c r="P487" s="19">
        <f>VLOOKUP($A487,'MG Universe'!$A$2:$R$9992,16)</f>
        <v>0.20830000000000001</v>
      </c>
      <c r="Q487" s="89">
        <f>VLOOKUP($A487,'MG Universe'!$A$2:$R$9992,17)</f>
        <v>13</v>
      </c>
      <c r="R487" s="18">
        <f>VLOOKUP($A487,'MG Universe'!$A$2:$R$9992,18)</f>
        <v>4.8899999999999997</v>
      </c>
      <c r="S487" s="18">
        <f>VLOOKUP($A487,'MG Universe'!$A$2:$U$9992,19)</f>
        <v>24733364243</v>
      </c>
      <c r="T487" s="18" t="str">
        <f>VLOOKUP($A487,'MG Universe'!$A$2:$U$9992,20)</f>
        <v>Large</v>
      </c>
      <c r="U487" s="18" t="str">
        <f>VLOOKUP($A487,'MG Universe'!$A$2:$U$9992,21)</f>
        <v>Oil &amp; Gas</v>
      </c>
    </row>
    <row r="488" spans="1:21" x14ac:dyDescent="0.55000000000000004">
      <c r="A488" s="15" t="s">
        <v>1749</v>
      </c>
      <c r="B488" s="122" t="str">
        <f>VLOOKUP($A488,'MG Universe'!$A$2:$R$9992,2)</f>
        <v>Wal-Mart Stores Inc</v>
      </c>
      <c r="C488" s="15" t="str">
        <f>VLOOKUP($A488,'MG Universe'!$A$2:$R$9992,3)</f>
        <v>C</v>
      </c>
      <c r="D488" s="15" t="str">
        <f>VLOOKUP($A488,'MG Universe'!$A$2:$R$9992,4)</f>
        <v>S</v>
      </c>
      <c r="E488" s="15" t="str">
        <f>VLOOKUP($A488,'MG Universe'!$A$2:$R$9992,5)</f>
        <v>O</v>
      </c>
      <c r="F488" s="16" t="str">
        <f>VLOOKUP($A488,'MG Universe'!$A$2:$R$9992,6)</f>
        <v>SO</v>
      </c>
      <c r="G488" s="85">
        <f>VLOOKUP($A488,'MG Universe'!$A$2:$R$9992,7)</f>
        <v>42510</v>
      </c>
      <c r="H488" s="18">
        <f>VLOOKUP($A488,'MG Universe'!$A$2:$R$9992,8)</f>
        <v>39.549999999999997</v>
      </c>
      <c r="I488" s="18">
        <f>VLOOKUP($A488,'MG Universe'!$A$2:$R$9992,9)</f>
        <v>75.12</v>
      </c>
      <c r="J488" s="19">
        <f>VLOOKUP($A488,'MG Universe'!$A$2:$R$9992,10)</f>
        <v>1.8994</v>
      </c>
      <c r="K488" s="86">
        <f>VLOOKUP($A488,'MG Universe'!$A$2:$R$9992,11)</f>
        <v>16.579999999999998</v>
      </c>
      <c r="L488" s="19">
        <f>VLOOKUP($A488,'MG Universe'!$A$2:$R$9992,12)</f>
        <v>2.6100000000000002E-2</v>
      </c>
      <c r="M488" s="87">
        <f>VLOOKUP($A488,'MG Universe'!$A$2:$R$9992,13)</f>
        <v>0.1</v>
      </c>
      <c r="N488" s="88">
        <f>VLOOKUP($A488,'MG Universe'!$A$2:$R$9992,14)</f>
        <v>0.93</v>
      </c>
      <c r="O488" s="18">
        <f>VLOOKUP($A488,'MG Universe'!$A$2:$R$9992,15)</f>
        <v>-18.28</v>
      </c>
      <c r="P488" s="19">
        <f>VLOOKUP($A488,'MG Universe'!$A$2:$R$9992,16)</f>
        <v>4.0399999999999998E-2</v>
      </c>
      <c r="Q488" s="89">
        <f>VLOOKUP($A488,'MG Universe'!$A$2:$R$9992,17)</f>
        <v>20</v>
      </c>
      <c r="R488" s="18">
        <f>VLOOKUP($A488,'MG Universe'!$A$2:$R$9992,18)</f>
        <v>47.52</v>
      </c>
      <c r="S488" s="18">
        <f>VLOOKUP($A488,'MG Universe'!$A$2:$U$9992,19)</f>
        <v>224208148541</v>
      </c>
      <c r="T488" s="18" t="str">
        <f>VLOOKUP($A488,'MG Universe'!$A$2:$U$9992,20)</f>
        <v>Large</v>
      </c>
      <c r="U488" s="18" t="str">
        <f>VLOOKUP($A488,'MG Universe'!$A$2:$U$9992,21)</f>
        <v>Retail</v>
      </c>
    </row>
    <row r="489" spans="1:21" x14ac:dyDescent="0.55000000000000004">
      <c r="A489" s="15" t="s">
        <v>1757</v>
      </c>
      <c r="B489" s="122" t="str">
        <f>VLOOKUP($A489,'MG Universe'!$A$2:$R$9992,2)</f>
        <v>WestRock Co</v>
      </c>
      <c r="C489" s="15" t="str">
        <f>VLOOKUP($A489,'MG Universe'!$A$2:$R$9992,3)</f>
        <v>D</v>
      </c>
      <c r="D489" s="15" t="str">
        <f>VLOOKUP($A489,'MG Universe'!$A$2:$R$9992,4)</f>
        <v>S</v>
      </c>
      <c r="E489" s="15" t="str">
        <f>VLOOKUP($A489,'MG Universe'!$A$2:$R$9992,5)</f>
        <v>O</v>
      </c>
      <c r="F489" s="16" t="str">
        <f>VLOOKUP($A489,'MG Universe'!$A$2:$R$9992,6)</f>
        <v>SO</v>
      </c>
      <c r="G489" s="85">
        <f>VLOOKUP($A489,'MG Universe'!$A$2:$R$9992,7)</f>
        <v>42710</v>
      </c>
      <c r="H489" s="18">
        <f>VLOOKUP($A489,'MG Universe'!$A$2:$R$9992,8)</f>
        <v>0</v>
      </c>
      <c r="I489" s="18">
        <f>VLOOKUP($A489,'MG Universe'!$A$2:$R$9992,9)</f>
        <v>52.14</v>
      </c>
      <c r="J489" s="19" t="str">
        <f>VLOOKUP($A489,'MG Universe'!$A$2:$R$9992,10)</f>
        <v>N/A</v>
      </c>
      <c r="K489" s="86">
        <f>VLOOKUP($A489,'MG Universe'!$A$2:$R$9992,11)</f>
        <v>28.81</v>
      </c>
      <c r="L489" s="19">
        <f>VLOOKUP($A489,'MG Universe'!$A$2:$R$9992,12)</f>
        <v>2.8799999999999999E-2</v>
      </c>
      <c r="M489" s="87" t="e">
        <f>VLOOKUP($A489,'MG Universe'!$A$2:$R$9992,13)</f>
        <v>#N/A</v>
      </c>
      <c r="N489" s="88">
        <f>VLOOKUP($A489,'MG Universe'!$A$2:$R$9992,14)</f>
        <v>1.79</v>
      </c>
      <c r="O489" s="18">
        <f>VLOOKUP($A489,'MG Universe'!$A$2:$R$9992,15)</f>
        <v>-36.44</v>
      </c>
      <c r="P489" s="19">
        <f>VLOOKUP($A489,'MG Universe'!$A$2:$R$9992,16)</f>
        <v>0.10150000000000001</v>
      </c>
      <c r="Q489" s="89">
        <f>VLOOKUP($A489,'MG Universe'!$A$2:$R$9992,17)</f>
        <v>5</v>
      </c>
      <c r="R489" s="18">
        <f>VLOOKUP($A489,'MG Universe'!$A$2:$R$9992,18)</f>
        <v>47.43</v>
      </c>
      <c r="S489" s="18">
        <f>VLOOKUP($A489,'MG Universe'!$A$2:$U$9992,19)</f>
        <v>13041382148</v>
      </c>
      <c r="T489" s="18" t="str">
        <f>VLOOKUP($A489,'MG Universe'!$A$2:$U$9992,20)</f>
        <v>Large</v>
      </c>
      <c r="U489" s="18" t="str">
        <f>VLOOKUP($A489,'MG Universe'!$A$2:$U$9992,21)</f>
        <v>Packaging</v>
      </c>
    </row>
    <row r="490" spans="1:21" x14ac:dyDescent="0.55000000000000004">
      <c r="A490" s="15" t="s">
        <v>1759</v>
      </c>
      <c r="B490" s="122" t="str">
        <f>VLOOKUP($A490,'MG Universe'!$A$2:$R$9992,2)</f>
        <v>The Western Union Company</v>
      </c>
      <c r="C490" s="15" t="str">
        <f>VLOOKUP($A490,'MG Universe'!$A$2:$R$9992,3)</f>
        <v>D+</v>
      </c>
      <c r="D490" s="15" t="str">
        <f>VLOOKUP($A490,'MG Universe'!$A$2:$R$9992,4)</f>
        <v>S</v>
      </c>
      <c r="E490" s="15" t="str">
        <f>VLOOKUP($A490,'MG Universe'!$A$2:$R$9992,5)</f>
        <v>O</v>
      </c>
      <c r="F490" s="16" t="str">
        <f>VLOOKUP($A490,'MG Universe'!$A$2:$R$9992,6)</f>
        <v>SO</v>
      </c>
      <c r="G490" s="85">
        <f>VLOOKUP($A490,'MG Universe'!$A$2:$R$9992,7)</f>
        <v>42714</v>
      </c>
      <c r="H490" s="18">
        <f>VLOOKUP($A490,'MG Universe'!$A$2:$R$9992,8)</f>
        <v>14.52</v>
      </c>
      <c r="I490" s="18">
        <f>VLOOKUP($A490,'MG Universe'!$A$2:$R$9992,9)</f>
        <v>18.899999999999999</v>
      </c>
      <c r="J490" s="19">
        <f>VLOOKUP($A490,'MG Universe'!$A$2:$R$9992,10)</f>
        <v>1.3017000000000001</v>
      </c>
      <c r="K490" s="86">
        <f>VLOOKUP($A490,'MG Universe'!$A$2:$R$9992,11)</f>
        <v>11.81</v>
      </c>
      <c r="L490" s="19">
        <f>VLOOKUP($A490,'MG Universe'!$A$2:$R$9992,12)</f>
        <v>3.39E-2</v>
      </c>
      <c r="M490" s="87">
        <f>VLOOKUP($A490,'MG Universe'!$A$2:$R$9992,13)</f>
        <v>1.2</v>
      </c>
      <c r="N490" s="88">
        <f>VLOOKUP($A490,'MG Universe'!$A$2:$R$9992,14)</f>
        <v>1.05</v>
      </c>
      <c r="O490" s="18">
        <f>VLOOKUP($A490,'MG Universe'!$A$2:$R$9992,15)</f>
        <v>-7.06</v>
      </c>
      <c r="P490" s="19">
        <f>VLOOKUP($A490,'MG Universe'!$A$2:$R$9992,16)</f>
        <v>1.66E-2</v>
      </c>
      <c r="Q490" s="89">
        <f>VLOOKUP($A490,'MG Universe'!$A$2:$R$9992,17)</f>
        <v>2</v>
      </c>
      <c r="R490" s="18">
        <f>VLOOKUP($A490,'MG Universe'!$A$2:$R$9992,18)</f>
        <v>10.27</v>
      </c>
      <c r="S490" s="18">
        <f>VLOOKUP($A490,'MG Universe'!$A$2:$U$9992,19)</f>
        <v>8787397575</v>
      </c>
      <c r="T490" s="18" t="str">
        <f>VLOOKUP($A490,'MG Universe'!$A$2:$U$9992,20)</f>
        <v>Mid</v>
      </c>
      <c r="U490" s="18" t="str">
        <f>VLOOKUP($A490,'MG Universe'!$A$2:$U$9992,21)</f>
        <v>Business Support</v>
      </c>
    </row>
    <row r="491" spans="1:21" x14ac:dyDescent="0.55000000000000004">
      <c r="A491" s="15" t="s">
        <v>1763</v>
      </c>
      <c r="B491" s="122" t="str">
        <f>VLOOKUP($A491,'MG Universe'!$A$2:$R$9992,2)</f>
        <v>Weyerhaeuser Co</v>
      </c>
      <c r="C491" s="15" t="str">
        <f>VLOOKUP($A491,'MG Universe'!$A$2:$R$9992,3)</f>
        <v>C+</v>
      </c>
      <c r="D491" s="15" t="str">
        <f>VLOOKUP($A491,'MG Universe'!$A$2:$R$9992,4)</f>
        <v>E</v>
      </c>
      <c r="E491" s="15" t="str">
        <f>VLOOKUP($A491,'MG Universe'!$A$2:$R$9992,5)</f>
        <v>O</v>
      </c>
      <c r="F491" s="16" t="str">
        <f>VLOOKUP($A491,'MG Universe'!$A$2:$R$9992,6)</f>
        <v>EO</v>
      </c>
      <c r="G491" s="85">
        <f>VLOOKUP($A491,'MG Universe'!$A$2:$R$9992,7)</f>
        <v>42508</v>
      </c>
      <c r="H491" s="18">
        <f>VLOOKUP($A491,'MG Universe'!$A$2:$R$9992,8)</f>
        <v>23.62</v>
      </c>
      <c r="I491" s="18">
        <f>VLOOKUP($A491,'MG Universe'!$A$2:$R$9992,9)</f>
        <v>32.76</v>
      </c>
      <c r="J491" s="19">
        <f>VLOOKUP($A491,'MG Universe'!$A$2:$R$9992,10)</f>
        <v>1.387</v>
      </c>
      <c r="K491" s="86">
        <f>VLOOKUP($A491,'MG Universe'!$A$2:$R$9992,11)</f>
        <v>26.21</v>
      </c>
      <c r="L491" s="19">
        <f>VLOOKUP($A491,'MG Universe'!$A$2:$R$9992,12)</f>
        <v>3.7199999999999997E-2</v>
      </c>
      <c r="M491" s="87">
        <f>VLOOKUP($A491,'MG Universe'!$A$2:$R$9992,13)</f>
        <v>1.4</v>
      </c>
      <c r="N491" s="88">
        <f>VLOOKUP($A491,'MG Universe'!$A$2:$R$9992,14)</f>
        <v>1.86</v>
      </c>
      <c r="O491" s="18">
        <f>VLOOKUP($A491,'MG Universe'!$A$2:$R$9992,15)</f>
        <v>-15.23</v>
      </c>
      <c r="P491" s="19">
        <f>VLOOKUP($A491,'MG Universe'!$A$2:$R$9992,16)</f>
        <v>8.8499999999999995E-2</v>
      </c>
      <c r="Q491" s="89">
        <f>VLOOKUP($A491,'MG Universe'!$A$2:$R$9992,17)</f>
        <v>6</v>
      </c>
      <c r="R491" s="18">
        <f>VLOOKUP($A491,'MG Universe'!$A$2:$R$9992,18)</f>
        <v>13.74</v>
      </c>
      <c r="S491" s="18">
        <f>VLOOKUP($A491,'MG Universe'!$A$2:$U$9992,19)</f>
        <v>24648197152</v>
      </c>
      <c r="T491" s="18" t="str">
        <f>VLOOKUP($A491,'MG Universe'!$A$2:$U$9992,20)</f>
        <v>Large</v>
      </c>
      <c r="U491" s="18" t="str">
        <f>VLOOKUP($A491,'MG Universe'!$A$2:$U$9992,21)</f>
        <v>REIT</v>
      </c>
    </row>
    <row r="492" spans="1:21" x14ac:dyDescent="0.55000000000000004">
      <c r="A492" s="15" t="s">
        <v>1765</v>
      </c>
      <c r="B492" s="122" t="str">
        <f>VLOOKUP($A492,'MG Universe'!$A$2:$R$9992,2)</f>
        <v>Wyndham Worldwide Corporation</v>
      </c>
      <c r="C492" s="15" t="str">
        <f>VLOOKUP($A492,'MG Universe'!$A$2:$R$9992,3)</f>
        <v>C</v>
      </c>
      <c r="D492" s="15" t="str">
        <f>VLOOKUP($A492,'MG Universe'!$A$2:$R$9992,4)</f>
        <v>S</v>
      </c>
      <c r="E492" s="15" t="str">
        <f>VLOOKUP($A492,'MG Universe'!$A$2:$R$9992,5)</f>
        <v>U</v>
      </c>
      <c r="F492" s="16" t="str">
        <f>VLOOKUP($A492,'MG Universe'!$A$2:$R$9992,6)</f>
        <v>SU</v>
      </c>
      <c r="G492" s="85">
        <f>VLOOKUP($A492,'MG Universe'!$A$2:$R$9992,7)</f>
        <v>42744</v>
      </c>
      <c r="H492" s="18">
        <f>VLOOKUP($A492,'MG Universe'!$A$2:$R$9992,8)</f>
        <v>176.12</v>
      </c>
      <c r="I492" s="18">
        <f>VLOOKUP($A492,'MG Universe'!$A$2:$R$9992,9)</f>
        <v>94.5</v>
      </c>
      <c r="J492" s="19">
        <f>VLOOKUP($A492,'MG Universe'!$A$2:$R$9992,10)</f>
        <v>0.53659999999999997</v>
      </c>
      <c r="K492" s="86">
        <f>VLOOKUP($A492,'MG Universe'!$A$2:$R$9992,11)</f>
        <v>20.68</v>
      </c>
      <c r="L492" s="19">
        <f>VLOOKUP($A492,'MG Universe'!$A$2:$R$9992,12)</f>
        <v>2.0299999999999999E-2</v>
      </c>
      <c r="M492" s="87">
        <f>VLOOKUP($A492,'MG Universe'!$A$2:$R$9992,13)</f>
        <v>1.2</v>
      </c>
      <c r="N492" s="88">
        <f>VLOOKUP($A492,'MG Universe'!$A$2:$R$9992,14)</f>
        <v>0.95</v>
      </c>
      <c r="O492" s="18">
        <f>VLOOKUP($A492,'MG Universe'!$A$2:$R$9992,15)</f>
        <v>-64.61</v>
      </c>
      <c r="P492" s="19">
        <f>VLOOKUP($A492,'MG Universe'!$A$2:$R$9992,16)</f>
        <v>6.0900000000000003E-2</v>
      </c>
      <c r="Q492" s="89">
        <f>VLOOKUP($A492,'MG Universe'!$A$2:$R$9992,17)</f>
        <v>7</v>
      </c>
      <c r="R492" s="18">
        <f>VLOOKUP($A492,'MG Universe'!$A$2:$R$9992,18)</f>
        <v>29.54</v>
      </c>
      <c r="S492" s="18">
        <f>VLOOKUP($A492,'MG Universe'!$A$2:$U$9992,19)</f>
        <v>9830700243</v>
      </c>
      <c r="T492" s="18" t="str">
        <f>VLOOKUP($A492,'MG Universe'!$A$2:$U$9992,20)</f>
        <v>Mid</v>
      </c>
      <c r="U492" s="18" t="str">
        <f>VLOOKUP($A492,'MG Universe'!$A$2:$U$9992,21)</f>
        <v>Hospitality</v>
      </c>
    </row>
    <row r="493" spans="1:21" x14ac:dyDescent="0.55000000000000004">
      <c r="A493" s="15" t="s">
        <v>1767</v>
      </c>
      <c r="B493" s="122" t="str">
        <f>VLOOKUP($A493,'MG Universe'!$A$2:$R$9992,2)</f>
        <v>Wynn Resorts, Limited</v>
      </c>
      <c r="C493" s="15" t="str">
        <f>VLOOKUP($A493,'MG Universe'!$A$2:$R$9992,3)</f>
        <v>F</v>
      </c>
      <c r="D493" s="15" t="str">
        <f>VLOOKUP($A493,'MG Universe'!$A$2:$R$9992,4)</f>
        <v>S</v>
      </c>
      <c r="E493" s="15" t="str">
        <f>VLOOKUP($A493,'MG Universe'!$A$2:$R$9992,5)</f>
        <v>O</v>
      </c>
      <c r="F493" s="16" t="str">
        <f>VLOOKUP($A493,'MG Universe'!$A$2:$R$9992,6)</f>
        <v>SO</v>
      </c>
      <c r="G493" s="85">
        <f>VLOOKUP($A493,'MG Universe'!$A$2:$R$9992,7)</f>
        <v>42803</v>
      </c>
      <c r="H493" s="18">
        <f>VLOOKUP($A493,'MG Universe'!$A$2:$R$9992,8)</f>
        <v>0.27</v>
      </c>
      <c r="I493" s="18">
        <f>VLOOKUP($A493,'MG Universe'!$A$2:$R$9992,9)</f>
        <v>122.62</v>
      </c>
      <c r="J493" s="19">
        <f>VLOOKUP($A493,'MG Universe'!$A$2:$R$9992,10)</f>
        <v>454.1481</v>
      </c>
      <c r="K493" s="86">
        <f>VLOOKUP($A493,'MG Universe'!$A$2:$R$9992,11)</f>
        <v>35.24</v>
      </c>
      <c r="L493" s="19">
        <f>VLOOKUP($A493,'MG Universe'!$A$2:$R$9992,12)</f>
        <v>1.6299999999999999E-2</v>
      </c>
      <c r="M493" s="87">
        <f>VLOOKUP($A493,'MG Universe'!$A$2:$R$9992,13)</f>
        <v>1.9</v>
      </c>
      <c r="N493" s="88">
        <f>VLOOKUP($A493,'MG Universe'!$A$2:$R$9992,14)</f>
        <v>2.11</v>
      </c>
      <c r="O493" s="18">
        <f>VLOOKUP($A493,'MG Universe'!$A$2:$R$9992,15)</f>
        <v>-86.45</v>
      </c>
      <c r="P493" s="19">
        <f>VLOOKUP($A493,'MG Universe'!$A$2:$R$9992,16)</f>
        <v>0.13370000000000001</v>
      </c>
      <c r="Q493" s="89">
        <f>VLOOKUP($A493,'MG Universe'!$A$2:$R$9992,17)</f>
        <v>0</v>
      </c>
      <c r="R493" s="18">
        <f>VLOOKUP($A493,'MG Universe'!$A$2:$R$9992,18)</f>
        <v>10.35</v>
      </c>
      <c r="S493" s="18">
        <f>VLOOKUP($A493,'MG Universe'!$A$2:$U$9992,19)</f>
        <v>12773562465</v>
      </c>
      <c r="T493" s="18" t="str">
        <f>VLOOKUP($A493,'MG Universe'!$A$2:$U$9992,20)</f>
        <v>Large</v>
      </c>
      <c r="U493" s="18" t="str">
        <f>VLOOKUP($A493,'MG Universe'!$A$2:$U$9992,21)</f>
        <v>Casinos</v>
      </c>
    </row>
    <row r="494" spans="1:21" x14ac:dyDescent="0.55000000000000004">
      <c r="A494" s="15" t="s">
        <v>1804</v>
      </c>
      <c r="B494" s="122" t="str">
        <f>VLOOKUP($A494,'MG Universe'!$A$2:$R$9992,2)</f>
        <v>United States Steel Corporation</v>
      </c>
      <c r="C494" s="15" t="str">
        <f>VLOOKUP($A494,'MG Universe'!$A$2:$R$9992,3)</f>
        <v>F</v>
      </c>
      <c r="D494" s="15" t="str">
        <f>VLOOKUP($A494,'MG Universe'!$A$2:$R$9992,4)</f>
        <v>S</v>
      </c>
      <c r="E494" s="15" t="str">
        <f>VLOOKUP($A494,'MG Universe'!$A$2:$R$9992,5)</f>
        <v>O</v>
      </c>
      <c r="F494" s="16" t="str">
        <f>VLOOKUP($A494,'MG Universe'!$A$2:$R$9992,6)</f>
        <v>SO</v>
      </c>
      <c r="G494" s="85">
        <f>VLOOKUP($A494,'MG Universe'!$A$2:$R$9992,7)</f>
        <v>42558</v>
      </c>
      <c r="H494" s="18">
        <f>VLOOKUP($A494,'MG Universe'!$A$2:$R$9992,8)</f>
        <v>0</v>
      </c>
      <c r="I494" s="18">
        <f>VLOOKUP($A494,'MG Universe'!$A$2:$R$9992,9)</f>
        <v>19.260000000000002</v>
      </c>
      <c r="J494" s="19" t="str">
        <f>VLOOKUP($A494,'MG Universe'!$A$2:$R$9992,10)</f>
        <v>N/A</v>
      </c>
      <c r="K494" s="86" t="str">
        <f>VLOOKUP($A494,'MG Universe'!$A$2:$R$9992,11)</f>
        <v>N/A</v>
      </c>
      <c r="L494" s="19">
        <f>VLOOKUP($A494,'MG Universe'!$A$2:$R$9992,12)</f>
        <v>1.04E-2</v>
      </c>
      <c r="M494" s="87">
        <f>VLOOKUP($A494,'MG Universe'!$A$2:$R$9992,13)</f>
        <v>3</v>
      </c>
      <c r="N494" s="88">
        <f>VLOOKUP($A494,'MG Universe'!$A$2:$R$9992,14)</f>
        <v>1.68</v>
      </c>
      <c r="O494" s="18">
        <f>VLOOKUP($A494,'MG Universe'!$A$2:$R$9992,15)</f>
        <v>-22.62</v>
      </c>
      <c r="P494" s="19">
        <f>VLOOKUP($A494,'MG Universe'!$A$2:$R$9992,16)</f>
        <v>-5.9499999999999997E-2</v>
      </c>
      <c r="Q494" s="89">
        <f>VLOOKUP($A494,'MG Universe'!$A$2:$R$9992,17)</f>
        <v>0</v>
      </c>
      <c r="R494" s="18">
        <f>VLOOKUP($A494,'MG Universe'!$A$2:$R$9992,18)</f>
        <v>0</v>
      </c>
      <c r="S494" s="18">
        <f>VLOOKUP($A494,'MG Universe'!$A$2:$U$9992,19)</f>
        <v>3373972387</v>
      </c>
      <c r="T494" s="18" t="str">
        <f>VLOOKUP($A494,'MG Universe'!$A$2:$U$9992,20)</f>
        <v>Mid</v>
      </c>
      <c r="U494" s="18" t="str">
        <f>VLOOKUP($A494,'MG Universe'!$A$2:$U$9992,21)</f>
        <v>Steel</v>
      </c>
    </row>
    <row r="495" spans="1:21" x14ac:dyDescent="0.55000000000000004">
      <c r="A495" s="15" t="s">
        <v>1771</v>
      </c>
      <c r="B495" s="122" t="str">
        <f>VLOOKUP($A495,'MG Universe'!$A$2:$R$9992,2)</f>
        <v>Xcel Energy Inc</v>
      </c>
      <c r="C495" s="15" t="str">
        <f>VLOOKUP($A495,'MG Universe'!$A$2:$R$9992,3)</f>
        <v>D+</v>
      </c>
      <c r="D495" s="15" t="str">
        <f>VLOOKUP($A495,'MG Universe'!$A$2:$R$9992,4)</f>
        <v>S</v>
      </c>
      <c r="E495" s="15" t="str">
        <f>VLOOKUP($A495,'MG Universe'!$A$2:$R$9992,5)</f>
        <v>O</v>
      </c>
      <c r="F495" s="16" t="str">
        <f>VLOOKUP($A495,'MG Universe'!$A$2:$R$9992,6)</f>
        <v>SO</v>
      </c>
      <c r="G495" s="85">
        <f>VLOOKUP($A495,'MG Universe'!$A$2:$R$9992,7)</f>
        <v>42507</v>
      </c>
      <c r="H495" s="18">
        <f>VLOOKUP($A495,'MG Universe'!$A$2:$R$9992,8)</f>
        <v>29.07</v>
      </c>
      <c r="I495" s="18">
        <f>VLOOKUP($A495,'MG Universe'!$A$2:$R$9992,9)</f>
        <v>45.61</v>
      </c>
      <c r="J495" s="19">
        <f>VLOOKUP($A495,'MG Universe'!$A$2:$R$9992,10)</f>
        <v>1.569</v>
      </c>
      <c r="K495" s="86">
        <f>VLOOKUP($A495,'MG Universe'!$A$2:$R$9992,11)</f>
        <v>22.58</v>
      </c>
      <c r="L495" s="19">
        <f>VLOOKUP($A495,'MG Universe'!$A$2:$R$9992,12)</f>
        <v>2.8500000000000001E-2</v>
      </c>
      <c r="M495" s="87">
        <f>VLOOKUP($A495,'MG Universe'!$A$2:$R$9992,13)</f>
        <v>0.1</v>
      </c>
      <c r="N495" s="88">
        <f>VLOOKUP($A495,'MG Universe'!$A$2:$R$9992,14)</f>
        <v>0.86</v>
      </c>
      <c r="O495" s="18">
        <f>VLOOKUP($A495,'MG Universe'!$A$2:$R$9992,15)</f>
        <v>-50.41</v>
      </c>
      <c r="P495" s="19">
        <f>VLOOKUP($A495,'MG Universe'!$A$2:$R$9992,16)</f>
        <v>7.0400000000000004E-2</v>
      </c>
      <c r="Q495" s="89">
        <f>VLOOKUP($A495,'MG Universe'!$A$2:$R$9992,17)</f>
        <v>13</v>
      </c>
      <c r="R495" s="18">
        <f>VLOOKUP($A495,'MG Universe'!$A$2:$R$9992,18)</f>
        <v>32.04</v>
      </c>
      <c r="S495" s="18">
        <f>VLOOKUP($A495,'MG Universe'!$A$2:$U$9992,19)</f>
        <v>23037729803</v>
      </c>
      <c r="T495" s="18" t="str">
        <f>VLOOKUP($A495,'MG Universe'!$A$2:$U$9992,20)</f>
        <v>Large</v>
      </c>
      <c r="U495" s="18" t="str">
        <f>VLOOKUP($A495,'MG Universe'!$A$2:$U$9992,21)</f>
        <v>Utilities</v>
      </c>
    </row>
    <row r="496" spans="1:21" x14ac:dyDescent="0.55000000000000004">
      <c r="A496" s="15" t="s">
        <v>1773</v>
      </c>
      <c r="B496" s="122" t="str">
        <f>VLOOKUP($A496,'MG Universe'!$A$2:$R$9992,2)</f>
        <v>XL Group Ltd.</v>
      </c>
      <c r="C496" s="15" t="str">
        <f>VLOOKUP($A496,'MG Universe'!$A$2:$R$9992,3)</f>
        <v>C</v>
      </c>
      <c r="D496" s="15" t="str">
        <f>VLOOKUP($A496,'MG Universe'!$A$2:$R$9992,4)</f>
        <v>E</v>
      </c>
      <c r="E496" s="15" t="str">
        <f>VLOOKUP($A496,'MG Universe'!$A$2:$R$9992,5)</f>
        <v>F</v>
      </c>
      <c r="F496" s="16" t="str">
        <f>VLOOKUP($A496,'MG Universe'!$A$2:$R$9992,6)</f>
        <v>EF</v>
      </c>
      <c r="G496" s="85">
        <f>VLOOKUP($A496,'MG Universe'!$A$2:$R$9992,7)</f>
        <v>42590</v>
      </c>
      <c r="H496" s="18">
        <f>VLOOKUP($A496,'MG Universe'!$A$2:$R$9992,8)</f>
        <v>40.72</v>
      </c>
      <c r="I496" s="18">
        <f>VLOOKUP($A496,'MG Universe'!$A$2:$R$9992,9)</f>
        <v>41.79</v>
      </c>
      <c r="J496" s="19">
        <f>VLOOKUP($A496,'MG Universe'!$A$2:$R$9992,10)</f>
        <v>1.0263</v>
      </c>
      <c r="K496" s="86">
        <f>VLOOKUP($A496,'MG Universe'!$A$2:$R$9992,11)</f>
        <v>22.47</v>
      </c>
      <c r="L496" s="19">
        <f>VLOOKUP($A496,'MG Universe'!$A$2:$R$9992,12)</f>
        <v>1.3899999999999999E-2</v>
      </c>
      <c r="M496" s="87">
        <f>VLOOKUP($A496,'MG Universe'!$A$2:$R$9992,13)</f>
        <v>1</v>
      </c>
      <c r="N496" s="88" t="str">
        <f>VLOOKUP($A496,'MG Universe'!$A$2:$R$9992,14)</f>
        <v>N/A</v>
      </c>
      <c r="O496" s="18" t="str">
        <f>VLOOKUP($A496,'MG Universe'!$A$2:$R$9992,15)</f>
        <v>N/A</v>
      </c>
      <c r="P496" s="19">
        <f>VLOOKUP($A496,'MG Universe'!$A$2:$R$9992,16)</f>
        <v>6.9800000000000001E-2</v>
      </c>
      <c r="Q496" s="89">
        <f>VLOOKUP($A496,'MG Universe'!$A$2:$R$9992,17)</f>
        <v>6</v>
      </c>
      <c r="R496" s="18">
        <f>VLOOKUP($A496,'MG Universe'!$A$2:$R$9992,18)</f>
        <v>24.33</v>
      </c>
      <c r="S496" s="18">
        <f>VLOOKUP($A496,'MG Universe'!$A$2:$U$9992,19)</f>
        <v>10983165100</v>
      </c>
      <c r="T496" s="18" t="str">
        <f>VLOOKUP($A496,'MG Universe'!$A$2:$U$9992,20)</f>
        <v>Large</v>
      </c>
      <c r="U496" s="18" t="str">
        <f>VLOOKUP($A496,'MG Universe'!$A$2:$U$9992,21)</f>
        <v>Insurance</v>
      </c>
    </row>
    <row r="497" spans="1:21" x14ac:dyDescent="0.55000000000000004">
      <c r="A497" s="15" t="s">
        <v>1775</v>
      </c>
      <c r="B497" s="122" t="str">
        <f>VLOOKUP($A497,'MG Universe'!$A$2:$R$9992,2)</f>
        <v>Xilinx, Inc.</v>
      </c>
      <c r="C497" s="15" t="str">
        <f>VLOOKUP($A497,'MG Universe'!$A$2:$R$9992,3)</f>
        <v>C+</v>
      </c>
      <c r="D497" s="15" t="str">
        <f>VLOOKUP($A497,'MG Universe'!$A$2:$R$9992,4)</f>
        <v>E</v>
      </c>
      <c r="E497" s="15" t="str">
        <f>VLOOKUP($A497,'MG Universe'!$A$2:$R$9992,5)</f>
        <v>O</v>
      </c>
      <c r="F497" s="16" t="str">
        <f>VLOOKUP($A497,'MG Universe'!$A$2:$R$9992,6)</f>
        <v>EO</v>
      </c>
      <c r="G497" s="85">
        <f>VLOOKUP($A497,'MG Universe'!$A$2:$R$9992,7)</f>
        <v>42786</v>
      </c>
      <c r="H497" s="18">
        <f>VLOOKUP($A497,'MG Universe'!$A$2:$R$9992,8)</f>
        <v>30.42</v>
      </c>
      <c r="I497" s="18">
        <f>VLOOKUP($A497,'MG Universe'!$A$2:$R$9992,9)</f>
        <v>64.760000000000005</v>
      </c>
      <c r="J497" s="19">
        <f>VLOOKUP($A497,'MG Universe'!$A$2:$R$9992,10)</f>
        <v>2.1288999999999998</v>
      </c>
      <c r="K497" s="86">
        <f>VLOOKUP($A497,'MG Universe'!$A$2:$R$9992,11)</f>
        <v>29.57</v>
      </c>
      <c r="L497" s="19">
        <f>VLOOKUP($A497,'MG Universe'!$A$2:$R$9992,12)</f>
        <v>2.01E-2</v>
      </c>
      <c r="M497" s="87">
        <f>VLOOKUP($A497,'MG Universe'!$A$2:$R$9992,13)</f>
        <v>1.2</v>
      </c>
      <c r="N497" s="88">
        <f>VLOOKUP($A497,'MG Universe'!$A$2:$R$9992,14)</f>
        <v>3.88</v>
      </c>
      <c r="O497" s="18">
        <f>VLOOKUP($A497,'MG Universe'!$A$2:$R$9992,15)</f>
        <v>5.76</v>
      </c>
      <c r="P497" s="19">
        <f>VLOOKUP($A497,'MG Universe'!$A$2:$R$9992,16)</f>
        <v>0.10539999999999999</v>
      </c>
      <c r="Q497" s="89">
        <f>VLOOKUP($A497,'MG Universe'!$A$2:$R$9992,17)</f>
        <v>13</v>
      </c>
      <c r="R497" s="18">
        <f>VLOOKUP($A497,'MG Universe'!$A$2:$R$9992,18)</f>
        <v>22.44</v>
      </c>
      <c r="S497" s="18">
        <f>VLOOKUP($A497,'MG Universe'!$A$2:$U$9992,19)</f>
        <v>16229832080</v>
      </c>
      <c r="T497" s="18" t="str">
        <f>VLOOKUP($A497,'MG Universe'!$A$2:$U$9992,20)</f>
        <v>Large</v>
      </c>
      <c r="U497" s="18" t="str">
        <f>VLOOKUP($A497,'MG Universe'!$A$2:$U$9992,21)</f>
        <v>IT Hardware</v>
      </c>
    </row>
    <row r="498" spans="1:21" x14ac:dyDescent="0.55000000000000004">
      <c r="A498" s="15" t="s">
        <v>1777</v>
      </c>
      <c r="B498" s="122" t="str">
        <f>VLOOKUP($A498,'MG Universe'!$A$2:$R$9992,2)</f>
        <v>Exxon Mobil Corporation</v>
      </c>
      <c r="C498" s="15" t="str">
        <f>VLOOKUP($A498,'MG Universe'!$A$2:$R$9992,3)</f>
        <v>D+</v>
      </c>
      <c r="D498" s="15" t="str">
        <f>VLOOKUP($A498,'MG Universe'!$A$2:$R$9992,4)</f>
        <v>S</v>
      </c>
      <c r="E498" s="15" t="str">
        <f>VLOOKUP($A498,'MG Universe'!$A$2:$R$9992,5)</f>
        <v>O</v>
      </c>
      <c r="F498" s="16" t="str">
        <f>VLOOKUP($A498,'MG Universe'!$A$2:$R$9992,6)</f>
        <v>SO</v>
      </c>
      <c r="G498" s="85">
        <f>VLOOKUP($A498,'MG Universe'!$A$2:$R$9992,7)</f>
        <v>42775</v>
      </c>
      <c r="H498" s="18">
        <f>VLOOKUP($A498,'MG Universe'!$A$2:$R$9992,8)</f>
        <v>0</v>
      </c>
      <c r="I498" s="18">
        <f>VLOOKUP($A498,'MG Universe'!$A$2:$R$9992,9)</f>
        <v>81.99</v>
      </c>
      <c r="J498" s="19" t="str">
        <f>VLOOKUP($A498,'MG Universe'!$A$2:$R$9992,10)</f>
        <v>N/A</v>
      </c>
      <c r="K498" s="86">
        <f>VLOOKUP($A498,'MG Universe'!$A$2:$R$9992,11)</f>
        <v>16.91</v>
      </c>
      <c r="L498" s="19">
        <f>VLOOKUP($A498,'MG Universe'!$A$2:$R$9992,12)</f>
        <v>3.61E-2</v>
      </c>
      <c r="M498" s="87">
        <f>VLOOKUP($A498,'MG Universe'!$A$2:$R$9992,13)</f>
        <v>0.9</v>
      </c>
      <c r="N498" s="88">
        <f>VLOOKUP($A498,'MG Universe'!$A$2:$R$9992,14)</f>
        <v>0.86</v>
      </c>
      <c r="O498" s="18">
        <f>VLOOKUP($A498,'MG Universe'!$A$2:$R$9992,15)</f>
        <v>-30.12</v>
      </c>
      <c r="P498" s="19">
        <f>VLOOKUP($A498,'MG Universe'!$A$2:$R$9992,16)</f>
        <v>4.2000000000000003E-2</v>
      </c>
      <c r="Q498" s="89">
        <f>VLOOKUP($A498,'MG Universe'!$A$2:$R$9992,17)</f>
        <v>14</v>
      </c>
      <c r="R498" s="18">
        <f>VLOOKUP($A498,'MG Universe'!$A$2:$R$9992,18)</f>
        <v>43.35</v>
      </c>
      <c r="S498" s="18">
        <f>VLOOKUP($A498,'MG Universe'!$A$2:$U$9992,19)</f>
        <v>346364468457</v>
      </c>
      <c r="T498" s="18" t="str">
        <f>VLOOKUP($A498,'MG Universe'!$A$2:$U$9992,20)</f>
        <v>Large</v>
      </c>
      <c r="U498" s="18" t="str">
        <f>VLOOKUP($A498,'MG Universe'!$A$2:$U$9992,21)</f>
        <v>Oil &amp; Gas</v>
      </c>
    </row>
    <row r="499" spans="1:21" x14ac:dyDescent="0.55000000000000004">
      <c r="A499" s="15" t="s">
        <v>1779</v>
      </c>
      <c r="B499" s="122" t="str">
        <f>VLOOKUP($A499,'MG Universe'!$A$2:$R$9992,2)</f>
        <v>DENTSPLY SIRONA Inc</v>
      </c>
      <c r="C499" s="15" t="str">
        <f>VLOOKUP($A499,'MG Universe'!$A$2:$R$9992,3)</f>
        <v>C</v>
      </c>
      <c r="D499" s="15" t="str">
        <f>VLOOKUP($A499,'MG Universe'!$A$2:$R$9992,4)</f>
        <v>E</v>
      </c>
      <c r="E499" s="15" t="str">
        <f>VLOOKUP($A499,'MG Universe'!$A$2:$R$9992,5)</f>
        <v>O</v>
      </c>
      <c r="F499" s="16" t="str">
        <f>VLOOKUP($A499,'MG Universe'!$A$2:$R$9992,6)</f>
        <v>EO</v>
      </c>
      <c r="G499" s="85">
        <f>VLOOKUP($A499,'MG Universe'!$A$2:$R$9992,7)</f>
        <v>42803</v>
      </c>
      <c r="H499" s="18">
        <f>VLOOKUP($A499,'MG Universe'!$A$2:$R$9992,8)</f>
        <v>27.12</v>
      </c>
      <c r="I499" s="18">
        <f>VLOOKUP($A499,'MG Universe'!$A$2:$R$9992,9)</f>
        <v>61.35</v>
      </c>
      <c r="J499" s="19">
        <f>VLOOKUP($A499,'MG Universe'!$A$2:$R$9992,10)</f>
        <v>2.2622</v>
      </c>
      <c r="K499" s="86">
        <f>VLOOKUP($A499,'MG Universe'!$A$2:$R$9992,11)</f>
        <v>27.27</v>
      </c>
      <c r="L499" s="19">
        <f>VLOOKUP($A499,'MG Universe'!$A$2:$R$9992,12)</f>
        <v>5.1000000000000004E-3</v>
      </c>
      <c r="M499" s="87">
        <f>VLOOKUP($A499,'MG Universe'!$A$2:$R$9992,13)</f>
        <v>1.3</v>
      </c>
      <c r="N499" s="88">
        <f>VLOOKUP($A499,'MG Universe'!$A$2:$R$9992,14)</f>
        <v>2.44</v>
      </c>
      <c r="O499" s="18">
        <f>VLOOKUP($A499,'MG Universe'!$A$2:$R$9992,15)</f>
        <v>-7.49</v>
      </c>
      <c r="P499" s="19">
        <f>VLOOKUP($A499,'MG Universe'!$A$2:$R$9992,16)</f>
        <v>9.3799999999999994E-2</v>
      </c>
      <c r="Q499" s="89">
        <f>VLOOKUP($A499,'MG Universe'!$A$2:$R$9992,17)</f>
        <v>7</v>
      </c>
      <c r="R499" s="18">
        <f>VLOOKUP($A499,'MG Universe'!$A$2:$R$9992,18)</f>
        <v>47.05</v>
      </c>
      <c r="S499" s="18">
        <f>VLOOKUP($A499,'MG Universe'!$A$2:$U$9992,19)</f>
        <v>14088184262</v>
      </c>
      <c r="T499" s="18" t="str">
        <f>VLOOKUP($A499,'MG Universe'!$A$2:$U$9992,20)</f>
        <v>Large</v>
      </c>
      <c r="U499" s="18" t="str">
        <f>VLOOKUP($A499,'MG Universe'!$A$2:$U$9992,21)</f>
        <v>Medical</v>
      </c>
    </row>
    <row r="500" spans="1:21" x14ac:dyDescent="0.55000000000000004">
      <c r="A500" s="15" t="s">
        <v>1781</v>
      </c>
      <c r="B500" s="122" t="str">
        <f>VLOOKUP($A500,'MG Universe'!$A$2:$R$9992,2)</f>
        <v>Xerox Corp</v>
      </c>
      <c r="C500" s="15" t="str">
        <f>VLOOKUP($A500,'MG Universe'!$A$2:$R$9992,3)</f>
        <v>C+</v>
      </c>
      <c r="D500" s="15" t="str">
        <f>VLOOKUP($A500,'MG Universe'!$A$2:$R$9992,4)</f>
        <v>S</v>
      </c>
      <c r="E500" s="15" t="str">
        <f>VLOOKUP($A500,'MG Universe'!$A$2:$R$9992,5)</f>
        <v>F</v>
      </c>
      <c r="F500" s="16" t="str">
        <f>VLOOKUP($A500,'MG Universe'!$A$2:$R$9992,6)</f>
        <v>SF</v>
      </c>
      <c r="G500" s="85">
        <f>VLOOKUP($A500,'MG Universe'!$A$2:$R$9992,7)</f>
        <v>42551</v>
      </c>
      <c r="H500" s="18">
        <f>VLOOKUP($A500,'MG Universe'!$A$2:$R$9992,8)</f>
        <v>9.1199999999999992</v>
      </c>
      <c r="I500" s="18">
        <f>VLOOKUP($A500,'MG Universe'!$A$2:$R$9992,9)</f>
        <v>6.88</v>
      </c>
      <c r="J500" s="19">
        <f>VLOOKUP($A500,'MG Universe'!$A$2:$R$9992,10)</f>
        <v>0.75439999999999996</v>
      </c>
      <c r="K500" s="86">
        <f>VLOOKUP($A500,'MG Universe'!$A$2:$R$9992,11)</f>
        <v>8.82</v>
      </c>
      <c r="L500" s="19">
        <f>VLOOKUP($A500,'MG Universe'!$A$2:$R$9992,12)</f>
        <v>4.2200000000000001E-2</v>
      </c>
      <c r="M500" s="87">
        <f>VLOOKUP($A500,'MG Universe'!$A$2:$R$9992,13)</f>
        <v>1.2</v>
      </c>
      <c r="N500" s="88">
        <f>VLOOKUP($A500,'MG Universe'!$A$2:$R$9992,14)</f>
        <v>1.1100000000000001</v>
      </c>
      <c r="O500" s="18">
        <f>VLOOKUP($A500,'MG Universe'!$A$2:$R$9992,15)</f>
        <v>-8.81</v>
      </c>
      <c r="P500" s="19">
        <f>VLOOKUP($A500,'MG Universe'!$A$2:$R$9992,16)</f>
        <v>1.6000000000000001E-3</v>
      </c>
      <c r="Q500" s="89">
        <f>VLOOKUP($A500,'MG Universe'!$A$2:$R$9992,17)</f>
        <v>4</v>
      </c>
      <c r="R500" s="18">
        <f>VLOOKUP($A500,'MG Universe'!$A$2:$R$9992,18)</f>
        <v>13.89</v>
      </c>
      <c r="S500" s="18">
        <f>VLOOKUP($A500,'MG Universe'!$A$2:$U$9992,19)</f>
        <v>6984319196</v>
      </c>
      <c r="T500" s="18" t="str">
        <f>VLOOKUP($A500,'MG Universe'!$A$2:$U$9992,20)</f>
        <v>Mid</v>
      </c>
      <c r="U500" s="18" t="str">
        <f>VLOOKUP($A500,'MG Universe'!$A$2:$U$9992,21)</f>
        <v>Business Support</v>
      </c>
    </row>
    <row r="501" spans="1:21" x14ac:dyDescent="0.55000000000000004">
      <c r="A501" s="15" t="s">
        <v>1783</v>
      </c>
      <c r="B501" s="122" t="str">
        <f>VLOOKUP($A501,'MG Universe'!$A$2:$R$9992,2)</f>
        <v>Xylem Inc</v>
      </c>
      <c r="C501" s="15" t="str">
        <f>VLOOKUP($A501,'MG Universe'!$A$2:$R$9992,3)</f>
        <v>C-</v>
      </c>
      <c r="D501" s="15" t="str">
        <f>VLOOKUP($A501,'MG Universe'!$A$2:$R$9992,4)</f>
        <v>E</v>
      </c>
      <c r="E501" s="15" t="str">
        <f>VLOOKUP($A501,'MG Universe'!$A$2:$R$9992,5)</f>
        <v>O</v>
      </c>
      <c r="F501" s="16" t="str">
        <f>VLOOKUP($A501,'MG Universe'!$A$2:$R$9992,6)</f>
        <v>EO</v>
      </c>
      <c r="G501" s="85">
        <f>VLOOKUP($A501,'MG Universe'!$A$2:$R$9992,7)</f>
        <v>42743</v>
      </c>
      <c r="H501" s="18">
        <f>VLOOKUP($A501,'MG Universe'!$A$2:$R$9992,8)</f>
        <v>33.22</v>
      </c>
      <c r="I501" s="18">
        <f>VLOOKUP($A501,'MG Universe'!$A$2:$R$9992,9)</f>
        <v>51.55</v>
      </c>
      <c r="J501" s="19">
        <f>VLOOKUP($A501,'MG Universe'!$A$2:$R$9992,10)</f>
        <v>1.5518000000000001</v>
      </c>
      <c r="K501" s="86">
        <f>VLOOKUP($A501,'MG Universe'!$A$2:$R$9992,11)</f>
        <v>29.63</v>
      </c>
      <c r="L501" s="19">
        <f>VLOOKUP($A501,'MG Universe'!$A$2:$R$9992,12)</f>
        <v>1.18E-2</v>
      </c>
      <c r="M501" s="87">
        <f>VLOOKUP($A501,'MG Universe'!$A$2:$R$9992,13)</f>
        <v>1.2</v>
      </c>
      <c r="N501" s="88">
        <f>VLOOKUP($A501,'MG Universe'!$A$2:$R$9992,14)</f>
        <v>2.4900000000000002</v>
      </c>
      <c r="O501" s="18">
        <f>VLOOKUP($A501,'MG Universe'!$A$2:$R$9992,15)</f>
        <v>-2.5499999999999998</v>
      </c>
      <c r="P501" s="19">
        <f>VLOOKUP($A501,'MG Universe'!$A$2:$R$9992,16)</f>
        <v>0.1056</v>
      </c>
      <c r="Q501" s="89">
        <f>VLOOKUP($A501,'MG Universe'!$A$2:$R$9992,17)</f>
        <v>6</v>
      </c>
      <c r="R501" s="18">
        <f>VLOOKUP($A501,'MG Universe'!$A$2:$R$9992,18)</f>
        <v>22.55</v>
      </c>
      <c r="S501" s="18">
        <f>VLOOKUP($A501,'MG Universe'!$A$2:$U$9992,19)</f>
        <v>9170785279</v>
      </c>
      <c r="T501" s="18" t="str">
        <f>VLOOKUP($A501,'MG Universe'!$A$2:$U$9992,20)</f>
        <v>Mid</v>
      </c>
      <c r="U501" s="18" t="str">
        <f>VLOOKUP($A501,'MG Universe'!$A$2:$U$9992,21)</f>
        <v>Machinery</v>
      </c>
    </row>
    <row r="502" spans="1:21" x14ac:dyDescent="0.55000000000000004">
      <c r="A502" s="15" t="s">
        <v>1785</v>
      </c>
      <c r="B502" s="122" t="str">
        <f>VLOOKUP($A502,'MG Universe'!$A$2:$R$9992,2)</f>
        <v>Yahoo! Inc.</v>
      </c>
      <c r="C502" s="15" t="str">
        <f>VLOOKUP($A502,'MG Universe'!$A$2:$R$9992,3)</f>
        <v>F</v>
      </c>
      <c r="D502" s="15" t="str">
        <f>VLOOKUP($A502,'MG Universe'!$A$2:$R$9992,4)</f>
        <v>S</v>
      </c>
      <c r="E502" s="15" t="str">
        <f>VLOOKUP($A502,'MG Universe'!$A$2:$R$9992,5)</f>
        <v>O</v>
      </c>
      <c r="F502" s="16" t="str">
        <f>VLOOKUP($A502,'MG Universe'!$A$2:$R$9992,6)</f>
        <v>SO</v>
      </c>
      <c r="G502" s="85">
        <f>VLOOKUP($A502,'MG Universe'!$A$2:$R$9992,7)</f>
        <v>42543</v>
      </c>
      <c r="H502" s="18">
        <f>VLOOKUP($A502,'MG Universe'!$A$2:$R$9992,8)</f>
        <v>0</v>
      </c>
      <c r="I502" s="18">
        <f>VLOOKUP($A502,'MG Universe'!$A$2:$R$9992,9)</f>
        <v>49.65</v>
      </c>
      <c r="J502" s="19" t="str">
        <f>VLOOKUP($A502,'MG Universe'!$A$2:$R$9992,10)</f>
        <v>N/A</v>
      </c>
      <c r="K502" s="86">
        <f>VLOOKUP($A502,'MG Universe'!$A$2:$R$9992,11)</f>
        <v>64.48</v>
      </c>
      <c r="L502" s="19">
        <f>VLOOKUP($A502,'MG Universe'!$A$2:$R$9992,12)</f>
        <v>0</v>
      </c>
      <c r="M502" s="87">
        <f>VLOOKUP($A502,'MG Universe'!$A$2:$R$9992,13)</f>
        <v>1.7</v>
      </c>
      <c r="N502" s="88">
        <f>VLOOKUP($A502,'MG Universe'!$A$2:$R$9992,14)</f>
        <v>6.24</v>
      </c>
      <c r="O502" s="18">
        <f>VLOOKUP($A502,'MG Universe'!$A$2:$R$9992,15)</f>
        <v>-8.94</v>
      </c>
      <c r="P502" s="19">
        <f>VLOOKUP($A502,'MG Universe'!$A$2:$R$9992,16)</f>
        <v>0.27989999999999998</v>
      </c>
      <c r="Q502" s="89">
        <f>VLOOKUP($A502,'MG Universe'!$A$2:$R$9992,17)</f>
        <v>0</v>
      </c>
      <c r="R502" s="18">
        <f>VLOOKUP($A502,'MG Universe'!$A$2:$R$9992,18)</f>
        <v>16.02</v>
      </c>
      <c r="S502" s="18">
        <f>VLOOKUP($A502,'MG Universe'!$A$2:$U$9992,19)</f>
        <v>48624160403</v>
      </c>
      <c r="T502" s="18" t="str">
        <f>VLOOKUP($A502,'MG Universe'!$A$2:$U$9992,20)</f>
        <v>Large</v>
      </c>
      <c r="U502" s="18" t="str">
        <f>VLOOKUP($A502,'MG Universe'!$A$2:$U$9992,21)</f>
        <v>Software</v>
      </c>
    </row>
    <row r="503" spans="1:21" x14ac:dyDescent="0.55000000000000004">
      <c r="A503" s="15" t="s">
        <v>1787</v>
      </c>
      <c r="B503" s="122" t="str">
        <f>VLOOKUP($A503,'MG Universe'!$A$2:$R$9992,2)</f>
        <v>Yum! Brands, Inc.</v>
      </c>
      <c r="C503" s="15" t="str">
        <f>VLOOKUP($A503,'MG Universe'!$A$2:$R$9992,3)</f>
        <v>C+</v>
      </c>
      <c r="D503" s="15" t="str">
        <f>VLOOKUP($A503,'MG Universe'!$A$2:$R$9992,4)</f>
        <v>E</v>
      </c>
      <c r="E503" s="15" t="str">
        <f>VLOOKUP($A503,'MG Universe'!$A$2:$R$9992,5)</f>
        <v>O</v>
      </c>
      <c r="F503" s="16" t="str">
        <f>VLOOKUP($A503,'MG Universe'!$A$2:$R$9992,6)</f>
        <v>EO</v>
      </c>
      <c r="G503" s="85">
        <f>VLOOKUP($A503,'MG Universe'!$A$2:$R$9992,7)</f>
        <v>42711</v>
      </c>
      <c r="H503" s="18">
        <f>VLOOKUP($A503,'MG Universe'!$A$2:$R$9992,8)</f>
        <v>38.08</v>
      </c>
      <c r="I503" s="18">
        <f>VLOOKUP($A503,'MG Universe'!$A$2:$R$9992,9)</f>
        <v>69.16</v>
      </c>
      <c r="J503" s="19">
        <f>VLOOKUP($A503,'MG Universe'!$A$2:$R$9992,10)</f>
        <v>1.8162</v>
      </c>
      <c r="K503" s="86">
        <f>VLOOKUP($A503,'MG Universe'!$A$2:$R$9992,11)</f>
        <v>22.24</v>
      </c>
      <c r="L503" s="19">
        <f>VLOOKUP($A503,'MG Universe'!$A$2:$R$9992,12)</f>
        <v>2.6599999999999999E-2</v>
      </c>
      <c r="M503" s="87">
        <f>VLOOKUP($A503,'MG Universe'!$A$2:$R$9992,13)</f>
        <v>0.7</v>
      </c>
      <c r="N503" s="88">
        <f>VLOOKUP($A503,'MG Universe'!$A$2:$R$9992,14)</f>
        <v>1.74</v>
      </c>
      <c r="O503" s="18">
        <f>VLOOKUP($A503,'MG Universe'!$A$2:$R$9992,15)</f>
        <v>-20.92</v>
      </c>
      <c r="P503" s="19">
        <f>VLOOKUP($A503,'MG Universe'!$A$2:$R$9992,16)</f>
        <v>6.8699999999999997E-2</v>
      </c>
      <c r="Q503" s="89">
        <f>VLOOKUP($A503,'MG Universe'!$A$2:$R$9992,17)</f>
        <v>13</v>
      </c>
      <c r="R503" s="18">
        <f>VLOOKUP($A503,'MG Universe'!$A$2:$R$9992,18)</f>
        <v>0</v>
      </c>
      <c r="S503" s="18">
        <f>VLOOKUP($A503,'MG Universe'!$A$2:$U$9992,19)</f>
        <v>24408735395</v>
      </c>
      <c r="T503" s="18" t="str">
        <f>VLOOKUP($A503,'MG Universe'!$A$2:$U$9992,20)</f>
        <v>Large</v>
      </c>
      <c r="U503" s="18" t="str">
        <f>VLOOKUP($A503,'MG Universe'!$A$2:$U$9992,21)</f>
        <v>Restaurants</v>
      </c>
    </row>
    <row r="504" spans="1:21" x14ac:dyDescent="0.55000000000000004">
      <c r="A504" s="15" t="s">
        <v>1789</v>
      </c>
      <c r="B504" s="122" t="str">
        <f>VLOOKUP($A504,'MG Universe'!$A$2:$R$9992,2)</f>
        <v>Zimmer Biomet Holdings Inc</v>
      </c>
      <c r="C504" s="15" t="str">
        <f>VLOOKUP($A504,'MG Universe'!$A$2:$R$9992,3)</f>
        <v>C</v>
      </c>
      <c r="D504" s="15" t="str">
        <f>VLOOKUP($A504,'MG Universe'!$A$2:$R$9992,4)</f>
        <v>E</v>
      </c>
      <c r="E504" s="15" t="str">
        <f>VLOOKUP($A504,'MG Universe'!$A$2:$R$9992,5)</f>
        <v>O</v>
      </c>
      <c r="F504" s="16" t="str">
        <f>VLOOKUP($A504,'MG Universe'!$A$2:$R$9992,6)</f>
        <v>EO</v>
      </c>
      <c r="G504" s="85">
        <f>VLOOKUP($A504,'MG Universe'!$A$2:$R$9992,7)</f>
        <v>42533</v>
      </c>
      <c r="H504" s="18">
        <f>VLOOKUP($A504,'MG Universe'!$A$2:$R$9992,8)</f>
        <v>66.239999999999995</v>
      </c>
      <c r="I504" s="18">
        <f>VLOOKUP($A504,'MG Universe'!$A$2:$R$9992,9)</f>
        <v>117.72</v>
      </c>
      <c r="J504" s="19">
        <f>VLOOKUP($A504,'MG Universe'!$A$2:$R$9992,10)</f>
        <v>1.7771999999999999</v>
      </c>
      <c r="K504" s="86">
        <f>VLOOKUP($A504,'MG Universe'!$A$2:$R$9992,11)</f>
        <v>25.87</v>
      </c>
      <c r="L504" s="19">
        <f>VLOOKUP($A504,'MG Universe'!$A$2:$R$9992,12)</f>
        <v>7.6E-3</v>
      </c>
      <c r="M504" s="87">
        <f>VLOOKUP($A504,'MG Universe'!$A$2:$R$9992,13)</f>
        <v>1.2</v>
      </c>
      <c r="N504" s="88">
        <f>VLOOKUP($A504,'MG Universe'!$A$2:$R$9992,14)</f>
        <v>3.36</v>
      </c>
      <c r="O504" s="18">
        <f>VLOOKUP($A504,'MG Universe'!$A$2:$R$9992,15)</f>
        <v>-57.21</v>
      </c>
      <c r="P504" s="19">
        <f>VLOOKUP($A504,'MG Universe'!$A$2:$R$9992,16)</f>
        <v>8.6900000000000005E-2</v>
      </c>
      <c r="Q504" s="89">
        <f>VLOOKUP($A504,'MG Universe'!$A$2:$R$9992,17)</f>
        <v>1</v>
      </c>
      <c r="R504" s="18">
        <f>VLOOKUP($A504,'MG Universe'!$A$2:$R$9992,18)</f>
        <v>92.86</v>
      </c>
      <c r="S504" s="18">
        <f>VLOOKUP($A504,'MG Universe'!$A$2:$U$9992,19)</f>
        <v>23242718621</v>
      </c>
      <c r="T504" s="18" t="str">
        <f>VLOOKUP($A504,'MG Universe'!$A$2:$U$9992,20)</f>
        <v>Large</v>
      </c>
      <c r="U504" s="18" t="str">
        <f>VLOOKUP($A504,'MG Universe'!$A$2:$U$9992,21)</f>
        <v>Medical</v>
      </c>
    </row>
    <row r="505" spans="1:21" x14ac:dyDescent="0.55000000000000004">
      <c r="A505" s="15" t="s">
        <v>1791</v>
      </c>
      <c r="B505" s="122" t="str">
        <f>VLOOKUP($A505,'MG Universe'!$A$2:$R$9992,2)</f>
        <v>Zions Bancorp</v>
      </c>
      <c r="C505" s="15" t="str">
        <f>VLOOKUP($A505,'MG Universe'!$A$2:$R$9992,3)</f>
        <v>C+</v>
      </c>
      <c r="D505" s="15" t="str">
        <f>VLOOKUP($A505,'MG Universe'!$A$2:$R$9992,4)</f>
        <v>E</v>
      </c>
      <c r="E505" s="15" t="str">
        <f>VLOOKUP($A505,'MG Universe'!$A$2:$R$9992,5)</f>
        <v>U</v>
      </c>
      <c r="F505" s="16" t="str">
        <f>VLOOKUP($A505,'MG Universe'!$A$2:$R$9992,6)</f>
        <v>EU</v>
      </c>
      <c r="G505" s="85">
        <f>VLOOKUP($A505,'MG Universe'!$A$2:$R$9992,7)</f>
        <v>42549</v>
      </c>
      <c r="H505" s="18">
        <f>VLOOKUP($A505,'MG Universe'!$A$2:$R$9992,8)</f>
        <v>56.39</v>
      </c>
      <c r="I505" s="18">
        <f>VLOOKUP($A505,'MG Universe'!$A$2:$R$9992,9)</f>
        <v>38.99</v>
      </c>
      <c r="J505" s="19">
        <f>VLOOKUP($A505,'MG Universe'!$A$2:$R$9992,10)</f>
        <v>0.69140000000000001</v>
      </c>
      <c r="K505" s="86">
        <f>VLOOKUP($A505,'MG Universe'!$A$2:$R$9992,11)</f>
        <v>26.71</v>
      </c>
      <c r="L505" s="19">
        <f>VLOOKUP($A505,'MG Universe'!$A$2:$R$9992,12)</f>
        <v>6.1999999999999998E-3</v>
      </c>
      <c r="M505" s="87">
        <f>VLOOKUP($A505,'MG Universe'!$A$2:$R$9992,13)</f>
        <v>1.4</v>
      </c>
      <c r="N505" s="88" t="str">
        <f>VLOOKUP($A505,'MG Universe'!$A$2:$R$9992,14)</f>
        <v>N/A</v>
      </c>
      <c r="O505" s="18" t="str">
        <f>VLOOKUP($A505,'MG Universe'!$A$2:$R$9992,15)</f>
        <v>N/A</v>
      </c>
      <c r="P505" s="19">
        <f>VLOOKUP($A505,'MG Universe'!$A$2:$R$9992,16)</f>
        <v>9.0999999999999998E-2</v>
      </c>
      <c r="Q505" s="89">
        <f>VLOOKUP($A505,'MG Universe'!$A$2:$R$9992,17)</f>
        <v>4</v>
      </c>
      <c r="R505" s="18">
        <f>VLOOKUP($A505,'MG Universe'!$A$2:$R$9992,18)</f>
        <v>34.590000000000003</v>
      </c>
      <c r="S505" s="18">
        <f>VLOOKUP($A505,'MG Universe'!$A$2:$U$9992,19)</f>
        <v>7923902248</v>
      </c>
      <c r="T505" s="18" t="str">
        <f>VLOOKUP($A505,'MG Universe'!$A$2:$U$9992,20)</f>
        <v>Mid</v>
      </c>
      <c r="U505" s="18" t="str">
        <f>VLOOKUP($A505,'MG Universe'!$A$2:$U$9992,21)</f>
        <v>Banks</v>
      </c>
    </row>
    <row r="506" spans="1:21" x14ac:dyDescent="0.55000000000000004">
      <c r="A506" s="15" t="s">
        <v>1793</v>
      </c>
      <c r="B506" s="122" t="str">
        <f>VLOOKUP($A506,'MG Universe'!$A$2:$R$9992,2)</f>
        <v>Zions Bancorp</v>
      </c>
      <c r="C506" s="15" t="str">
        <f>VLOOKUP($A506,'MG Universe'!$A$2:$R$9992,3)</f>
        <v>C+</v>
      </c>
      <c r="D506" s="15" t="str">
        <f>VLOOKUP($A506,'MG Universe'!$A$2:$R$9992,4)</f>
        <v>E</v>
      </c>
      <c r="E506" s="15" t="str">
        <f>VLOOKUP($A506,'MG Universe'!$A$2:$R$9992,5)</f>
        <v>U</v>
      </c>
      <c r="F506" s="16" t="str">
        <f>VLOOKUP($A506,'MG Universe'!$A$2:$R$9992,6)</f>
        <v>EU</v>
      </c>
      <c r="G506" s="85">
        <f>VLOOKUP($A506,'MG Universe'!$A$2:$R$9992,7)</f>
        <v>42549</v>
      </c>
      <c r="H506" s="18">
        <f>VLOOKUP($A506,'MG Universe'!$A$2:$R$9992,8)</f>
        <v>56.39</v>
      </c>
      <c r="I506" s="18">
        <f>VLOOKUP($A506,'MG Universe'!$A$2:$R$9992,9)</f>
        <v>38.99</v>
      </c>
      <c r="J506" s="19">
        <f>VLOOKUP($A506,'MG Universe'!$A$2:$R$9992,10)</f>
        <v>0.69140000000000001</v>
      </c>
      <c r="K506" s="86">
        <f>VLOOKUP($A506,'MG Universe'!$A$2:$R$9992,11)</f>
        <v>26.71</v>
      </c>
      <c r="L506" s="19">
        <f>VLOOKUP($A506,'MG Universe'!$A$2:$R$9992,12)</f>
        <v>6.1999999999999998E-3</v>
      </c>
      <c r="M506" s="87">
        <f>VLOOKUP($A506,'MG Universe'!$A$2:$R$9992,13)</f>
        <v>1.4</v>
      </c>
      <c r="N506" s="88" t="str">
        <f>VLOOKUP($A506,'MG Universe'!$A$2:$R$9992,14)</f>
        <v>N/A</v>
      </c>
      <c r="O506" s="18" t="str">
        <f>VLOOKUP($A506,'MG Universe'!$A$2:$R$9992,15)</f>
        <v>N/A</v>
      </c>
      <c r="P506" s="19">
        <f>VLOOKUP($A506,'MG Universe'!$A$2:$R$9992,16)</f>
        <v>9.0999999999999998E-2</v>
      </c>
      <c r="Q506" s="89">
        <f>VLOOKUP($A506,'MG Universe'!$A$2:$R$9992,17)</f>
        <v>4</v>
      </c>
      <c r="R506" s="18">
        <f>VLOOKUP($A506,'MG Universe'!$A$2:$R$9992,18)</f>
        <v>34.590000000000003</v>
      </c>
      <c r="S506" s="18">
        <f>VLOOKUP($A506,'MG Universe'!$A$2:$U$9992,19)</f>
        <v>7923902248</v>
      </c>
      <c r="T506" s="18" t="str">
        <f>VLOOKUP($A506,'MG Universe'!$A$2:$U$9992,20)</f>
        <v>Mid</v>
      </c>
      <c r="U506" s="18" t="str">
        <f>VLOOKUP($A506,'MG Universe'!$A$2:$U$9992,21)</f>
        <v>Banks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76"/>
  <sheetViews>
    <sheetView workbookViewId="0">
      <selection sqref="A1:F1"/>
    </sheetView>
  </sheetViews>
  <sheetFormatPr defaultRowHeight="14.4" x14ac:dyDescent="0.55000000000000004"/>
  <cols>
    <col min="1" max="1" width="40.83984375" bestFit="1" customWidth="1"/>
    <col min="2" max="2" width="22.15625" bestFit="1" customWidth="1"/>
    <col min="3" max="3" width="23.41796875" customWidth="1"/>
    <col min="4" max="4" width="19.68359375" bestFit="1" customWidth="1"/>
    <col min="5" max="11" width="11.83984375" bestFit="1" customWidth="1"/>
    <col min="12" max="12" width="12.83984375" bestFit="1" customWidth="1"/>
  </cols>
  <sheetData>
    <row r="1" spans="1:6" ht="61.2" x14ac:dyDescent="2.2000000000000002">
      <c r="A1" s="125" t="s">
        <v>0</v>
      </c>
      <c r="B1" s="125"/>
      <c r="C1" s="125"/>
      <c r="D1" s="125"/>
      <c r="E1" s="125"/>
      <c r="F1" s="125"/>
    </row>
    <row r="2" spans="1:6" ht="30.6" x14ac:dyDescent="1.1000000000000001">
      <c r="A2" s="126" t="s">
        <v>1805</v>
      </c>
      <c r="B2" s="126"/>
      <c r="C2" s="126"/>
      <c r="D2" s="126"/>
      <c r="E2" s="126"/>
      <c r="F2" s="126"/>
    </row>
    <row r="3" spans="1:6" ht="15" customHeight="1" x14ac:dyDescent="1.1000000000000001">
      <c r="A3" s="82" t="s">
        <v>1806</v>
      </c>
      <c r="B3" s="83">
        <v>42889</v>
      </c>
      <c r="C3" s="124"/>
      <c r="D3" s="124"/>
      <c r="E3" s="124"/>
      <c r="F3" s="124"/>
    </row>
    <row r="4" spans="1:6" ht="15" customHeight="1" x14ac:dyDescent="1.1000000000000001">
      <c r="A4" s="82" t="s">
        <v>1807</v>
      </c>
      <c r="B4" s="83">
        <f ca="1">TODAY()</f>
        <v>42872</v>
      </c>
      <c r="C4" s="124"/>
      <c r="D4" s="124"/>
      <c r="E4" s="124"/>
      <c r="F4" s="124"/>
    </row>
    <row r="5" spans="1:6" ht="15" customHeight="1" x14ac:dyDescent="0.55000000000000004">
      <c r="A5" s="132" t="str">
        <f ca="1">IF(B4&gt;B3,"Please login to ModernGraham.com to download the most recent version of this sheet.  This version is now expired and will no longer function.","")</f>
        <v/>
      </c>
      <c r="B5" s="132"/>
      <c r="C5" s="132"/>
      <c r="D5" s="132"/>
      <c r="E5" s="132"/>
      <c r="F5" s="132"/>
    </row>
    <row r="6" spans="1:6" ht="42" customHeight="1" x14ac:dyDescent="0.55000000000000004">
      <c r="A6" s="132"/>
      <c r="B6" s="132"/>
      <c r="C6" s="132"/>
      <c r="D6" s="132"/>
      <c r="E6" s="132"/>
      <c r="F6" s="132"/>
    </row>
    <row r="7" spans="1:6" ht="30.9" thickBot="1" x14ac:dyDescent="1.1499999999999999">
      <c r="A7" s="126" t="s">
        <v>1808</v>
      </c>
      <c r="B7" s="126"/>
      <c r="C7" s="126"/>
      <c r="D7" s="126"/>
      <c r="E7" s="126"/>
      <c r="F7" s="126"/>
    </row>
    <row r="8" spans="1:6" s="33" customFormat="1" x14ac:dyDescent="0.55000000000000004">
      <c r="A8" s="53" t="s">
        <v>1809</v>
      </c>
      <c r="B8" s="32"/>
      <c r="C8" s="32"/>
      <c r="D8" s="32"/>
      <c r="E8" s="32"/>
      <c r="F8" s="32"/>
    </row>
    <row r="9" spans="1:6" s="34" customFormat="1" x14ac:dyDescent="0.55000000000000004">
      <c r="A9" s="35" t="s">
        <v>133</v>
      </c>
      <c r="B9" s="59"/>
    </row>
    <row r="10" spans="1:6" s="34" customFormat="1" x14ac:dyDescent="0.55000000000000004">
      <c r="A10" s="35" t="s">
        <v>1810</v>
      </c>
      <c r="B10" s="59"/>
    </row>
    <row r="11" spans="1:6" s="34" customFormat="1" x14ac:dyDescent="0.55000000000000004">
      <c r="A11" s="35" t="s">
        <v>17</v>
      </c>
      <c r="B11" s="60"/>
    </row>
    <row r="12" spans="1:6" s="34" customFormat="1" x14ac:dyDescent="0.55000000000000004">
      <c r="A12" s="35" t="s">
        <v>40</v>
      </c>
      <c r="B12" s="60"/>
    </row>
    <row r="13" spans="1:6" s="33" customFormat="1" ht="12" customHeight="1" thickBot="1" x14ac:dyDescent="0.6">
      <c r="A13" s="32"/>
      <c r="B13" s="32"/>
      <c r="C13" s="32"/>
      <c r="D13" s="32"/>
      <c r="E13" s="32"/>
      <c r="F13" s="32"/>
    </row>
    <row r="14" spans="1:6" s="33" customFormat="1" x14ac:dyDescent="0.55000000000000004">
      <c r="A14" s="36" t="s">
        <v>1811</v>
      </c>
      <c r="B14" s="37"/>
      <c r="C14" s="32"/>
      <c r="D14" s="32"/>
      <c r="E14" s="32"/>
      <c r="F14" s="32"/>
    </row>
    <row r="15" spans="1:6" s="33" customFormat="1" x14ac:dyDescent="0.55000000000000004">
      <c r="A15" s="50" t="s">
        <v>1812</v>
      </c>
      <c r="B15" s="61"/>
      <c r="C15" s="34" t="s">
        <v>1813</v>
      </c>
      <c r="D15" s="32"/>
      <c r="E15" s="32"/>
      <c r="F15" s="32"/>
    </row>
    <row r="16" spans="1:6" s="33" customFormat="1" ht="14.7" thickBot="1" x14ac:dyDescent="0.6">
      <c r="A16" s="50" t="s">
        <v>1814</v>
      </c>
      <c r="B16" s="62" t="s">
        <v>1815</v>
      </c>
      <c r="C16" s="34"/>
      <c r="D16" s="32"/>
      <c r="E16" s="32"/>
      <c r="F16" s="32"/>
    </row>
    <row r="17" spans="1:12" s="33" customFormat="1" x14ac:dyDescent="0.55000000000000004">
      <c r="A17" s="40"/>
      <c r="B17" s="51" t="s">
        <v>1816</v>
      </c>
      <c r="C17" s="52" t="s">
        <v>1817</v>
      </c>
      <c r="D17" s="32"/>
      <c r="E17" s="32"/>
      <c r="F17" s="32"/>
    </row>
    <row r="18" spans="1:12" s="33" customFormat="1" x14ac:dyDescent="0.55000000000000004">
      <c r="A18" s="38" t="s">
        <v>1818</v>
      </c>
      <c r="B18" s="63"/>
      <c r="C18" s="41">
        <f>B18*B$15</f>
        <v>0</v>
      </c>
      <c r="D18" s="32"/>
      <c r="E18" s="32"/>
      <c r="F18" s="32"/>
    </row>
    <row r="19" spans="1:12" s="33" customFormat="1" x14ac:dyDescent="0.55000000000000004">
      <c r="A19" s="38" t="s">
        <v>1819</v>
      </c>
      <c r="B19" s="63"/>
      <c r="C19" s="41">
        <f t="shared" ref="C19:C24" si="0">B19*B$15</f>
        <v>0</v>
      </c>
      <c r="D19" s="32"/>
      <c r="E19" s="32"/>
      <c r="F19" s="32"/>
    </row>
    <row r="20" spans="1:12" s="33" customFormat="1" x14ac:dyDescent="0.55000000000000004">
      <c r="A20" s="38" t="s">
        <v>1820</v>
      </c>
      <c r="B20" s="63"/>
      <c r="C20" s="41">
        <f t="shared" si="0"/>
        <v>0</v>
      </c>
      <c r="D20" s="32"/>
      <c r="E20" s="32"/>
      <c r="F20" s="32"/>
    </row>
    <row r="21" spans="1:12" s="33" customFormat="1" x14ac:dyDescent="0.55000000000000004">
      <c r="A21" s="38" t="s">
        <v>1821</v>
      </c>
      <c r="B21" s="63"/>
      <c r="C21" s="41">
        <f t="shared" si="0"/>
        <v>0</v>
      </c>
      <c r="D21" s="32"/>
      <c r="E21" s="32"/>
      <c r="F21" s="32"/>
    </row>
    <row r="22" spans="1:12" s="33" customFormat="1" x14ac:dyDescent="0.55000000000000004">
      <c r="A22" s="38" t="s">
        <v>1822</v>
      </c>
      <c r="B22" s="63"/>
      <c r="C22" s="41">
        <f t="shared" si="0"/>
        <v>0</v>
      </c>
      <c r="D22" s="32"/>
      <c r="E22" s="32"/>
      <c r="F22" s="32"/>
    </row>
    <row r="23" spans="1:12" s="33" customFormat="1" x14ac:dyDescent="0.55000000000000004">
      <c r="A23" s="38" t="s">
        <v>1823</v>
      </c>
      <c r="B23" s="63"/>
      <c r="C23" s="41">
        <f t="shared" si="0"/>
        <v>0</v>
      </c>
      <c r="D23" s="32"/>
      <c r="E23" s="32"/>
      <c r="F23" s="32"/>
    </row>
    <row r="24" spans="1:12" s="33" customFormat="1" ht="14.7" thickBot="1" x14ac:dyDescent="0.6">
      <c r="A24" s="39" t="s">
        <v>1824</v>
      </c>
      <c r="B24" s="64"/>
      <c r="C24" s="42">
        <f t="shared" si="0"/>
        <v>0</v>
      </c>
      <c r="D24" s="32"/>
      <c r="E24" s="32"/>
      <c r="F24" s="32"/>
    </row>
    <row r="25" spans="1:12" s="33" customFormat="1" ht="14.7" thickBot="1" x14ac:dyDescent="0.6">
      <c r="A25" s="32"/>
      <c r="B25" s="32"/>
      <c r="C25" s="32"/>
      <c r="D25" s="32"/>
      <c r="E25" s="32"/>
      <c r="F25" s="32"/>
    </row>
    <row r="26" spans="1:12" s="33" customFormat="1" x14ac:dyDescent="0.55000000000000004">
      <c r="A26" s="43" t="s">
        <v>1825</v>
      </c>
      <c r="B26" s="44" t="s">
        <v>1826</v>
      </c>
      <c r="C26" s="44" t="s">
        <v>1827</v>
      </c>
      <c r="D26" s="44" t="s">
        <v>1828</v>
      </c>
      <c r="E26" s="44" t="s">
        <v>1829</v>
      </c>
      <c r="F26" s="44" t="s">
        <v>1830</v>
      </c>
      <c r="G26" s="44" t="s">
        <v>1831</v>
      </c>
      <c r="H26" s="44" t="s">
        <v>1832</v>
      </c>
      <c r="I26" s="44" t="s">
        <v>1833</v>
      </c>
      <c r="J26" s="44" t="s">
        <v>1834</v>
      </c>
      <c r="K26" s="44" t="s">
        <v>1835</v>
      </c>
      <c r="L26" s="37" t="s">
        <v>1836</v>
      </c>
    </row>
    <row r="27" spans="1:12" s="33" customFormat="1" x14ac:dyDescent="0.55000000000000004">
      <c r="A27" s="45" t="s">
        <v>1837</v>
      </c>
      <c r="B27" s="65"/>
      <c r="C27" s="65"/>
      <c r="D27" s="65"/>
      <c r="E27" s="65"/>
      <c r="F27" s="65"/>
      <c r="G27" s="65"/>
      <c r="H27" s="65"/>
      <c r="I27" s="65"/>
      <c r="J27" s="65"/>
      <c r="K27" s="65"/>
      <c r="L27" s="66"/>
    </row>
    <row r="28" spans="1:12" s="33" customFormat="1" ht="14.7" thickBot="1" x14ac:dyDescent="0.6">
      <c r="A28" s="46" t="s">
        <v>1838</v>
      </c>
      <c r="B28" s="47">
        <f ca="1">IF($B$4&gt;$B$3,"",(B27*(5/15))+(C27*(4/15))+(D27*(3/15))+(E27*(2/15))+(F27*(1/15)))</f>
        <v>0</v>
      </c>
      <c r="C28" s="47">
        <f t="shared" ref="C28:H28" ca="1" si="1">IF($B$4&gt;$B$3,"",(C27*(5/15))+(D27*(4/15))+(E27*(3/15))+(F27*(2/15))+(G27*(1/15)))</f>
        <v>0</v>
      </c>
      <c r="D28" s="47">
        <f t="shared" ca="1" si="1"/>
        <v>0</v>
      </c>
      <c r="E28" s="47">
        <f t="shared" ca="1" si="1"/>
        <v>0</v>
      </c>
      <c r="F28" s="47">
        <f t="shared" ca="1" si="1"/>
        <v>0</v>
      </c>
      <c r="G28" s="47">
        <f t="shared" ca="1" si="1"/>
        <v>0</v>
      </c>
      <c r="H28" s="47">
        <f t="shared" ca="1" si="1"/>
        <v>0</v>
      </c>
      <c r="I28" s="48"/>
      <c r="J28" s="48"/>
      <c r="K28" s="48"/>
      <c r="L28" s="49"/>
    </row>
    <row r="29" spans="1:12" s="33" customFormat="1" x14ac:dyDescent="0.55000000000000004">
      <c r="A29" s="55" t="s">
        <v>1839</v>
      </c>
      <c r="B29" s="56" t="str">
        <f>IF(B27&gt;0,"Yes","No")</f>
        <v>No</v>
      </c>
      <c r="C29" s="56" t="str">
        <f t="shared" ref="C29:L29" si="2">IF(C27&gt;0,"Yes","No")</f>
        <v>No</v>
      </c>
      <c r="D29" s="56" t="str">
        <f t="shared" si="2"/>
        <v>No</v>
      </c>
      <c r="E29" s="56" t="str">
        <f t="shared" si="2"/>
        <v>No</v>
      </c>
      <c r="F29" s="56" t="str">
        <f t="shared" si="2"/>
        <v>No</v>
      </c>
      <c r="G29" s="56" t="str">
        <f t="shared" si="2"/>
        <v>No</v>
      </c>
      <c r="H29" s="56" t="str">
        <f t="shared" si="2"/>
        <v>No</v>
      </c>
      <c r="I29" s="56" t="str">
        <f t="shared" si="2"/>
        <v>No</v>
      </c>
      <c r="J29" s="56" t="str">
        <f t="shared" si="2"/>
        <v>No</v>
      </c>
      <c r="K29" s="56" t="str">
        <f t="shared" si="2"/>
        <v>No</v>
      </c>
      <c r="L29" s="56" t="str">
        <f t="shared" si="2"/>
        <v>No</v>
      </c>
    </row>
    <row r="30" spans="1:12" s="33" customFormat="1" x14ac:dyDescent="0.55000000000000004">
      <c r="A30" s="57" t="s">
        <v>1840</v>
      </c>
      <c r="B30" s="58">
        <f>COUNTIF(B29:K29,"Yes")</f>
        <v>0</v>
      </c>
      <c r="C30" s="56"/>
      <c r="D30" s="56"/>
      <c r="E30" s="56"/>
      <c r="F30" s="56"/>
      <c r="G30" s="56"/>
      <c r="H30" s="56"/>
      <c r="I30" s="56"/>
      <c r="J30" s="56"/>
      <c r="K30" s="56"/>
      <c r="L30" s="56"/>
    </row>
    <row r="31" spans="1:12" s="33" customFormat="1" x14ac:dyDescent="0.55000000000000004">
      <c r="A31" s="57" t="s">
        <v>1841</v>
      </c>
      <c r="B31" s="58">
        <f>COUNTIF(B29:F29,"Yes")</f>
        <v>0</v>
      </c>
      <c r="C31" s="56"/>
      <c r="D31" s="56"/>
      <c r="E31" s="56"/>
      <c r="F31" s="56"/>
      <c r="G31" s="56"/>
      <c r="H31" s="56"/>
      <c r="I31" s="56"/>
      <c r="J31" s="56"/>
      <c r="K31" s="56"/>
      <c r="L31" s="56"/>
    </row>
    <row r="32" spans="1:12" s="33" customFormat="1" ht="14.7" thickBot="1" x14ac:dyDescent="0.6">
      <c r="A32" s="57"/>
      <c r="B32" s="58"/>
      <c r="C32" s="56"/>
      <c r="D32" s="56"/>
      <c r="E32" s="56"/>
      <c r="F32" s="56"/>
      <c r="G32" s="56"/>
      <c r="H32" s="56"/>
      <c r="I32" s="56"/>
      <c r="J32" s="56"/>
      <c r="K32" s="56"/>
      <c r="L32" s="56"/>
    </row>
    <row r="33" spans="1:12" s="33" customFormat="1" x14ac:dyDescent="0.55000000000000004">
      <c r="A33" s="43" t="s">
        <v>1842</v>
      </c>
      <c r="B33" s="44" t="s">
        <v>1826</v>
      </c>
      <c r="C33" s="44" t="s">
        <v>1827</v>
      </c>
      <c r="D33" s="44" t="s">
        <v>1828</v>
      </c>
      <c r="E33" s="44" t="s">
        <v>1829</v>
      </c>
      <c r="F33" s="44" t="s">
        <v>1830</v>
      </c>
      <c r="G33" s="44" t="s">
        <v>1831</v>
      </c>
      <c r="H33" s="44" t="s">
        <v>1832</v>
      </c>
      <c r="I33" s="44" t="s">
        <v>1833</v>
      </c>
      <c r="J33" s="44" t="s">
        <v>1834</v>
      </c>
      <c r="K33" s="44" t="s">
        <v>1835</v>
      </c>
      <c r="L33" s="37" t="s">
        <v>1836</v>
      </c>
    </row>
    <row r="34" spans="1:12" s="33" customFormat="1" x14ac:dyDescent="0.55000000000000004">
      <c r="A34" s="45" t="s">
        <v>1843</v>
      </c>
      <c r="B34" s="67"/>
      <c r="C34" s="67"/>
      <c r="D34" s="67"/>
      <c r="E34" s="67"/>
      <c r="F34" s="67"/>
      <c r="G34" s="67"/>
      <c r="H34" s="67"/>
      <c r="I34" s="67"/>
      <c r="J34" s="67"/>
      <c r="K34" s="67"/>
      <c r="L34" s="68"/>
    </row>
    <row r="35" spans="1:12" s="33" customFormat="1" ht="14.7" thickBot="1" x14ac:dyDescent="0.6">
      <c r="A35" s="46" t="s">
        <v>1844</v>
      </c>
      <c r="B35" s="47" t="str">
        <f>IF(B34&gt;0,"Yes","No")</f>
        <v>No</v>
      </c>
      <c r="C35" s="47" t="str">
        <f t="shared" ref="C35:L35" si="3">IF(C34&gt;0,"Yes","No")</f>
        <v>No</v>
      </c>
      <c r="D35" s="47" t="str">
        <f t="shared" si="3"/>
        <v>No</v>
      </c>
      <c r="E35" s="47" t="str">
        <f t="shared" si="3"/>
        <v>No</v>
      </c>
      <c r="F35" s="47" t="str">
        <f t="shared" si="3"/>
        <v>No</v>
      </c>
      <c r="G35" s="47" t="str">
        <f t="shared" si="3"/>
        <v>No</v>
      </c>
      <c r="H35" s="47" t="str">
        <f t="shared" si="3"/>
        <v>No</v>
      </c>
      <c r="I35" s="47" t="str">
        <f t="shared" si="3"/>
        <v>No</v>
      </c>
      <c r="J35" s="47" t="str">
        <f t="shared" si="3"/>
        <v>No</v>
      </c>
      <c r="K35" s="47" t="str">
        <f t="shared" si="3"/>
        <v>No</v>
      </c>
      <c r="L35" s="47" t="str">
        <f t="shared" si="3"/>
        <v>No</v>
      </c>
    </row>
    <row r="36" spans="1:12" s="33" customFormat="1" x14ac:dyDescent="0.55000000000000004">
      <c r="A36" s="57" t="s">
        <v>1845</v>
      </c>
      <c r="B36" s="58">
        <f>COUNTIF(B35:K35,"Yes")</f>
        <v>0</v>
      </c>
      <c r="C36" s="56"/>
      <c r="D36" s="56"/>
      <c r="E36" s="56"/>
      <c r="F36" s="56"/>
      <c r="G36" s="56"/>
      <c r="H36" s="56"/>
      <c r="I36" s="56"/>
      <c r="J36" s="56"/>
      <c r="K36" s="56"/>
      <c r="L36" s="56"/>
    </row>
    <row r="37" spans="1:12" s="33" customFormat="1" x14ac:dyDescent="0.55000000000000004">
      <c r="A37" s="57"/>
      <c r="B37" s="58"/>
      <c r="C37" s="56"/>
      <c r="D37" s="56"/>
      <c r="E37" s="56"/>
      <c r="F37" s="56"/>
      <c r="G37" s="56"/>
      <c r="H37" s="56"/>
      <c r="I37" s="56"/>
      <c r="J37" s="56"/>
      <c r="K37" s="56"/>
      <c r="L37" s="56"/>
    </row>
    <row r="38" spans="1:12" ht="60.75" customHeight="1" x14ac:dyDescent="0.55000000000000004">
      <c r="A38" s="131" t="s">
        <v>1846</v>
      </c>
      <c r="B38" s="131"/>
      <c r="C38" s="131"/>
      <c r="D38" s="131"/>
      <c r="E38" s="131"/>
      <c r="F38" s="131"/>
    </row>
    <row r="39" spans="1:12" ht="25.5" customHeight="1" x14ac:dyDescent="0.55000000000000004">
      <c r="A39" s="133" t="str">
        <f>IF(B16="No","Defensive Investor; must pass 6 out of the following 7 tests.","Defensive Investor; must pass 6 of the following tests.")</f>
        <v>Defensive Investor; must pass 6 out of the following 7 tests.</v>
      </c>
      <c r="B39" s="133"/>
      <c r="C39" s="133"/>
      <c r="D39" s="133"/>
      <c r="E39" s="133"/>
      <c r="F39" s="133"/>
    </row>
    <row r="40" spans="1:12" ht="28.8" x14ac:dyDescent="0.55000000000000004">
      <c r="A40" s="70"/>
      <c r="B40" s="70" t="s">
        <v>1847</v>
      </c>
      <c r="C40" s="70" t="s">
        <v>1848</v>
      </c>
      <c r="D40" s="71">
        <f>B12</f>
        <v>0</v>
      </c>
      <c r="E40" s="70" t="str">
        <f>IF(D40&gt;2000000000,"Pass","Fail")</f>
        <v>Fail</v>
      </c>
      <c r="F40" s="69">
        <f>IF(E40="Pass",1,0)</f>
        <v>0</v>
      </c>
    </row>
    <row r="41" spans="1:12" ht="28.8" x14ac:dyDescent="0.55000000000000004">
      <c r="A41" s="70" t="str">
        <f>IF(B16="Yes","This test is not required for Financial Companies.","")</f>
        <v/>
      </c>
      <c r="B41" s="70" t="s">
        <v>1849</v>
      </c>
      <c r="C41" s="70" t="s">
        <v>1850</v>
      </c>
      <c r="D41" s="72" t="e">
        <f>C18/C19</f>
        <v>#DIV/0!</v>
      </c>
      <c r="E41" s="70" t="e">
        <f>IF(B16="Yes","N/A",IF(D41&gt;1.99,"Pass","Fail"))</f>
        <v>#DIV/0!</v>
      </c>
      <c r="F41" s="69" t="e">
        <f t="shared" ref="F41:F46" si="4">IF(E41="Pass",1,0)</f>
        <v>#DIV/0!</v>
      </c>
    </row>
    <row r="42" spans="1:12" ht="28.8" x14ac:dyDescent="0.55000000000000004">
      <c r="A42" s="70"/>
      <c r="B42" s="70" t="s">
        <v>1851</v>
      </c>
      <c r="C42" s="70" t="s">
        <v>1852</v>
      </c>
      <c r="D42" s="73"/>
      <c r="E42" s="70" t="str">
        <f>IF(B30=10,"Pass","Fail")</f>
        <v>Fail</v>
      </c>
      <c r="F42" s="69">
        <f t="shared" si="4"/>
        <v>0</v>
      </c>
    </row>
    <row r="43" spans="1:12" ht="28.8" x14ac:dyDescent="0.55000000000000004">
      <c r="A43" s="70"/>
      <c r="B43" s="70" t="s">
        <v>1853</v>
      </c>
      <c r="C43" s="70" t="s">
        <v>1854</v>
      </c>
      <c r="D43" s="73"/>
      <c r="E43" s="70" t="str">
        <f>IF(B36=10,"Pass","Fail")</f>
        <v>Fail</v>
      </c>
      <c r="F43" s="69">
        <f t="shared" si="4"/>
        <v>0</v>
      </c>
    </row>
    <row r="44" spans="1:12" ht="57.6" x14ac:dyDescent="0.55000000000000004">
      <c r="A44" s="70"/>
      <c r="B44" s="70" t="s">
        <v>1855</v>
      </c>
      <c r="C44" s="70" t="s">
        <v>1856</v>
      </c>
      <c r="D44" s="74" t="e">
        <f>(AVERAGE(B27:D27)-AVERAGE(I27:K27))/AVERAGE(I27:K27)</f>
        <v>#DIV/0!</v>
      </c>
      <c r="E44" s="70" t="e">
        <f>IF(D44&gt;0.329,"Pass","Fail")</f>
        <v>#DIV/0!</v>
      </c>
      <c r="F44" s="69" t="e">
        <f t="shared" si="4"/>
        <v>#DIV/0!</v>
      </c>
    </row>
    <row r="45" spans="1:12" x14ac:dyDescent="0.55000000000000004">
      <c r="A45" s="70"/>
      <c r="B45" s="70" t="s">
        <v>1857</v>
      </c>
      <c r="C45" s="70" t="s">
        <v>1858</v>
      </c>
      <c r="D45" s="72" t="e">
        <f ca="1">B11/B28</f>
        <v>#DIV/0!</v>
      </c>
      <c r="E45" s="70" t="e">
        <f ca="1">IF(D45&lt;20,"Pass","Fail")</f>
        <v>#DIV/0!</v>
      </c>
      <c r="F45" s="69" t="e">
        <f t="shared" ca="1" si="4"/>
        <v>#DIV/0!</v>
      </c>
    </row>
    <row r="46" spans="1:12" ht="28.8" x14ac:dyDescent="0.55000000000000004">
      <c r="A46" s="70"/>
      <c r="B46" s="70" t="s">
        <v>1859</v>
      </c>
      <c r="C46" s="70" t="s">
        <v>1860</v>
      </c>
      <c r="D46" s="75" t="e">
        <f>B11/((C21-C23)/C24)</f>
        <v>#DIV/0!</v>
      </c>
      <c r="E46" s="70" t="e">
        <f ca="1">IF(OR(D46&lt;2.5,(D45*D46)&lt;50),"Pass","Fail")</f>
        <v>#DIV/0!</v>
      </c>
      <c r="F46" s="69" t="e">
        <f t="shared" ca="1" si="4"/>
        <v>#DIV/0!</v>
      </c>
    </row>
    <row r="47" spans="1:12" x14ac:dyDescent="0.55000000000000004">
      <c r="A47" s="70"/>
      <c r="B47" s="73"/>
      <c r="C47" s="70" t="s">
        <v>1861</v>
      </c>
      <c r="D47" s="73" t="e">
        <f>SUM(F40:F46)</f>
        <v>#DIV/0!</v>
      </c>
      <c r="E47" s="73"/>
      <c r="F47" s="69"/>
    </row>
    <row r="48" spans="1:12" x14ac:dyDescent="0.55000000000000004">
      <c r="A48" s="70"/>
      <c r="B48" s="130" t="s">
        <v>1862</v>
      </c>
      <c r="C48" s="130"/>
      <c r="D48" s="80" t="e">
        <f>IF(D47&gt;5,"Yes","No")</f>
        <v>#DIV/0!</v>
      </c>
      <c r="E48" s="73"/>
      <c r="F48" s="69"/>
    </row>
    <row r="49" spans="1:6" x14ac:dyDescent="0.55000000000000004">
      <c r="A49" s="70"/>
      <c r="B49" s="73"/>
      <c r="C49" s="73"/>
      <c r="D49" s="73"/>
      <c r="E49" s="73"/>
      <c r="F49" s="69"/>
    </row>
    <row r="50" spans="1:6" ht="38.25" customHeight="1" x14ac:dyDescent="0.55000000000000004">
      <c r="A50" s="133" t="str">
        <f>IF(B16="No","Enterprising Investor; must pass 4 out of the following 5 tests, or be suitable for the Defensive Investor.","Enterprising Investor; must pass 3 of the following tests or be suitable for the Defensive Investor.")</f>
        <v>Enterprising Investor; must pass 4 out of the following 5 tests, or be suitable for the Defensive Investor.</v>
      </c>
      <c r="B50" s="133"/>
      <c r="C50" s="133"/>
      <c r="D50" s="133"/>
      <c r="E50" s="133"/>
      <c r="F50" s="133"/>
    </row>
    <row r="51" spans="1:6" ht="28.8" x14ac:dyDescent="0.55000000000000004">
      <c r="A51" s="70" t="str">
        <f>IF(B16="Yes","This test is not required for Financial Companies.","")</f>
        <v/>
      </c>
      <c r="B51" s="70" t="s">
        <v>1863</v>
      </c>
      <c r="C51" s="70" t="s">
        <v>1864</v>
      </c>
      <c r="D51" s="72" t="e">
        <f>C18/C19</f>
        <v>#DIV/0!</v>
      </c>
      <c r="E51" s="70" t="e">
        <f>IF(B16="Yes","N/A",IF(D51&gt;1.49,"Pass","Fail"))</f>
        <v>#DIV/0!</v>
      </c>
      <c r="F51" s="69" t="e">
        <f t="shared" ref="F51:F55" si="5">IF(E51="Pass",1,0)</f>
        <v>#DIV/0!</v>
      </c>
    </row>
    <row r="52" spans="1:6" ht="28.8" x14ac:dyDescent="0.55000000000000004">
      <c r="A52" s="70" t="str">
        <f>IF(B16="Yes","This test is not required for Financial Companies.","")</f>
        <v/>
      </c>
      <c r="B52" s="70" t="s">
        <v>1849</v>
      </c>
      <c r="C52" s="70" t="s">
        <v>1865</v>
      </c>
      <c r="D52" s="72" t="e">
        <f>C20/(C18-C19)</f>
        <v>#DIV/0!</v>
      </c>
      <c r="E52" s="70" t="e">
        <f>IF(B16="Yes","N/A",IF(D52&lt;0,"Fail",IF(D52&lt;1.1,"Pass","Fail")))</f>
        <v>#DIV/0!</v>
      </c>
      <c r="F52" s="69" t="e">
        <f t="shared" si="5"/>
        <v>#DIV/0!</v>
      </c>
    </row>
    <row r="53" spans="1:6" x14ac:dyDescent="0.55000000000000004">
      <c r="A53" s="70"/>
      <c r="B53" s="70" t="s">
        <v>1851</v>
      </c>
      <c r="C53" s="70" t="s">
        <v>1866</v>
      </c>
      <c r="D53" s="73"/>
      <c r="E53" s="70" t="str">
        <f>IF(B31=5,"Pass","Fail")</f>
        <v>Fail</v>
      </c>
      <c r="F53" s="69">
        <f t="shared" si="5"/>
        <v>0</v>
      </c>
    </row>
    <row r="54" spans="1:6" x14ac:dyDescent="0.55000000000000004">
      <c r="A54" s="70"/>
      <c r="B54" s="70" t="s">
        <v>1853</v>
      </c>
      <c r="C54" s="70" t="s">
        <v>1867</v>
      </c>
      <c r="D54" s="73"/>
      <c r="E54" s="70" t="str">
        <f>IF(B34&gt;0,"Pass","Fail")</f>
        <v>Fail</v>
      </c>
      <c r="F54" s="69">
        <f t="shared" si="5"/>
        <v>0</v>
      </c>
    </row>
    <row r="55" spans="1:6" ht="28.8" x14ac:dyDescent="0.55000000000000004">
      <c r="A55" s="70"/>
      <c r="B55" s="70" t="s">
        <v>1855</v>
      </c>
      <c r="C55" s="70" t="s">
        <v>1868</v>
      </c>
      <c r="D55" s="73"/>
      <c r="E55" s="70" t="str">
        <f ca="1">IF(B28&gt;F28,"Pass","Fail")</f>
        <v>Fail</v>
      </c>
      <c r="F55" s="69">
        <f t="shared" ca="1" si="5"/>
        <v>0</v>
      </c>
    </row>
    <row r="56" spans="1:6" x14ac:dyDescent="0.55000000000000004">
      <c r="A56" s="69"/>
      <c r="B56" s="73"/>
      <c r="C56" s="70" t="s">
        <v>1861</v>
      </c>
      <c r="D56" s="73" t="e">
        <f>SUM(F51:F55)</f>
        <v>#DIV/0!</v>
      </c>
      <c r="E56" s="69"/>
      <c r="F56" s="69"/>
    </row>
    <row r="57" spans="1:6" x14ac:dyDescent="0.55000000000000004">
      <c r="A57" s="69"/>
      <c r="B57" s="130" t="s">
        <v>1869</v>
      </c>
      <c r="C57" s="130"/>
      <c r="D57" s="80" t="e">
        <f>IF(B16="Yes",IF(D56=3,"Yes","No"),IF(D56&gt;3,"Yes","No"))</f>
        <v>#DIV/0!</v>
      </c>
      <c r="E57" s="69"/>
      <c r="F57" s="69"/>
    </row>
    <row r="58" spans="1:6" x14ac:dyDescent="0.55000000000000004">
      <c r="A58" s="69"/>
      <c r="B58" s="69"/>
      <c r="C58" s="69"/>
      <c r="D58" s="69"/>
      <c r="E58" s="69"/>
      <c r="F58" s="69"/>
    </row>
    <row r="59" spans="1:6" ht="21.75" customHeight="1" x14ac:dyDescent="0.55000000000000004">
      <c r="A59" s="131" t="s">
        <v>1870</v>
      </c>
      <c r="B59" s="131"/>
      <c r="C59" s="131"/>
      <c r="D59" s="69"/>
      <c r="E59" s="69"/>
      <c r="F59" s="69"/>
    </row>
    <row r="60" spans="1:6" x14ac:dyDescent="0.55000000000000004">
      <c r="A60" s="70"/>
      <c r="B60" s="70" t="s">
        <v>1838</v>
      </c>
      <c r="C60" s="71">
        <f ca="1">B28</f>
        <v>0</v>
      </c>
      <c r="D60" s="69"/>
      <c r="E60" s="69"/>
      <c r="F60" s="69"/>
    </row>
    <row r="61" spans="1:6" x14ac:dyDescent="0.55000000000000004">
      <c r="A61" s="70"/>
      <c r="B61" s="70" t="s">
        <v>1871</v>
      </c>
      <c r="C61" s="74" t="e">
        <f ca="1">Background!E7</f>
        <v>#DIV/0!</v>
      </c>
      <c r="D61" s="69"/>
      <c r="E61" s="69"/>
      <c r="F61" s="69"/>
    </row>
    <row r="62" spans="1:6" x14ac:dyDescent="0.55000000000000004">
      <c r="A62" s="70"/>
      <c r="B62" s="77" t="s">
        <v>19</v>
      </c>
      <c r="C62" s="78" t="e">
        <f ca="1">C60*(8.5+(2*(C61*100)))</f>
        <v>#DIV/0!</v>
      </c>
      <c r="D62" s="69"/>
      <c r="E62" s="69"/>
      <c r="F62" s="69"/>
    </row>
    <row r="63" spans="1:6" x14ac:dyDescent="0.55000000000000004">
      <c r="A63" s="70"/>
      <c r="B63" s="77" t="s">
        <v>1872</v>
      </c>
      <c r="C63" s="77" t="e">
        <f ca="1">IF((B11/C62)&lt;75.01%,"Undervalued",IF((B11/C62)&lt;110%,"Fairly Valued","Overvalued"))</f>
        <v>#DIV/0!</v>
      </c>
      <c r="D63" s="69"/>
      <c r="E63" s="69"/>
      <c r="F63" s="69"/>
    </row>
    <row r="64" spans="1:6" ht="28.8" x14ac:dyDescent="0.55000000000000004">
      <c r="A64" s="70"/>
      <c r="B64" s="70" t="s">
        <v>1873</v>
      </c>
      <c r="C64" s="76">
        <f ca="1">C60*14.5</f>
        <v>0</v>
      </c>
      <c r="D64" s="69"/>
      <c r="E64" s="69"/>
      <c r="F64" s="69"/>
    </row>
    <row r="65" spans="1:6" ht="28.8" x14ac:dyDescent="0.55000000000000004">
      <c r="A65" s="70"/>
      <c r="B65" s="70" t="s">
        <v>1874</v>
      </c>
      <c r="C65" s="76">
        <f ca="1">C60*(8.5)</f>
        <v>0</v>
      </c>
      <c r="D65" s="69"/>
      <c r="E65" s="69"/>
      <c r="F65" s="69"/>
    </row>
    <row r="66" spans="1:6" ht="28.8" x14ac:dyDescent="0.55000000000000004">
      <c r="A66" s="70"/>
      <c r="B66" s="70" t="s">
        <v>1875</v>
      </c>
      <c r="C66" s="74" t="e">
        <f ca="1">(((C67/C60)-8.5)/2)/100</f>
        <v>#DIV/0!</v>
      </c>
      <c r="D66" s="69"/>
      <c r="E66" s="69"/>
      <c r="F66" s="69"/>
    </row>
    <row r="67" spans="1:6" x14ac:dyDescent="0.55000000000000004">
      <c r="A67" s="70"/>
      <c r="B67" s="70" t="s">
        <v>17</v>
      </c>
      <c r="C67" s="71">
        <f>B11</f>
        <v>0</v>
      </c>
      <c r="D67" s="69"/>
      <c r="E67" s="69"/>
      <c r="F67" s="69"/>
    </row>
    <row r="68" spans="1:6" x14ac:dyDescent="0.55000000000000004">
      <c r="A68" s="70"/>
      <c r="B68" s="70" t="s">
        <v>1876</v>
      </c>
      <c r="C68" s="74" t="e">
        <f ca="1">C67/C62</f>
        <v>#DIV/0!</v>
      </c>
      <c r="D68" s="69"/>
      <c r="E68" s="69"/>
      <c r="F68" s="69"/>
    </row>
    <row r="70" spans="1:6" x14ac:dyDescent="0.55000000000000004">
      <c r="A70" s="131" t="s">
        <v>1877</v>
      </c>
      <c r="B70" s="131"/>
      <c r="C70" s="131"/>
    </row>
    <row r="71" spans="1:6" x14ac:dyDescent="0.55000000000000004">
      <c r="B71" t="s">
        <v>1878</v>
      </c>
      <c r="C71" s="3" t="e">
        <f>(C18-C23)/C24</f>
        <v>#DIV/0!</v>
      </c>
    </row>
    <row r="72" spans="1:6" x14ac:dyDescent="0.55000000000000004">
      <c r="B72" t="s">
        <v>38</v>
      </c>
      <c r="C72" s="3" t="e">
        <f>SQRT(22.5*B27*((C21-C23)/C24))</f>
        <v>#DIV/0!</v>
      </c>
    </row>
    <row r="73" spans="1:6" x14ac:dyDescent="0.55000000000000004">
      <c r="B73" t="s">
        <v>1879</v>
      </c>
      <c r="C73" s="4" t="e">
        <f ca="1">C67/C60</f>
        <v>#DIV/0!</v>
      </c>
    </row>
    <row r="74" spans="1:6" x14ac:dyDescent="0.55000000000000004">
      <c r="B74" t="s">
        <v>34</v>
      </c>
      <c r="C74" s="4" t="e">
        <f>C18/C19</f>
        <v>#DIV/0!</v>
      </c>
    </row>
    <row r="75" spans="1:6" x14ac:dyDescent="0.55000000000000004">
      <c r="B75" t="s">
        <v>1880</v>
      </c>
      <c r="C75" s="79" t="e">
        <f>C67/((C21-C23)/C24)</f>
        <v>#DIV/0!</v>
      </c>
    </row>
    <row r="76" spans="1:6" x14ac:dyDescent="0.55000000000000004">
      <c r="B76" t="s">
        <v>1881</v>
      </c>
      <c r="C76" s="29" t="e">
        <f>B34/C67</f>
        <v>#DIV/0!</v>
      </c>
    </row>
  </sheetData>
  <sheetProtection algorithmName="SHA-512" hashValue="r4RefLTshNjXOCkVmU5/l/pr3pgJ3NFkZ1ZVYzKjWbvRHkkL02CDGTQ/0X+DCl4Lbvrm9qiz6/PHkLz/U/MyTA==" saltValue="UJtwIrly1orNAjutFey40Q==" spinCount="100000" sheet="1" objects="1" scenarios="1"/>
  <protectedRanges>
    <protectedRange sqref="B34:L34" name="Dividends"/>
    <protectedRange sqref="B27:L27" name="EPS"/>
    <protectedRange sqref="B9:B12" name="Basic"/>
    <protectedRange sqref="B15:B16" name="Multiplier and Financial"/>
    <protectedRange sqref="B18:B24" name="Balance Sheet"/>
  </protectedRanges>
  <mergeCells count="11">
    <mergeCell ref="B57:C57"/>
    <mergeCell ref="A59:C59"/>
    <mergeCell ref="A70:C70"/>
    <mergeCell ref="A5:F6"/>
    <mergeCell ref="A1:F1"/>
    <mergeCell ref="A2:F2"/>
    <mergeCell ref="A38:F38"/>
    <mergeCell ref="A39:F39"/>
    <mergeCell ref="A50:F50"/>
    <mergeCell ref="A7:F7"/>
    <mergeCell ref="B48:C48"/>
  </mergeCells>
  <pageMargins left="0.7" right="0.7" top="0.75" bottom="0.75" header="0.3" footer="0.3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Background!$A$1:$A$2</xm:f>
          </x14:formula1>
          <xm:sqref>B16</xm:sqref>
        </x14:dataValidation>
      </x14:dataValidations>
    </ext>
  </extLst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7"/>
  <sheetViews>
    <sheetView workbookViewId="0">
      <selection activeCell="E8" sqref="E8"/>
    </sheetView>
  </sheetViews>
  <sheetFormatPr defaultRowHeight="14.4" x14ac:dyDescent="0.55000000000000004"/>
  <cols>
    <col min="4" max="4" width="11" customWidth="1"/>
  </cols>
  <sheetData>
    <row r="1" spans="1:5" x14ac:dyDescent="0.55000000000000004">
      <c r="A1" t="s">
        <v>1882</v>
      </c>
      <c r="D1" s="30" t="s">
        <v>1883</v>
      </c>
      <c r="E1" s="30"/>
    </row>
    <row r="2" spans="1:5" ht="25.5" x14ac:dyDescent="0.55000000000000004">
      <c r="A2" t="s">
        <v>1815</v>
      </c>
      <c r="D2" s="30" t="s">
        <v>1884</v>
      </c>
      <c r="E2" s="54">
        <f ca="1">'Valuation Calculator'!B28</f>
        <v>0</v>
      </c>
    </row>
    <row r="3" spans="1:5" ht="25.5" x14ac:dyDescent="0.55000000000000004">
      <c r="D3" s="30" t="s">
        <v>1885</v>
      </c>
      <c r="E3" s="54">
        <f ca="1">'Valuation Calculator'!F28</f>
        <v>0</v>
      </c>
    </row>
    <row r="4" spans="1:5" x14ac:dyDescent="0.55000000000000004">
      <c r="D4" s="30" t="s">
        <v>1886</v>
      </c>
      <c r="E4" s="31" t="e">
        <f ca="1">(E2-E3)/E3</f>
        <v>#DIV/0!</v>
      </c>
    </row>
    <row r="5" spans="1:5" ht="25.5" x14ac:dyDescent="0.55000000000000004">
      <c r="D5" s="30" t="s">
        <v>1887</v>
      </c>
      <c r="E5" s="31" t="e">
        <f ca="1">E4/5</f>
        <v>#DIV/0!</v>
      </c>
    </row>
    <row r="6" spans="1:5" ht="25.5" x14ac:dyDescent="0.55000000000000004">
      <c r="D6" s="30" t="s">
        <v>1888</v>
      </c>
      <c r="E6" s="31" t="e">
        <f ca="1">E5*0.75</f>
        <v>#DIV/0!</v>
      </c>
    </row>
    <row r="7" spans="1:5" ht="25.5" x14ac:dyDescent="0.55000000000000004">
      <c r="D7" s="30" t="s">
        <v>1889</v>
      </c>
      <c r="E7" s="31" t="e">
        <f ca="1">IF(E6&gt;15%,15%,IF(E6&lt;-4.25%,-4.25%,E6))</f>
        <v>#DIV/0!</v>
      </c>
    </row>
  </sheetData>
  <sheetProtection password="C7C2" sheet="1" objects="1" scenarios="1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8</vt:i4>
      </vt:variant>
      <vt:variant>
        <vt:lpstr>Named Ranges</vt:lpstr>
      </vt:variant>
      <vt:variant>
        <vt:i4>1</vt:i4>
      </vt:variant>
    </vt:vector>
  </HeadingPairs>
  <TitlesOfParts>
    <vt:vector size="9" baseType="lpstr">
      <vt:lpstr>Market Overview</vt:lpstr>
      <vt:lpstr>Watch List</vt:lpstr>
      <vt:lpstr>Latest Updates</vt:lpstr>
      <vt:lpstr>MG Universe</vt:lpstr>
      <vt:lpstr>DJIA</vt:lpstr>
      <vt:lpstr>S&amp;P 500</vt:lpstr>
      <vt:lpstr>Valuation Calculator</vt:lpstr>
      <vt:lpstr>Background</vt:lpstr>
      <vt:lpstr>__Anonymous_Sheet_DB__1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Benjamin Clark</dc:creator>
  <cp:keywords/>
  <dc:description/>
  <cp:lastModifiedBy>Benjamin Clark</cp:lastModifiedBy>
  <cp:revision/>
  <dcterms:created xsi:type="dcterms:W3CDTF">2015-07-29T12:20:13Z</dcterms:created>
  <dcterms:modified xsi:type="dcterms:W3CDTF">2017-05-18T01:58:06Z</dcterms:modified>
  <cp:category/>
  <cp:contentStatus/>
</cp:coreProperties>
</file>